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codeName="ThisWorkbook" hidePivotFieldList="1" defaultThemeVersion="124226"/>
  <mc:AlternateContent xmlns:mc="http://schemas.openxmlformats.org/markup-compatibility/2006">
    <mc:Choice Requires="x15">
      <x15ac:absPath xmlns:x15ac="http://schemas.microsoft.com/office/spreadsheetml/2010/11/ac" url="D:\18-12-2023\88_SS-120\88_SS-120\02_Bidding Documents\BD to Upload\"/>
    </mc:Choice>
  </mc:AlternateContent>
  <xr:revisionPtr revIDLastSave="0" documentId="13_ncr:1_{BEC9B5AB-8701-4DB1-9433-0E6223B654BB}" xr6:coauthVersionLast="47" xr6:coauthVersionMax="47" xr10:uidLastSave="{00000000-0000-0000-0000-000000000000}"/>
  <workbookProtection workbookAlgorithmName="SHA-512" workbookHashValue="P/yhwYCt2RRIzQDsKDyj5tWLHY3I6F21wy3b5pZX4XohvtbLjcc8O9XjOLDJcQ0//As1VPWnd7yXTKgdNafYxg==" workbookSaltValue="gM660w04sM8296jvJ9O3+A=="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'Sch-2'!$G$21:$J$443</definedName>
    <definedName name="_xlnm._FilterDatabase" localSheetId="7" hidden="1">'Sch-2 Dis'!$A$15:$F$56</definedName>
    <definedName name="_xlnm._FilterDatabase" localSheetId="8" hidden="1">'Sch-3 '!$A$20:$BB$477</definedName>
    <definedName name="_xlnm._FilterDatabase" localSheetId="9" hidden="1">'Sch-3 Dis'!$A$15:$F$81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'Sch-1'!$A$1:$N$452</definedName>
    <definedName name="_xlnm.Print_Area" localSheetId="5">'Sch-1 dis'!$A$1:$G$84</definedName>
    <definedName name="_xlnm.Print_Area" localSheetId="6">'Sch-2'!$A$1:$J$452</definedName>
    <definedName name="_xlnm.Print_Area" localSheetId="7">'Sch-2 Dis'!$A$1:$F$62</definedName>
    <definedName name="_xlnm.Print_Area" localSheetId="8">'Sch-3 '!$A$1:$Q$485</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'Sch-1'!$A$1:$O$453</definedName>
    <definedName name="Z_01ACF2E1_8E61_4459_ABC1_B6C183DEED61_.wvu.PrintArea" localSheetId="5" hidden="1">'Sch-1 dis'!$A$1:$G$84</definedName>
    <definedName name="Z_01ACF2E1_8E61_4459_ABC1_B6C183DEED61_.wvu.PrintArea" localSheetId="6" hidden="1">'Sch-2'!$A$1:$J$442</definedName>
    <definedName name="Z_01ACF2E1_8E61_4459_ABC1_B6C183DEED61_.wvu.PrintArea" localSheetId="7" hidden="1">'Sch-2 Dis'!$A$1:$F$55</definedName>
    <definedName name="Z_01ACF2E1_8E61_4459_ABC1_B6C183DEED61_.wvu.PrintArea" localSheetId="8" hidden="1">'Sch-3 '!$A$1:$P$478</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'Sch-1'!$A$22:$AZ$22</definedName>
    <definedName name="Z_023E95C7_CD0A_46A1_945E_64751E02EBFE_.wvu.FilterData" localSheetId="5" hidden="1">'Sch-1 dis'!$A$16:$B$21</definedName>
    <definedName name="Z_023E95C7_CD0A_46A1_945E_64751E02EBFE_.wvu.FilterData" localSheetId="6" hidden="1">'Sch-2'!$G$21:$J$443</definedName>
    <definedName name="Z_023E95C7_CD0A_46A1_945E_64751E02EBFE_.wvu.FilterData" localSheetId="7" hidden="1">'Sch-2 Dis'!$A$15:$F$56</definedName>
    <definedName name="Z_023E95C7_CD0A_46A1_945E_64751E02EBFE_.wvu.FilterData" localSheetId="8" hidden="1">'Sch-3 '!$A$20:$BB$477</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'Sch-1'!$A$1:$O$452</definedName>
    <definedName name="Z_023E95C7_CD0A_46A1_945E_64751E02EBFE_.wvu.PrintArea" localSheetId="5" hidden="1">'Sch-1 dis'!$A$1:$G$84</definedName>
    <definedName name="Z_023E95C7_CD0A_46A1_945E_64751E02EBFE_.wvu.PrintArea" localSheetId="6" hidden="1">'Sch-2'!$A$1:$J$452</definedName>
    <definedName name="Z_023E95C7_CD0A_46A1_945E_64751E02EBFE_.wvu.PrintArea" localSheetId="7" hidden="1">'Sch-2 Dis'!$A$1:$F$62</definedName>
    <definedName name="Z_023E95C7_CD0A_46A1_945E_64751E02EBFE_.wvu.PrintArea" localSheetId="8" hidden="1">'Sch-3 '!$A$1:$Q$485</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'Sch-1'!$18:$20,'Sch-1'!$445:$445</definedName>
    <definedName name="Z_023E95C7_CD0A_46A1_945E_64751E02EBFE_.wvu.Rows" localSheetId="6" hidden="1">'Sch-2'!$18:$20</definedName>
    <definedName name="Z_023E95C7_CD0A_46A1_945E_64751E02EBFE_.wvu.Rows" localSheetId="8" hidden="1">'Sch-3 '!$18:$18,'Sch-3 '!$480:$480</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'Sch-1'!$A$18:$O$447</definedName>
    <definedName name="Z_14D7F02E_BCCA_4517_ABC7_537FF4AEB67A_.wvu.FilterData" localSheetId="5" hidden="1">'Sch-1 dis'!$A$17:$G$79</definedName>
    <definedName name="Z_14D7F02E_BCCA_4517_ABC7_537FF4AEB67A_.wvu.FilterData" localSheetId="8" hidden="1">'Sch-3 '!$A$16:$P$479</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'Sch-1'!$A$1:$O$453</definedName>
    <definedName name="Z_14D7F02E_BCCA_4517_ABC7_537FF4AEB67A_.wvu.PrintArea" localSheetId="5" hidden="1">'Sch-1 dis'!$A$1:$G$84</definedName>
    <definedName name="Z_14D7F02E_BCCA_4517_ABC7_537FF4AEB67A_.wvu.PrintArea" localSheetId="6" hidden="1">'Sch-2'!$A$1:$J$451</definedName>
    <definedName name="Z_14D7F02E_BCCA_4517_ABC7_537FF4AEB67A_.wvu.PrintArea" localSheetId="7" hidden="1">'Sch-2 Dis'!$A$1:$F$62</definedName>
    <definedName name="Z_14D7F02E_BCCA_4517_ABC7_537FF4AEB67A_.wvu.PrintArea" localSheetId="8" hidden="1">'Sch-3 '!$A$1:$P$486</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'Sch-1'!$A$22:$AY$441</definedName>
    <definedName name="Z_1E0C44A1_9358_4FBD_8C2C_4DB661DA1476_.wvu.FilterData" localSheetId="5" hidden="1">'Sch-1 dis'!$A$16:$B$21</definedName>
    <definedName name="Z_1E0C44A1_9358_4FBD_8C2C_4DB661DA1476_.wvu.FilterData" localSheetId="6" hidden="1">'Sch-2'!$G$21:$J$443</definedName>
    <definedName name="Z_1E0C44A1_9358_4FBD_8C2C_4DB661DA1476_.wvu.FilterData" localSheetId="7" hidden="1">'Sch-2 Dis'!$A$15:$F$56</definedName>
    <definedName name="Z_1E0C44A1_9358_4FBD_8C2C_4DB661DA1476_.wvu.FilterData" localSheetId="8" hidden="1">'Sch-3 '!$A$20:$BB$477</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'Sch-1'!$A$1:$O$452</definedName>
    <definedName name="Z_1E0C44A1_9358_4FBD_8C2C_4DB661DA1476_.wvu.PrintArea" localSheetId="5" hidden="1">'Sch-1 dis'!$A$1:$G$84</definedName>
    <definedName name="Z_1E0C44A1_9358_4FBD_8C2C_4DB661DA1476_.wvu.PrintArea" localSheetId="6" hidden="1">'Sch-2'!$A$1:$J$452</definedName>
    <definedName name="Z_1E0C44A1_9358_4FBD_8C2C_4DB661DA1476_.wvu.PrintArea" localSheetId="7" hidden="1">'Sch-2 Dis'!$A$1:$F$62</definedName>
    <definedName name="Z_1E0C44A1_9358_4FBD_8C2C_4DB661DA1476_.wvu.PrintArea" localSheetId="8" hidden="1">'Sch-3 '!$A$1:$Q$485</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'Sch-1'!$A$18:$O$441</definedName>
    <definedName name="Z_223BC0FC_814D_40F0_9795_CE82A16FF3A5_.wvu.FilterData" localSheetId="5" hidden="1">'Sch-1 dis'!$A$16:$B$21</definedName>
    <definedName name="Z_223BC0FC_814D_40F0_9795_CE82A16FF3A5_.wvu.FilterData" localSheetId="6" hidden="1">'Sch-2'!$G$21:$J$443</definedName>
    <definedName name="Z_223BC0FC_814D_40F0_9795_CE82A16FF3A5_.wvu.FilterData" localSheetId="7" hidden="1">'Sch-2 Dis'!$A$15:$F$56</definedName>
    <definedName name="Z_223BC0FC_814D_40F0_9795_CE82A16FF3A5_.wvu.FilterData" localSheetId="8" hidden="1">'Sch-3 '!$A$19:$P$479</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'Sch-1'!$A$1:$O$452</definedName>
    <definedName name="Z_223BC0FC_814D_40F0_9795_CE82A16FF3A5_.wvu.PrintArea" localSheetId="5" hidden="1">'Sch-1 dis'!$A$1:$G$84</definedName>
    <definedName name="Z_223BC0FC_814D_40F0_9795_CE82A16FF3A5_.wvu.PrintArea" localSheetId="6" hidden="1">'Sch-2'!$A$1:$J$450</definedName>
    <definedName name="Z_223BC0FC_814D_40F0_9795_CE82A16FF3A5_.wvu.PrintArea" localSheetId="7" hidden="1">'Sch-2 Dis'!$A$1:$F$62</definedName>
    <definedName name="Z_223BC0FC_814D_40F0_9795_CE82A16FF3A5_.wvu.PrintArea" localSheetId="8" hidden="1">'Sch-3 '!$A$1:$P$485</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'Sch-1'!$A$18:$O$441</definedName>
    <definedName name="Z_27A45B7A_04F2_4516_B80B_5ED0825D4ED3_.wvu.FilterData" localSheetId="5" hidden="1">'Sch-1 dis'!$A$16:$B$21</definedName>
    <definedName name="Z_27A45B7A_04F2_4516_B80B_5ED0825D4ED3_.wvu.FilterData" localSheetId="6" hidden="1">'Sch-2'!$G$21:$J$443</definedName>
    <definedName name="Z_27A45B7A_04F2_4516_B80B_5ED0825D4ED3_.wvu.FilterData" localSheetId="7" hidden="1">'Sch-2 Dis'!$A$15:$F$56</definedName>
    <definedName name="Z_27A45B7A_04F2_4516_B80B_5ED0825D4ED3_.wvu.FilterData" localSheetId="8" hidden="1">'Sch-3 '!$A$19:$P$479</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'Sch-1'!$A$1:$O$453</definedName>
    <definedName name="Z_27A45B7A_04F2_4516_B80B_5ED0825D4ED3_.wvu.PrintArea" localSheetId="5" hidden="1">'Sch-1 dis'!$A$1:$G$84</definedName>
    <definedName name="Z_27A45B7A_04F2_4516_B80B_5ED0825D4ED3_.wvu.PrintArea" localSheetId="6" hidden="1">'Sch-2'!$A$1:$J$451</definedName>
    <definedName name="Z_27A45B7A_04F2_4516_B80B_5ED0825D4ED3_.wvu.PrintArea" localSheetId="7" hidden="1">'Sch-2 Dis'!$A$1:$F$62</definedName>
    <definedName name="Z_27A45B7A_04F2_4516_B80B_5ED0825D4ED3_.wvu.PrintArea" localSheetId="8" hidden="1">'Sch-3 '!$A$1:$P$486</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'Sch-1'!$A$22:$AY$441</definedName>
    <definedName name="Z_498493C3_769C_4143_9114_C68CD1D40B11_.wvu.FilterData" localSheetId="5" hidden="1">'Sch-1 dis'!$A$16:$B$21</definedName>
    <definedName name="Z_498493C3_769C_4143_9114_C68CD1D40B11_.wvu.FilterData" localSheetId="6" hidden="1">'Sch-2'!$G$21:$J$443</definedName>
    <definedName name="Z_498493C3_769C_4143_9114_C68CD1D40B11_.wvu.FilterData" localSheetId="7" hidden="1">'Sch-2 Dis'!$A$15:$F$56</definedName>
    <definedName name="Z_498493C3_769C_4143_9114_C68CD1D40B11_.wvu.FilterData" localSheetId="8" hidden="1">'Sch-3 '!$A$20:$BB$477</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'Sch-1'!$A$1:$O$452</definedName>
    <definedName name="Z_498493C3_769C_4143_9114_C68CD1D40B11_.wvu.PrintArea" localSheetId="5" hidden="1">'Sch-1 dis'!$A$1:$G$84</definedName>
    <definedName name="Z_498493C3_769C_4143_9114_C68CD1D40B11_.wvu.PrintArea" localSheetId="6" hidden="1">'Sch-2'!$A$1:$J$452</definedName>
    <definedName name="Z_498493C3_769C_4143_9114_C68CD1D40B11_.wvu.PrintArea" localSheetId="7" hidden="1">'Sch-2 Dis'!$A$1:$F$62</definedName>
    <definedName name="Z_498493C3_769C_4143_9114_C68CD1D40B11_.wvu.PrintArea" localSheetId="8" hidden="1">'Sch-3 '!$A$1:$Q$485</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'Sch-1'!$A$18:$O$441</definedName>
    <definedName name="Z_4AA1107B_A795_4744_B566_827168772C7A_.wvu.FilterData" localSheetId="5" hidden="1">'Sch-1 dis'!$A$16:$B$21</definedName>
    <definedName name="Z_4AA1107B_A795_4744_B566_827168772C7A_.wvu.FilterData" localSheetId="6" hidden="1">'Sch-2'!$G$21:$J$443</definedName>
    <definedName name="Z_4AA1107B_A795_4744_B566_827168772C7A_.wvu.FilterData" localSheetId="7" hidden="1">'Sch-2 Dis'!$A$15:$F$56</definedName>
    <definedName name="Z_4AA1107B_A795_4744_B566_827168772C7A_.wvu.FilterData" localSheetId="8" hidden="1">'Sch-3 '!$A$19:$P$479</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'Sch-1'!$A$1:$O$452</definedName>
    <definedName name="Z_4AA1107B_A795_4744_B566_827168772C7A_.wvu.PrintArea" localSheetId="5" hidden="1">'Sch-1 dis'!$A$1:$G$84</definedName>
    <definedName name="Z_4AA1107B_A795_4744_B566_827168772C7A_.wvu.PrintArea" localSheetId="6" hidden="1">'Sch-2'!$A$1:$J$450</definedName>
    <definedName name="Z_4AA1107B_A795_4744_B566_827168772C7A_.wvu.PrintArea" localSheetId="7" hidden="1">'Sch-2 Dis'!$A$1:$F$62</definedName>
    <definedName name="Z_4AA1107B_A795_4744_B566_827168772C7A_.wvu.PrintArea" localSheetId="8" hidden="1">'Sch-3 '!$A$1:$P$485</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'Sch-1'!$A$1:$O$453</definedName>
    <definedName name="Z_4F65FF32_EC61_4022_A399_2986D7B6B8B3_.wvu.PrintArea" localSheetId="5" hidden="1">'Sch-1 dis'!$A$1:$G$84</definedName>
    <definedName name="Z_4F65FF32_EC61_4022_A399_2986D7B6B8B3_.wvu.PrintArea" localSheetId="6" hidden="1">'Sch-2'!$A$1:$J$442</definedName>
    <definedName name="Z_4F65FF32_EC61_4022_A399_2986D7B6B8B3_.wvu.PrintArea" localSheetId="7" hidden="1">'Sch-2 Dis'!$A$1:$F$55</definedName>
    <definedName name="Z_4F65FF32_EC61_4022_A399_2986D7B6B8B3_.wvu.PrintArea" localSheetId="8" hidden="1">'Sch-3 '!$A$1:$P$478</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'Sch-1'!$478:$544</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'Sch-1'!$A$18:$O$441</definedName>
    <definedName name="Z_7487ED9F_BBED_4B2A_9631_22F1A430946B_.wvu.FilterData" localSheetId="5" hidden="1">'Sch-1 dis'!$A$16:$B$21</definedName>
    <definedName name="Z_7487ED9F_BBED_4B2A_9631_22F1A430946B_.wvu.FilterData" localSheetId="6" hidden="1">'Sch-2'!$G$21:$J$443</definedName>
    <definedName name="Z_7487ED9F_BBED_4B2A_9631_22F1A430946B_.wvu.FilterData" localSheetId="7" hidden="1">'Sch-2 Dis'!$A$15:$F$56</definedName>
    <definedName name="Z_7487ED9F_BBED_4B2A_9631_22F1A430946B_.wvu.FilterData" localSheetId="8" hidden="1">'Sch-3 '!$A$19:$P$479</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'Sch-1'!$A$1:$O$452</definedName>
    <definedName name="Z_7487ED9F_BBED_4B2A_9631_22F1A430946B_.wvu.PrintArea" localSheetId="5" hidden="1">'Sch-1 dis'!$A$1:$G$84</definedName>
    <definedName name="Z_7487ED9F_BBED_4B2A_9631_22F1A430946B_.wvu.PrintArea" localSheetId="6" hidden="1">'Sch-2'!$A$1:$J$450</definedName>
    <definedName name="Z_7487ED9F_BBED_4B2A_9631_22F1A430946B_.wvu.PrintArea" localSheetId="7" hidden="1">'Sch-2 Dis'!$A$1:$F$62</definedName>
    <definedName name="Z_7487ED9F_BBED_4B2A_9631_22F1A430946B_.wvu.PrintArea" localSheetId="8" hidden="1">'Sch-3 '!$A$1:$P$485</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'Sch-1'!$A$22:$AZ$22</definedName>
    <definedName name="Z_8909CFDD_4F29_4C72_886E_908773EE94A2_.wvu.FilterData" localSheetId="5" hidden="1">'Sch-1 dis'!$A$16:$B$21</definedName>
    <definedName name="Z_8909CFDD_4F29_4C72_886E_908773EE94A2_.wvu.FilterData" localSheetId="6" hidden="1">'Sch-2'!$G$21:$J$443</definedName>
    <definedName name="Z_8909CFDD_4F29_4C72_886E_908773EE94A2_.wvu.FilterData" localSheetId="7" hidden="1">'Sch-2 Dis'!$A$15:$F$56</definedName>
    <definedName name="Z_8909CFDD_4F29_4C72_886E_908773EE94A2_.wvu.FilterData" localSheetId="8" hidden="1">'Sch-3 '!$A$20:$BB$477</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'Sch-1'!$A$1:$O$452</definedName>
    <definedName name="Z_8909CFDD_4F29_4C72_886E_908773EE94A2_.wvu.PrintArea" localSheetId="5" hidden="1">'Sch-1 dis'!$A$1:$G$84</definedName>
    <definedName name="Z_8909CFDD_4F29_4C72_886E_908773EE94A2_.wvu.PrintArea" localSheetId="6" hidden="1">'Sch-2'!$A$1:$J$452</definedName>
    <definedName name="Z_8909CFDD_4F29_4C72_886E_908773EE94A2_.wvu.PrintArea" localSheetId="7" hidden="1">'Sch-2 Dis'!$A$1:$F$62</definedName>
    <definedName name="Z_8909CFDD_4F29_4C72_886E_908773EE94A2_.wvu.PrintArea" localSheetId="8" hidden="1">'Sch-3 '!$A$1:$Q$485</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'Sch-2'!$G$21:$J$443</definedName>
    <definedName name="Z_987A3FAC_920D_4C0C_8129_D8F4AFD7E477_.wvu.FilterData" localSheetId="7" hidden="1">'Sch-2 Dis'!$A$15:$F$56</definedName>
    <definedName name="Z_987A3FAC_920D_4C0C_8129_D8F4AFD7E477_.wvu.FilterData" localSheetId="8" hidden="1">'Sch-3 '!$A$20:$BB$477</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'Sch-1'!$A$1:$N$452</definedName>
    <definedName name="Z_987A3FAC_920D_4C0C_8129_D8F4AFD7E477_.wvu.PrintArea" localSheetId="5" hidden="1">'Sch-1 dis'!$A$1:$G$84</definedName>
    <definedName name="Z_987A3FAC_920D_4C0C_8129_D8F4AFD7E477_.wvu.PrintArea" localSheetId="6" hidden="1">'Sch-2'!$A$1:$J$452</definedName>
    <definedName name="Z_987A3FAC_920D_4C0C_8129_D8F4AFD7E477_.wvu.PrintArea" localSheetId="7" hidden="1">'Sch-2 Dis'!$A$1:$F$62</definedName>
    <definedName name="Z_987A3FAC_920D_4C0C_8129_D8F4AFD7E477_.wvu.PrintArea" localSheetId="8" hidden="1">'Sch-3 '!$A$1:$Q$485</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'!$480:$480</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'Sch-1'!$A$22:$AY$441</definedName>
    <definedName name="Z_A34CC49F_E309_4C23_B4F6_1E3B307C10D1_.wvu.FilterData" localSheetId="5" hidden="1">'Sch-1 dis'!$A$16:$B$21</definedName>
    <definedName name="Z_A34CC49F_E309_4C23_B4F6_1E3B307C10D1_.wvu.FilterData" localSheetId="6" hidden="1">'Sch-2'!$G$21:$J$443</definedName>
    <definedName name="Z_A34CC49F_E309_4C23_B4F6_1E3B307C10D1_.wvu.FilterData" localSheetId="7" hidden="1">'Sch-2 Dis'!$A$15:$F$56</definedName>
    <definedName name="Z_A34CC49F_E309_4C23_B4F6_1E3B307C10D1_.wvu.FilterData" localSheetId="8" hidden="1">'Sch-3 '!$A$20:$BB$477</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'Sch-1'!$A$1:$O$452</definedName>
    <definedName name="Z_A34CC49F_E309_4C23_B4F6_1E3B307C10D1_.wvu.PrintArea" localSheetId="5" hidden="1">'Sch-1 dis'!$A$1:$G$84</definedName>
    <definedName name="Z_A34CC49F_E309_4C23_B4F6_1E3B307C10D1_.wvu.PrintArea" localSheetId="6" hidden="1">'Sch-2'!$A$1:$J$452</definedName>
    <definedName name="Z_A34CC49F_E309_4C23_B4F6_1E3B307C10D1_.wvu.PrintArea" localSheetId="7" hidden="1">'Sch-2 Dis'!$A$1:$F$62</definedName>
    <definedName name="Z_A34CC49F_E309_4C23_B4F6_1E3B307C10D1_.wvu.PrintArea" localSheetId="8" hidden="1">'Sch-3 '!$A$1:$Q$485</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'Sch-1'!$A$22:$AY$441</definedName>
    <definedName name="Z_A41EE4DE_0D82_4A56_8210_F78316511D11_.wvu.FilterData" localSheetId="5" hidden="1">'Sch-1 dis'!$A$16:$B$21</definedName>
    <definedName name="Z_A41EE4DE_0D82_4A56_8210_F78316511D11_.wvu.FilterData" localSheetId="6" hidden="1">'Sch-2'!$G$21:$J$443</definedName>
    <definedName name="Z_A41EE4DE_0D82_4A56_8210_F78316511D11_.wvu.FilterData" localSheetId="7" hidden="1">'Sch-2 Dis'!$A$15:$F$56</definedName>
    <definedName name="Z_A41EE4DE_0D82_4A56_8210_F78316511D11_.wvu.FilterData" localSheetId="8" hidden="1">'Sch-3 '!$A$20:$BB$477</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'Sch-1'!$A$1:$O$452</definedName>
    <definedName name="Z_A41EE4DE_0D82_4A56_8210_F78316511D11_.wvu.PrintArea" localSheetId="5" hidden="1">'Sch-1 dis'!$A$1:$G$84</definedName>
    <definedName name="Z_A41EE4DE_0D82_4A56_8210_F78316511D11_.wvu.PrintArea" localSheetId="6" hidden="1">'Sch-2'!$A$1:$J$452</definedName>
    <definedName name="Z_A41EE4DE_0D82_4A56_8210_F78316511D11_.wvu.PrintArea" localSheetId="7" hidden="1">'Sch-2 Dis'!$A$1:$F$62</definedName>
    <definedName name="Z_A41EE4DE_0D82_4A56_8210_F78316511D11_.wvu.PrintArea" localSheetId="8" hidden="1">'Sch-3 '!$A$1:$Q$485</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'Sch-1'!$A$18:$O$441</definedName>
    <definedName name="Z_A7DBDDEF_9245_44C6_9EBF_032DB6E1C0A2_.wvu.FilterData" localSheetId="5" hidden="1">'Sch-1 dis'!$A$16:$B$21</definedName>
    <definedName name="Z_A7DBDDEF_9245_44C6_9EBF_032DB6E1C0A2_.wvu.FilterData" localSheetId="6" hidden="1">'Sch-2'!$G$21:$J$443</definedName>
    <definedName name="Z_A7DBDDEF_9245_44C6_9EBF_032DB6E1C0A2_.wvu.FilterData" localSheetId="7" hidden="1">'Sch-2 Dis'!$A$15:$F$56</definedName>
    <definedName name="Z_A7DBDDEF_9245_44C6_9EBF_032DB6E1C0A2_.wvu.FilterData" localSheetId="8" hidden="1">'Sch-3 '!$A$19:$P$479</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'Sch-1'!$A$1:$O$452</definedName>
    <definedName name="Z_A7DBDDEF_9245_44C6_9EBF_032DB6E1C0A2_.wvu.PrintArea" localSheetId="5" hidden="1">'Sch-1 dis'!$A$1:$G$84</definedName>
    <definedName name="Z_A7DBDDEF_9245_44C6_9EBF_032DB6E1C0A2_.wvu.PrintArea" localSheetId="6" hidden="1">'Sch-2'!$A$1:$J$450</definedName>
    <definedName name="Z_A7DBDDEF_9245_44C6_9EBF_032DB6E1C0A2_.wvu.PrintArea" localSheetId="7" hidden="1">'Sch-2 Dis'!$A$1:$F$62</definedName>
    <definedName name="Z_A7DBDDEF_9245_44C6_9EBF_032DB6E1C0A2_.wvu.PrintArea" localSheetId="8" hidden="1">'Sch-3 '!$A$1:$P$485</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'Sch-1'!$A$18:$O$441</definedName>
    <definedName name="Z_B23AD343_29DA_4CE0_BD10_47BF44F3782F_.wvu.FilterData" localSheetId="5" hidden="1">'Sch-1 dis'!$A$16:$B$21</definedName>
    <definedName name="Z_B23AD343_29DA_4CE0_BD10_47BF44F3782F_.wvu.FilterData" localSheetId="6" hidden="1">'Sch-2'!$G$21:$J$443</definedName>
    <definedName name="Z_B23AD343_29DA_4CE0_BD10_47BF44F3782F_.wvu.FilterData" localSheetId="7" hidden="1">'Sch-2 Dis'!$A$15:$F$56</definedName>
    <definedName name="Z_B23AD343_29DA_4CE0_BD10_47BF44F3782F_.wvu.FilterData" localSheetId="8" hidden="1">'Sch-3 '!$A$19:$P$479</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'Sch-1'!$A$1:$O$452</definedName>
    <definedName name="Z_B23AD343_29DA_4CE0_BD10_47BF44F3782F_.wvu.PrintArea" localSheetId="5" hidden="1">'Sch-1 dis'!$A$1:$G$84</definedName>
    <definedName name="Z_B23AD343_29DA_4CE0_BD10_47BF44F3782F_.wvu.PrintArea" localSheetId="6" hidden="1">'Sch-2'!$A$1:$J$450</definedName>
    <definedName name="Z_B23AD343_29DA_4CE0_BD10_47BF44F3782F_.wvu.PrintArea" localSheetId="7" hidden="1">'Sch-2 Dis'!$A$1:$F$62</definedName>
    <definedName name="Z_B23AD343_29DA_4CE0_BD10_47BF44F3782F_.wvu.PrintArea" localSheetId="8" hidden="1">'Sch-3 '!$A$1:$P$485</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'Sch-1'!$A$18:$O$441</definedName>
    <definedName name="Z_B3CE7B10_A914_4559_A6DA_AED8C22AFD6D_.wvu.FilterData" localSheetId="5" hidden="1">'Sch-1 dis'!$A$16:$B$21</definedName>
    <definedName name="Z_B3CE7B10_A914_4559_A6DA_AED8C22AFD6D_.wvu.FilterData" localSheetId="6" hidden="1">'Sch-2'!$G$21:$J$443</definedName>
    <definedName name="Z_B3CE7B10_A914_4559_A6DA_AED8C22AFD6D_.wvu.FilterData" localSheetId="7" hidden="1">'Sch-2 Dis'!$A$15:$F$56</definedName>
    <definedName name="Z_B3CE7B10_A914_4559_A6DA_AED8C22AFD6D_.wvu.FilterData" localSheetId="8" hidden="1">'Sch-3 '!$A$19:$P$479</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'Sch-1'!$A$1:$O$452</definedName>
    <definedName name="Z_B3CE7B10_A914_4559_A6DA_AED8C22AFD6D_.wvu.PrintArea" localSheetId="5" hidden="1">'Sch-1 dis'!$A$1:$G$84</definedName>
    <definedName name="Z_B3CE7B10_A914_4559_A6DA_AED8C22AFD6D_.wvu.PrintArea" localSheetId="6" hidden="1">'Sch-2'!$A$1:$J$450</definedName>
    <definedName name="Z_B3CE7B10_A914_4559_A6DA_AED8C22AFD6D_.wvu.PrintArea" localSheetId="7" hidden="1">'Sch-2 Dis'!$A$1:$F$62</definedName>
    <definedName name="Z_B3CE7B10_A914_4559_A6DA_AED8C22AFD6D_.wvu.PrintArea" localSheetId="8" hidden="1">'Sch-3 '!$A$1:$P$485</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'Sch-1'!$A$22:$AZ$444</definedName>
    <definedName name="Z_B835C05C_B615_4DCB_982D_4519616B3CD8_.wvu.FilterData" localSheetId="5" hidden="1">'Sch-1 dis'!$A$16:$B$21</definedName>
    <definedName name="Z_B835C05C_B615_4DCB_982D_4519616B3CD8_.wvu.FilterData" localSheetId="6" hidden="1">'Sch-2'!$G$21:$J$443</definedName>
    <definedName name="Z_B835C05C_B615_4DCB_982D_4519616B3CD8_.wvu.FilterData" localSheetId="7" hidden="1">'Sch-2 Dis'!$A$15:$F$56</definedName>
    <definedName name="Z_B835C05C_B615_4DCB_982D_4519616B3CD8_.wvu.FilterData" localSheetId="8" hidden="1">'Sch-3 '!$A$20:$BB$479</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'Sch-1'!$A$1:$O$452</definedName>
    <definedName name="Z_B835C05C_B615_4DCB_982D_4519616B3CD8_.wvu.PrintArea" localSheetId="5" hidden="1">'Sch-1 dis'!$A$1:$G$84</definedName>
    <definedName name="Z_B835C05C_B615_4DCB_982D_4519616B3CD8_.wvu.PrintArea" localSheetId="6" hidden="1">'Sch-2'!$A$1:$J$450</definedName>
    <definedName name="Z_B835C05C_B615_4DCB_982D_4519616B3CD8_.wvu.PrintArea" localSheetId="7" hidden="1">'Sch-2 Dis'!$A$1:$F$62</definedName>
    <definedName name="Z_B835C05C_B615_4DCB_982D_4519616B3CD8_.wvu.PrintArea" localSheetId="8" hidden="1">'Sch-3 '!$A$1:$P$485</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'Sch-1'!$A$22:$AZ$22</definedName>
    <definedName name="Z_BB6473B7_092C_417E_97E7_ED0705AE17A0_.wvu.FilterData" localSheetId="5" hidden="1">'Sch-1 dis'!$A$16:$B$21</definedName>
    <definedName name="Z_BB6473B7_092C_417E_97E7_ED0705AE17A0_.wvu.FilterData" localSheetId="6" hidden="1">'Sch-2'!$G$21:$J$443</definedName>
    <definedName name="Z_BB6473B7_092C_417E_97E7_ED0705AE17A0_.wvu.FilterData" localSheetId="7" hidden="1">'Sch-2 Dis'!$A$15:$F$56</definedName>
    <definedName name="Z_BB6473B7_092C_417E_97E7_ED0705AE17A0_.wvu.FilterData" localSheetId="8" hidden="1">'Sch-3 '!$A$20:$BB$477</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'Sch-1'!$A$1:$O$452</definedName>
    <definedName name="Z_BB6473B7_092C_417E_97E7_ED0705AE17A0_.wvu.PrintArea" localSheetId="5" hidden="1">'Sch-1 dis'!$A$1:$G$84</definedName>
    <definedName name="Z_BB6473B7_092C_417E_97E7_ED0705AE17A0_.wvu.PrintArea" localSheetId="6" hidden="1">'Sch-2'!$A$1:$J$452</definedName>
    <definedName name="Z_BB6473B7_092C_417E_97E7_ED0705AE17A0_.wvu.PrintArea" localSheetId="7" hidden="1">'Sch-2 Dis'!$A$1:$F$62</definedName>
    <definedName name="Z_BB6473B7_092C_417E_97E7_ED0705AE17A0_.wvu.PrintArea" localSheetId="8" hidden="1">'Sch-3 '!$A$1:$Q$485</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'Sch-1'!$18:$20,'Sch-1'!$445:$445</definedName>
    <definedName name="Z_BB6473B7_092C_417E_97E7_ED0705AE17A0_.wvu.Rows" localSheetId="6" hidden="1">'Sch-2'!$18:$20</definedName>
    <definedName name="Z_BB6473B7_092C_417E_97E7_ED0705AE17A0_.wvu.Rows" localSheetId="8" hidden="1">'Sch-3 '!$18:$18,'Sch-3 '!$480:$480</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'Sch-1'!$A$22:$AZ$444</definedName>
    <definedName name="Z_C431BC99_7569_44AB_83F6_AB73BDED3783_.wvu.FilterData" localSheetId="5" hidden="1">'Sch-1 dis'!$A$16:$B$21</definedName>
    <definedName name="Z_C431BC99_7569_44AB_83F6_AB73BDED3783_.wvu.FilterData" localSheetId="6" hidden="1">'Sch-2'!$G$21:$J$443</definedName>
    <definedName name="Z_C431BC99_7569_44AB_83F6_AB73BDED3783_.wvu.FilterData" localSheetId="7" hidden="1">'Sch-2 Dis'!$A$15:$F$56</definedName>
    <definedName name="Z_C431BC99_7569_44AB_83F6_AB73BDED3783_.wvu.FilterData" localSheetId="8" hidden="1">'Sch-3 '!$A$20:$BB$479</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'Sch-1'!$A$1:$O$452</definedName>
    <definedName name="Z_C431BC99_7569_44AB_83F6_AB73BDED3783_.wvu.PrintArea" localSheetId="5" hidden="1">'Sch-1 dis'!$A$1:$G$84</definedName>
    <definedName name="Z_C431BC99_7569_44AB_83F6_AB73BDED3783_.wvu.PrintArea" localSheetId="6" hidden="1">'Sch-2'!$A$1:$J$450</definedName>
    <definedName name="Z_C431BC99_7569_44AB_83F6_AB73BDED3783_.wvu.PrintArea" localSheetId="7" hidden="1">'Sch-2 Dis'!$A$1:$F$62</definedName>
    <definedName name="Z_C431BC99_7569_44AB_83F6_AB73BDED3783_.wvu.PrintArea" localSheetId="8" hidden="1">'Sch-3 '!$A$1:$P$485</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'Sch-1'!$A$22:$AY$445</definedName>
    <definedName name="Z_CB55CDDD_15EC_4265_9148_3411BBB26D54_.wvu.FilterData" localSheetId="5" hidden="1">'Sch-1 dis'!$A$16:$B$21</definedName>
    <definedName name="Z_CB55CDDD_15EC_4265_9148_3411BBB26D54_.wvu.FilterData" localSheetId="6" hidden="1">'Sch-2'!$G$21:$J$443</definedName>
    <definedName name="Z_CB55CDDD_15EC_4265_9148_3411BBB26D54_.wvu.FilterData" localSheetId="7" hidden="1">'Sch-2 Dis'!$A$15:$F$56</definedName>
    <definedName name="Z_CB55CDDD_15EC_4265_9148_3411BBB26D54_.wvu.FilterData" localSheetId="8" hidden="1">'Sch-3 '!$A$20:$BB$477</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'Sch-1'!$A$1:$N$452</definedName>
    <definedName name="Z_CB55CDDD_15EC_4265_9148_3411BBB26D54_.wvu.PrintArea" localSheetId="5" hidden="1">'Sch-1 dis'!$A$1:$G$84</definedName>
    <definedName name="Z_CB55CDDD_15EC_4265_9148_3411BBB26D54_.wvu.PrintArea" localSheetId="6" hidden="1">'Sch-2'!$A$1:$J$452</definedName>
    <definedName name="Z_CB55CDDD_15EC_4265_9148_3411BBB26D54_.wvu.PrintArea" localSheetId="7" hidden="1">'Sch-2 Dis'!$A$1:$F$62</definedName>
    <definedName name="Z_CB55CDDD_15EC_4265_9148_3411BBB26D54_.wvu.PrintArea" localSheetId="8" hidden="1">'Sch-3 '!$A$1:$Q$485</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'!$480:$480</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'Sch-1'!$A$18:$O$441</definedName>
    <definedName name="Z_D0757F9E_DF41_4B40_A5E5_F4F8FDD8D61D_.wvu.FilterData" localSheetId="5" hidden="1">'Sch-1 dis'!$A$16:$B$21</definedName>
    <definedName name="Z_D0757F9E_DF41_4B40_A5E5_F4F8FDD8D61D_.wvu.FilterData" localSheetId="6" hidden="1">'Sch-2'!$G$21:$J$443</definedName>
    <definedName name="Z_D0757F9E_DF41_4B40_A5E5_F4F8FDD8D61D_.wvu.FilterData" localSheetId="7" hidden="1">'Sch-2 Dis'!$A$15:$F$56</definedName>
    <definedName name="Z_D0757F9E_DF41_4B40_A5E5_F4F8FDD8D61D_.wvu.FilterData" localSheetId="8" hidden="1">'Sch-3 '!$A$19:$P$479</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'Sch-1'!$A$1:$O$452</definedName>
    <definedName name="Z_D0757F9E_DF41_4B40_A5E5_F4F8FDD8D61D_.wvu.PrintArea" localSheetId="5" hidden="1">'Sch-1 dis'!$A$1:$G$84</definedName>
    <definedName name="Z_D0757F9E_DF41_4B40_A5E5_F4F8FDD8D61D_.wvu.PrintArea" localSheetId="6" hidden="1">'Sch-2'!$A$1:$J$450</definedName>
    <definedName name="Z_D0757F9E_DF41_4B40_A5E5_F4F8FDD8D61D_.wvu.PrintArea" localSheetId="7" hidden="1">'Sch-2 Dis'!$A$1:$F$62</definedName>
    <definedName name="Z_D0757F9E_DF41_4B40_A5E5_F4F8FDD8D61D_.wvu.PrintArea" localSheetId="8" hidden="1">'Sch-3 '!$A$1:$P$485</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'Sch-1'!$A$18:$O$441</definedName>
    <definedName name="Z_D53177B2_31EC_4222_B97A_A37DCFD9E45B_.wvu.FilterData" localSheetId="5" hidden="1">'Sch-1 dis'!$A$16:$B$21</definedName>
    <definedName name="Z_D53177B2_31EC_4222_B97A_A37DCFD9E45B_.wvu.FilterData" localSheetId="6" hidden="1">'Sch-2'!$G$21:$J$443</definedName>
    <definedName name="Z_D53177B2_31EC_4222_B97A_A37DCFD9E45B_.wvu.FilterData" localSheetId="7" hidden="1">'Sch-2 Dis'!$A$15:$F$56</definedName>
    <definedName name="Z_D53177B2_31EC_4222_B97A_A37DCFD9E45B_.wvu.FilterData" localSheetId="8" hidden="1">'Sch-3 '!$A$19:$P$479</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'Sch-1'!$A$1:$O$452</definedName>
    <definedName name="Z_D53177B2_31EC_4222_B97A_A37DCFD9E45B_.wvu.PrintArea" localSheetId="5" hidden="1">'Sch-1 dis'!$A$1:$G$84</definedName>
    <definedName name="Z_D53177B2_31EC_4222_B97A_A37DCFD9E45B_.wvu.PrintArea" localSheetId="6" hidden="1">'Sch-2'!$A$1:$J$450</definedName>
    <definedName name="Z_D53177B2_31EC_4222_B97A_A37DCFD9E45B_.wvu.PrintArea" localSheetId="7" hidden="1">'Sch-2 Dis'!$A$1:$F$62</definedName>
    <definedName name="Z_D53177B2_31EC_4222_B97A_A37DCFD9E45B_.wvu.PrintArea" localSheetId="8" hidden="1">'Sch-3 '!$A$1:$P$485</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'Sch-2'!$G$21:$J$443</definedName>
    <definedName name="Z_D5F8AD2D_F014_4A7B_9CE7_589273BD9F11_.wvu.FilterData" localSheetId="7" hidden="1">'Sch-2 Dis'!$A$15:$F$56</definedName>
    <definedName name="Z_D5F8AD2D_F014_4A7B_9CE7_589273BD9F11_.wvu.FilterData" localSheetId="8" hidden="1">'Sch-3 '!$A$20:$BB$477</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'Sch-1'!$A$1:$N$452</definedName>
    <definedName name="Z_D5F8AD2D_F014_4A7B_9CE7_589273BD9F11_.wvu.PrintArea" localSheetId="5" hidden="1">'Sch-1 dis'!$A$1:$G$84</definedName>
    <definedName name="Z_D5F8AD2D_F014_4A7B_9CE7_589273BD9F11_.wvu.PrintArea" localSheetId="6" hidden="1">'Sch-2'!$A$1:$J$452</definedName>
    <definedName name="Z_D5F8AD2D_F014_4A7B_9CE7_589273BD9F11_.wvu.PrintArea" localSheetId="7" hidden="1">'Sch-2 Dis'!$A$1:$F$62</definedName>
    <definedName name="Z_D5F8AD2D_F014_4A7B_9CE7_589273BD9F11_.wvu.PrintArea" localSheetId="8" hidden="1">'Sch-3 '!$A$1:$Q$485</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'!$480:$480</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'Sch-1'!$A$18:$O$441</definedName>
    <definedName name="Z_E97134B6_5E8D_4951_8DA0_73D065532361_.wvu.FilterData" localSheetId="5" hidden="1">'Sch-1 dis'!$A$16:$B$21</definedName>
    <definedName name="Z_E97134B6_5E8D_4951_8DA0_73D065532361_.wvu.FilterData" localSheetId="6" hidden="1">'Sch-2'!$G$21:$J$443</definedName>
    <definedName name="Z_E97134B6_5E8D_4951_8DA0_73D065532361_.wvu.FilterData" localSheetId="7" hidden="1">'Sch-2 Dis'!$A$15:$F$56</definedName>
    <definedName name="Z_E97134B6_5E8D_4951_8DA0_73D065532361_.wvu.FilterData" localSheetId="8" hidden="1">'Sch-3 '!$A$19:$P$479</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'Sch-1'!$A$1:$O$452</definedName>
    <definedName name="Z_E97134B6_5E8D_4951_8DA0_73D065532361_.wvu.PrintArea" localSheetId="5" hidden="1">'Sch-1 dis'!$A$1:$G$84</definedName>
    <definedName name="Z_E97134B6_5E8D_4951_8DA0_73D065532361_.wvu.PrintArea" localSheetId="6" hidden="1">'Sch-2'!$A$1:$J$450</definedName>
    <definedName name="Z_E97134B6_5E8D_4951_8DA0_73D065532361_.wvu.PrintArea" localSheetId="7" hidden="1">'Sch-2 Dis'!$A$1:$F$62</definedName>
    <definedName name="Z_E97134B6_5E8D_4951_8DA0_73D065532361_.wvu.PrintArea" localSheetId="8" hidden="1">'Sch-3 '!$A$1:$P$485</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'Sch-1'!$A$18:$O$441</definedName>
    <definedName name="Z_E9F4E142_7D26_464D_BECA_4F3806DB1FE1_.wvu.FilterData" localSheetId="5" hidden="1">'Sch-1 dis'!$A$16:$B$21</definedName>
    <definedName name="Z_E9F4E142_7D26_464D_BECA_4F3806DB1FE1_.wvu.FilterData" localSheetId="6" hidden="1">'Sch-2'!$G$21:$J$443</definedName>
    <definedName name="Z_E9F4E142_7D26_464D_BECA_4F3806DB1FE1_.wvu.FilterData" localSheetId="7" hidden="1">'Sch-2 Dis'!$A$15:$F$56</definedName>
    <definedName name="Z_E9F4E142_7D26_464D_BECA_4F3806DB1FE1_.wvu.FilterData" localSheetId="8" hidden="1">'Sch-3 '!$A$19:$P$479</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'Sch-1'!$A$1:$O$452</definedName>
    <definedName name="Z_E9F4E142_7D26_464D_BECA_4F3806DB1FE1_.wvu.PrintArea" localSheetId="5" hidden="1">'Sch-1 dis'!$A$1:$G$84</definedName>
    <definedName name="Z_E9F4E142_7D26_464D_BECA_4F3806DB1FE1_.wvu.PrintArea" localSheetId="6" hidden="1">'Sch-2'!$A$1:$J$450</definedName>
    <definedName name="Z_E9F4E142_7D26_464D_BECA_4F3806DB1FE1_.wvu.PrintArea" localSheetId="7" hidden="1">'Sch-2 Dis'!$A$1:$F$62</definedName>
    <definedName name="Z_E9F4E142_7D26_464D_BECA_4F3806DB1FE1_.wvu.PrintArea" localSheetId="8" hidden="1">'Sch-3 '!$A$1:$P$485</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'Sch-1'!$A$18:$O$441</definedName>
    <definedName name="Z_ECE9294F_C910_4036_88BC_B1F2176FB06B_.wvu.FilterData" localSheetId="5" hidden="1">'Sch-1 dis'!$A$16:$B$21</definedName>
    <definedName name="Z_ECE9294F_C910_4036_88BC_B1F2176FB06B_.wvu.FilterData" localSheetId="6" hidden="1">'Sch-2'!$G$21:$J$443</definedName>
    <definedName name="Z_ECE9294F_C910_4036_88BC_B1F2176FB06B_.wvu.FilterData" localSheetId="7" hidden="1">'Sch-2 Dis'!$A$15:$F$56</definedName>
    <definedName name="Z_ECE9294F_C910_4036_88BC_B1F2176FB06B_.wvu.FilterData" localSheetId="8" hidden="1">'Sch-3 '!$A$19:$P$479</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'Sch-1'!$A$1:$O$452</definedName>
    <definedName name="Z_ECE9294F_C910_4036_88BC_B1F2176FB06B_.wvu.PrintArea" localSheetId="5" hidden="1">'Sch-1 dis'!$A$1:$G$84</definedName>
    <definedName name="Z_ECE9294F_C910_4036_88BC_B1F2176FB06B_.wvu.PrintArea" localSheetId="6" hidden="1">'Sch-2'!$A$1:$J$450</definedName>
    <definedName name="Z_ECE9294F_C910_4036_88BC_B1F2176FB06B_.wvu.PrintArea" localSheetId="7" hidden="1">'Sch-2 Dis'!$A$1:$F$62</definedName>
    <definedName name="Z_ECE9294F_C910_4036_88BC_B1F2176FB06B_.wvu.PrintArea" localSheetId="8" hidden="1">'Sch-3 '!$A$1:$P$485</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'Sch-1'!$A$18:$O$441</definedName>
    <definedName name="Z_EE46BCD1_F715_4FA9_A5FC_1B125AD601E0_.wvu.FilterData" localSheetId="5" hidden="1">'Sch-1 dis'!$A$16:$B$21</definedName>
    <definedName name="Z_EE46BCD1_F715_4FA9_A5FC_1B125AD601E0_.wvu.FilterData" localSheetId="6" hidden="1">'Sch-2'!$G$21:$J$443</definedName>
    <definedName name="Z_EE46BCD1_F715_4FA9_A5FC_1B125AD601E0_.wvu.FilterData" localSheetId="7" hidden="1">'Sch-2 Dis'!$A$15:$F$56</definedName>
    <definedName name="Z_EE46BCD1_F715_4FA9_A5FC_1B125AD601E0_.wvu.FilterData" localSheetId="8" hidden="1">'Sch-3 '!$A$19:$P$479</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'Sch-1'!$A$1:$O$452</definedName>
    <definedName name="Z_EE46BCD1_F715_4FA9_A5FC_1B125AD601E0_.wvu.PrintArea" localSheetId="5" hidden="1">'Sch-1 dis'!$A$1:$G$84</definedName>
    <definedName name="Z_EE46BCD1_F715_4FA9_A5FC_1B125AD601E0_.wvu.PrintArea" localSheetId="6" hidden="1">'Sch-2'!$A$1:$J$450</definedName>
    <definedName name="Z_EE46BCD1_F715_4FA9_A5FC_1B125AD601E0_.wvu.PrintArea" localSheetId="7" hidden="1">'Sch-2 Dis'!$A$1:$F$62</definedName>
    <definedName name="Z_EE46BCD1_F715_4FA9_A5FC_1B125AD601E0_.wvu.PrintArea" localSheetId="8" hidden="1">'Sch-3 '!$A$1:$P$485</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Sandeep Panwar {संदीप पंवार} - Personal View" guid="{987A3FAC-920D-4C0C-8129-D8F4AFD7E477}" mergeInterval="0" personalView="1" maximized="1" xWindow="-8" yWindow="-8" windowWidth="1936" windowHeight="1056" tabRatio="699" activeSheetId="23"/>
    <customWorkbookView name="Neelam Singh {नीलम सिंह} - Personal View" guid="{CB55CDDD-15EC-4265-9148-3411BBB26D54}" mergeInterval="0" personalView="1" maximized="1" xWindow="-8" yWindow="-8" windowWidth="1936" windowHeight="1056" tabRatio="823" activeSheetId="5"/>
    <customWorkbookView name="Ankit Vaishnav {Ankit Vaishnav} - Personal View" guid="{023E95C7-CD0A-46A1-945E-64751E02EBFE}" mergeInterval="0" personalView="1" maximized="1" xWindow="-8" yWindow="-8" windowWidth="1456" windowHeight="876" tabRatio="823" activeSheetId="23"/>
    <customWorkbookView name="60003018 - Personal View" guid="{BB6473B7-092C-417E-97E7-ED0705AE17A0}" mergeInterval="0" personalView="1" maximized="1" windowWidth="1362" windowHeight="502" tabRatio="644" activeSheetId="2" showComments="commIndAndComment"/>
    <customWorkbookView name="Rahul Mendhe {Rahul Mendhe} - Personal View" guid="{A41EE4DE-0D82-4A56-8210-F78316511D11}" mergeInterval="0" personalView="1" maximized="1" windowWidth="1916" windowHeight="814" tabRatio="644" activeSheetId="23"/>
    <customWorkbookView name="Samrat Jain {Samrat Jain} - Personal View" guid="{1E0C44A1-9358-4FBD-8C2C-4DB661DA1476}" mergeInterval="0" personalView="1" maximized="1" windowWidth="1916" windowHeight="774" tabRatio="644" activeSheetId="2"/>
    <customWorkbookView name="60003099 - Personal View" guid="{498493C3-769C-4143-9114-C68CD1D40B11}" mergeInterval="0" personalView="1" maximized="1" windowWidth="1276" windowHeight="758" tabRatio="746" activeSheetId="2"/>
    <customWorkbookView name="Swatantra Kumar {स्वतंत्र कुमार} - Personal View" guid="{C431BC99-7569-44AB-83F6-AB73BDED3783}" mergeInterval="0" personalView="1" maximized="1" windowWidth="1362" windowHeight="502" tabRatio="821" activeSheetId="5"/>
    <customWorkbookView name="Pankaj Pandey {पंकज पांडे} - Personal View" guid="{E97134B6-5E8D-4951-8DA0-73D065532361}" mergeInterval="0" personalView="1" maximized="1" windowWidth="1362" windowHeight="532" tabRatio="821" activeSheetId="5"/>
    <customWorkbookView name="60031094 - Personal View" guid="{D0757F9E-DF41-4B40-A5E5-F4F8FDD8D61D}" mergeInterval="0" personalView="1" maximized="1" xWindow="1" yWindow="1" windowWidth="1362" windowHeight="538" tabRatio="821" activeSheetId="2"/>
    <customWorkbookView name="admin - Personal View" guid="{EE46BCD1-F715-4FA9-A5FC-1B125AD601E0}" mergeInterval="0" personalView="1" maximized="1" xWindow="1" yWindow="1" windowWidth="1024" windowHeight="496" tabRatio="961" activeSheetId="22"/>
    <customWorkbookView name="31094 - Personal View" guid="{4AA1107B-A795-4744-B566-827168772C7A}" mergeInterval="0" personalView="1" maximized="1" xWindow="1" yWindow="1" windowWidth="1264" windowHeight="450" tabRatio="961" activeSheetId="2"/>
    <customWorkbookView name="Sanjoy Das - Personal View" guid="{B23AD343-29DA-4CE0-BD10-47BF44F3782F}" mergeInterval="0" personalView="1" maximized="1" windowWidth="1276" windowHeight="775" tabRatio="961" activeSheetId="2"/>
    <customWorkbookView name="20587 - Personal View" guid="{ECE9294F-C910-4036-88BC-B1F2176FB06B}" mergeInterval="0" personalView="1" maximized="1" xWindow="1" yWindow="1" windowWidth="1362" windowHeight="515" tabRatio="961" activeSheetId="2"/>
    <customWorkbookView name="20074 - Personal View" guid="{4F65FF32-EC61-4022-A399-2986D7B6B8B3}" mergeInterval="0" personalView="1" maximized="1" windowWidth="1020" windowHeight="539" tabRatio="632" activeSheetId="5"/>
    <customWorkbookView name="asd - Personal View" guid="{01ACF2E1-8E61-4459-ABC1-B6C183DEED61}" mergeInterval="0" personalView="1" maximized="1" windowWidth="1276" windowHeight="597" activeSheetId="1"/>
    <customWorkbookView name="00398 - Personal View" guid="{14D7F02E-BCCA-4517-ABC7-537FF4AEB67A}" mergeInterval="0" personalView="1" maximized="1" xWindow="1" yWindow="1" windowWidth="1020" windowHeight="501" tabRatio="632" activeSheetId="2"/>
    <customWorkbookView name="01209 - Personal View" guid="{27A45B7A-04F2-4516-B80B-5ED0825D4ED3}" mergeInterval="0" personalView="1" maximized="1" xWindow="1" yWindow="1" windowWidth="1366" windowHeight="496" tabRatio="632" activeSheetId="2"/>
    <customWorkbookView name="31103 - Personal View" guid="{E9F4E142-7D26-464D-BECA-4F3806DB1FE1}" mergeInterval="0" personalView="1" maximized="1" windowWidth="1362" windowHeight="543" tabRatio="961" activeSheetId="9"/>
    <customWorkbookView name="02405 - Personal View" guid="{A7DBDDEF-9245-44C6-9EBF-032DB6E1C0A2}" mergeInterval="0" personalView="1" maximized="1" xWindow="1" yWindow="1" windowWidth="1362" windowHeight="538" tabRatio="961" activeSheetId="2"/>
    <customWorkbookView name="60002881 - Personal View" guid="{7487ED9F-BBED-4B2A-9631-22F1A430946B}" mergeInterval="0" personalView="1" maximized="1" xWindow="1" yWindow="1" windowWidth="1024" windowHeight="596" tabRatio="961" activeSheetId="2"/>
    <customWorkbookView name="Mani Kumar - Personal View" guid="{B3CE7B10-A914-4559-A6DA-AED8C22AFD6D}" mergeInterval="0" personalView="1" maximized="1" windowWidth="1362" windowHeight="523" tabRatio="961" activeSheetId="22"/>
    <customWorkbookView name="Manuji Chaubey - Personal View" guid="{D53177B2-31EC-4222-B97A-A37DCFD9E45B}" mergeInterval="0" personalView="1" maximized="1" windowWidth="1362" windowHeight="553" tabRatio="821" activeSheetId="2"/>
    <customWorkbookView name="Venkatesh Karri {वेंकटेश कर्री} - Personal View" guid="{223BC0FC-814D-40F0-9795-CE82A16FF3A5}" mergeInterval="0" personalView="1" maximized="1" windowWidth="1362" windowHeight="542" tabRatio="821" activeSheetId="22"/>
    <customWorkbookView name="60001959 - Personal View" guid="{B835C05C-B615-4DCB-982D-4519616B3CD8}" mergeInterval="0" personalView="1" maximized="1" windowWidth="1362" windowHeight="553" tabRatio="821" activeSheetId="7"/>
    <customWorkbookView name="Jasminder Singh Bhatia {जसमिंदर सिंह भाटिया} - Personal View" guid="{A34CC49F-E309-4C23-B4F6-1E3B307C10D1}" mergeInterval="0" personalView="1" maximized="1" windowWidth="1596" windowHeight="634" tabRatio="746" activeSheetId="5"/>
    <customWorkbookView name="Ram Lal {Ram Lal} - Personal View" guid="{8909CFDD-4F29-4C72-886E-908773EE94A2}" mergeInterval="0" personalView="1" maximized="1" windowWidth="1916" windowHeight="854" tabRatio="644" activeSheetId="11"/>
    <customWorkbookView name="Adil Iqbal Khan {Adil Iqbal Khan} - Personal View" guid="{D5F8AD2D-F014-4A7B-9CE7-589273BD9F11}" mergeInterval="0" personalView="1" maximized="1" xWindow="-9" yWindow="-9" windowWidth="1938" windowHeight="1048" tabRatio="823"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69" i="9" l="1"/>
  <c r="R469" i="9" s="1"/>
  <c r="S469" i="9" s="1"/>
  <c r="Q469" i="9" s="1"/>
  <c r="P392" i="9"/>
  <c r="R392" i="9" s="1"/>
  <c r="S392" i="9" s="1"/>
  <c r="Q392" i="9" s="1"/>
  <c r="P391" i="9"/>
  <c r="R391" i="9" s="1"/>
  <c r="S391" i="9" s="1"/>
  <c r="Q391" i="9" s="1"/>
  <c r="P390" i="9"/>
  <c r="R390" i="9" s="1"/>
  <c r="S390" i="9" s="1"/>
  <c r="Q390" i="9" s="1"/>
  <c r="P389" i="9"/>
  <c r="R389" i="9" s="1"/>
  <c r="S389" i="9" s="1"/>
  <c r="Q389" i="9" s="1"/>
  <c r="P388" i="9"/>
  <c r="R388" i="9" s="1"/>
  <c r="S388" i="9" s="1"/>
  <c r="Q388" i="9" s="1"/>
  <c r="P387" i="9"/>
  <c r="R387" i="9" s="1"/>
  <c r="S387" i="9" s="1"/>
  <c r="Q387" i="9" s="1"/>
  <c r="P386" i="9"/>
  <c r="R386" i="9" s="1"/>
  <c r="S386" i="9" s="1"/>
  <c r="Q386" i="9" s="1"/>
  <c r="P385" i="9"/>
  <c r="R385" i="9" s="1"/>
  <c r="S385" i="9" s="1"/>
  <c r="Q385" i="9" s="1"/>
  <c r="P384" i="9"/>
  <c r="R384" i="9" s="1"/>
  <c r="S384" i="9" s="1"/>
  <c r="Q384" i="9" s="1"/>
  <c r="P383" i="9"/>
  <c r="R383" i="9" s="1"/>
  <c r="S383" i="9" s="1"/>
  <c r="Q383" i="9" s="1"/>
  <c r="P382" i="9"/>
  <c r="R382" i="9" s="1"/>
  <c r="S382" i="9" s="1"/>
  <c r="Q382" i="9" s="1"/>
  <c r="P381" i="9"/>
  <c r="R381" i="9" s="1"/>
  <c r="S381" i="9" s="1"/>
  <c r="Q381" i="9" s="1"/>
  <c r="P380" i="9"/>
  <c r="R380" i="9" s="1"/>
  <c r="S380" i="9" s="1"/>
  <c r="Q380" i="9" s="1"/>
  <c r="P379" i="9"/>
  <c r="R379" i="9" s="1"/>
  <c r="S379" i="9" s="1"/>
  <c r="Q379" i="9" s="1"/>
  <c r="P378" i="9"/>
  <c r="R378" i="9" s="1"/>
  <c r="S378" i="9" s="1"/>
  <c r="Q378" i="9" s="1"/>
  <c r="P377" i="9"/>
  <c r="R377" i="9" s="1"/>
  <c r="S377" i="9" s="1"/>
  <c r="Q377" i="9" s="1"/>
  <c r="P376" i="9"/>
  <c r="R376" i="9" s="1"/>
  <c r="S376" i="9" s="1"/>
  <c r="Q376" i="9" s="1"/>
  <c r="P375" i="9"/>
  <c r="R375" i="9" s="1"/>
  <c r="S375" i="9" s="1"/>
  <c r="Q375" i="9" s="1"/>
  <c r="P374" i="9"/>
  <c r="R374" i="9" s="1"/>
  <c r="S374" i="9" s="1"/>
  <c r="Q374" i="9" s="1"/>
  <c r="P373" i="9"/>
  <c r="R373" i="9" s="1"/>
  <c r="S373" i="9" s="1"/>
  <c r="Q373" i="9" s="1"/>
  <c r="P372" i="9"/>
  <c r="R372" i="9" s="1"/>
  <c r="S372" i="9" s="1"/>
  <c r="Q372" i="9" s="1"/>
  <c r="P371" i="9"/>
  <c r="R371" i="9" s="1"/>
  <c r="S371" i="9" s="1"/>
  <c r="Q371" i="9" s="1"/>
  <c r="P370" i="9"/>
  <c r="R370" i="9" s="1"/>
  <c r="S370" i="9" s="1"/>
  <c r="Q370" i="9" s="1"/>
  <c r="P369" i="9"/>
  <c r="R369" i="9" s="1"/>
  <c r="S369" i="9" s="1"/>
  <c r="Q369" i="9" s="1"/>
  <c r="P368" i="9"/>
  <c r="R368" i="9" s="1"/>
  <c r="S368" i="9" s="1"/>
  <c r="Q368" i="9" s="1"/>
  <c r="P367" i="9"/>
  <c r="R367" i="9" s="1"/>
  <c r="S367" i="9" s="1"/>
  <c r="Q367" i="9" s="1"/>
  <c r="P366" i="9"/>
  <c r="R366" i="9" s="1"/>
  <c r="S366" i="9" s="1"/>
  <c r="Q366" i="9" s="1"/>
  <c r="P468" i="9"/>
  <c r="R468" i="9" s="1"/>
  <c r="S468" i="9" s="1"/>
  <c r="Q468" i="9" s="1"/>
  <c r="P467" i="9"/>
  <c r="R467" i="9" s="1"/>
  <c r="S467" i="9" s="1"/>
  <c r="Q467" i="9" s="1"/>
  <c r="P466" i="9"/>
  <c r="R466" i="9" s="1"/>
  <c r="S466" i="9" s="1"/>
  <c r="Q466" i="9" s="1"/>
  <c r="P465" i="9"/>
  <c r="R465" i="9" s="1"/>
  <c r="S465" i="9" s="1"/>
  <c r="Q465" i="9" s="1"/>
  <c r="P464" i="9"/>
  <c r="R464" i="9" s="1"/>
  <c r="S464" i="9" s="1"/>
  <c r="Q464" i="9" s="1"/>
  <c r="P463" i="9"/>
  <c r="R463" i="9" s="1"/>
  <c r="S463" i="9" s="1"/>
  <c r="Q463" i="9" s="1"/>
  <c r="P462" i="9"/>
  <c r="R462" i="9" s="1"/>
  <c r="S462" i="9" s="1"/>
  <c r="Q462" i="9" s="1"/>
  <c r="P461" i="9"/>
  <c r="R461" i="9" s="1"/>
  <c r="S461" i="9" s="1"/>
  <c r="Q461" i="9" s="1"/>
  <c r="P460" i="9"/>
  <c r="R460" i="9" s="1"/>
  <c r="S460" i="9" s="1"/>
  <c r="Q460" i="9" s="1"/>
  <c r="P459" i="9"/>
  <c r="R459" i="9" s="1"/>
  <c r="S459" i="9" s="1"/>
  <c r="Q459" i="9" s="1"/>
  <c r="P458" i="9"/>
  <c r="R458" i="9" s="1"/>
  <c r="S458" i="9" s="1"/>
  <c r="Q458" i="9" s="1"/>
  <c r="P457" i="9"/>
  <c r="R457" i="9" s="1"/>
  <c r="S457" i="9" s="1"/>
  <c r="Q457" i="9" s="1"/>
  <c r="P456" i="9"/>
  <c r="R456" i="9" s="1"/>
  <c r="S456" i="9" s="1"/>
  <c r="Q456" i="9" s="1"/>
  <c r="P455" i="9"/>
  <c r="R455" i="9" s="1"/>
  <c r="S455" i="9" s="1"/>
  <c r="Q455" i="9" s="1"/>
  <c r="P454" i="9"/>
  <c r="R454" i="9" s="1"/>
  <c r="S454" i="9" s="1"/>
  <c r="Q454" i="9" s="1"/>
  <c r="P453" i="9"/>
  <c r="R453" i="9" s="1"/>
  <c r="S453" i="9" s="1"/>
  <c r="Q453" i="9" s="1"/>
  <c r="P452" i="9"/>
  <c r="R452" i="9" s="1"/>
  <c r="S452" i="9" s="1"/>
  <c r="Q452" i="9" s="1"/>
  <c r="P451" i="9"/>
  <c r="R451" i="9" s="1"/>
  <c r="S451" i="9" s="1"/>
  <c r="Q451" i="9" s="1"/>
  <c r="P450" i="9"/>
  <c r="R450" i="9" s="1"/>
  <c r="S450" i="9" s="1"/>
  <c r="Q450" i="9" s="1"/>
  <c r="P449" i="9"/>
  <c r="R449" i="9" s="1"/>
  <c r="S449" i="9" s="1"/>
  <c r="Q449" i="9" s="1"/>
  <c r="P448" i="9"/>
  <c r="R448" i="9" s="1"/>
  <c r="S448" i="9" s="1"/>
  <c r="Q448" i="9" s="1"/>
  <c r="P447" i="9"/>
  <c r="R447" i="9" s="1"/>
  <c r="S447" i="9" s="1"/>
  <c r="Q447" i="9" s="1"/>
  <c r="P446" i="9"/>
  <c r="R446" i="9" s="1"/>
  <c r="S446" i="9" s="1"/>
  <c r="Q446" i="9" s="1"/>
  <c r="P445" i="9"/>
  <c r="R445" i="9" s="1"/>
  <c r="S445" i="9" s="1"/>
  <c r="Q445" i="9" s="1"/>
  <c r="P444" i="9"/>
  <c r="R444" i="9" s="1"/>
  <c r="S444" i="9" s="1"/>
  <c r="Q444" i="9" s="1"/>
  <c r="P443" i="9"/>
  <c r="R443" i="9" s="1"/>
  <c r="S443" i="9" s="1"/>
  <c r="Q443" i="9" s="1"/>
  <c r="P442" i="9"/>
  <c r="R442" i="9" s="1"/>
  <c r="S442" i="9" s="1"/>
  <c r="Q442" i="9" s="1"/>
  <c r="P441" i="9"/>
  <c r="R441" i="9" s="1"/>
  <c r="S441" i="9" s="1"/>
  <c r="Q441" i="9" s="1"/>
  <c r="P440" i="9"/>
  <c r="R440" i="9" s="1"/>
  <c r="S440" i="9" s="1"/>
  <c r="Q440" i="9" s="1"/>
  <c r="P439" i="9"/>
  <c r="R439" i="9" s="1"/>
  <c r="S439" i="9" s="1"/>
  <c r="Q439" i="9" s="1"/>
  <c r="P438" i="9"/>
  <c r="R438" i="9" s="1"/>
  <c r="S438" i="9" s="1"/>
  <c r="Q438" i="9" s="1"/>
  <c r="P437" i="9"/>
  <c r="R437" i="9" s="1"/>
  <c r="S437" i="9" s="1"/>
  <c r="Q437" i="9" s="1"/>
  <c r="P436" i="9"/>
  <c r="R436" i="9" s="1"/>
  <c r="S436" i="9" s="1"/>
  <c r="Q436" i="9" s="1"/>
  <c r="P435" i="9"/>
  <c r="R435" i="9" s="1"/>
  <c r="S435" i="9" s="1"/>
  <c r="Q435" i="9" s="1"/>
  <c r="P434" i="9"/>
  <c r="R434" i="9" s="1"/>
  <c r="S434" i="9" s="1"/>
  <c r="Q434" i="9" s="1"/>
  <c r="P433" i="9"/>
  <c r="R433" i="9" s="1"/>
  <c r="S433" i="9" s="1"/>
  <c r="Q433" i="9" s="1"/>
  <c r="P432" i="9"/>
  <c r="R432" i="9" s="1"/>
  <c r="S432" i="9" s="1"/>
  <c r="Q432" i="9" s="1"/>
  <c r="P431" i="9"/>
  <c r="R431" i="9" s="1"/>
  <c r="S431" i="9" s="1"/>
  <c r="Q431" i="9" s="1"/>
  <c r="P430" i="9"/>
  <c r="R430" i="9" s="1"/>
  <c r="S430" i="9" s="1"/>
  <c r="Q430" i="9" s="1"/>
  <c r="P429" i="9"/>
  <c r="R429" i="9" s="1"/>
  <c r="S429" i="9" s="1"/>
  <c r="Q429" i="9" s="1"/>
  <c r="P428" i="9"/>
  <c r="R428" i="9" s="1"/>
  <c r="S428" i="9" s="1"/>
  <c r="Q428" i="9" s="1"/>
  <c r="P427" i="9"/>
  <c r="R427" i="9" s="1"/>
  <c r="S427" i="9" s="1"/>
  <c r="Q427" i="9" s="1"/>
  <c r="P426" i="9"/>
  <c r="R426" i="9" s="1"/>
  <c r="S426" i="9" s="1"/>
  <c r="Q426" i="9" s="1"/>
  <c r="P425" i="9"/>
  <c r="R425" i="9" s="1"/>
  <c r="S425" i="9" s="1"/>
  <c r="Q425" i="9" s="1"/>
  <c r="P424" i="9"/>
  <c r="R424" i="9" s="1"/>
  <c r="S424" i="9" s="1"/>
  <c r="Q424" i="9" s="1"/>
  <c r="P423" i="9"/>
  <c r="R423" i="9" s="1"/>
  <c r="S423" i="9" s="1"/>
  <c r="Q423" i="9" s="1"/>
  <c r="P422" i="9"/>
  <c r="R422" i="9" s="1"/>
  <c r="S422" i="9" s="1"/>
  <c r="Q422" i="9" s="1"/>
  <c r="P421" i="9"/>
  <c r="R421" i="9" s="1"/>
  <c r="S421" i="9" s="1"/>
  <c r="Q421" i="9" s="1"/>
  <c r="P420" i="9"/>
  <c r="R420" i="9" s="1"/>
  <c r="S420" i="9" s="1"/>
  <c r="Q420" i="9" s="1"/>
  <c r="P419" i="9"/>
  <c r="R419" i="9" s="1"/>
  <c r="S419" i="9" s="1"/>
  <c r="Q419" i="9" s="1"/>
  <c r="P418" i="9"/>
  <c r="R418" i="9" s="1"/>
  <c r="S418" i="9" s="1"/>
  <c r="Q418" i="9" s="1"/>
  <c r="P417" i="9"/>
  <c r="R417" i="9" s="1"/>
  <c r="S417" i="9" s="1"/>
  <c r="Q417" i="9" s="1"/>
  <c r="P416" i="9"/>
  <c r="R416" i="9" s="1"/>
  <c r="S416" i="9" s="1"/>
  <c r="Q416" i="9" s="1"/>
  <c r="P415" i="9"/>
  <c r="R415" i="9" s="1"/>
  <c r="S415" i="9" s="1"/>
  <c r="Q415" i="9" s="1"/>
  <c r="P414" i="9"/>
  <c r="R414" i="9" s="1"/>
  <c r="S414" i="9" s="1"/>
  <c r="Q414" i="9" s="1"/>
  <c r="P413" i="9"/>
  <c r="R413" i="9" s="1"/>
  <c r="S413" i="9" s="1"/>
  <c r="Q413" i="9" s="1"/>
  <c r="P412" i="9"/>
  <c r="R412" i="9" s="1"/>
  <c r="S412" i="9" s="1"/>
  <c r="Q412" i="9" s="1"/>
  <c r="P411" i="9"/>
  <c r="R411" i="9" s="1"/>
  <c r="S411" i="9" s="1"/>
  <c r="Q411" i="9" s="1"/>
  <c r="P410" i="9"/>
  <c r="R410" i="9" s="1"/>
  <c r="S410" i="9" s="1"/>
  <c r="Q410" i="9" s="1"/>
  <c r="P409" i="9"/>
  <c r="R409" i="9" s="1"/>
  <c r="S409" i="9" s="1"/>
  <c r="Q409" i="9" s="1"/>
  <c r="P408" i="9"/>
  <c r="R408" i="9" s="1"/>
  <c r="S408" i="9" s="1"/>
  <c r="Q408" i="9" s="1"/>
  <c r="P407" i="9"/>
  <c r="R407" i="9" s="1"/>
  <c r="S407" i="9" s="1"/>
  <c r="Q407" i="9" s="1"/>
  <c r="P406" i="9"/>
  <c r="R406" i="9" s="1"/>
  <c r="S406" i="9" s="1"/>
  <c r="Q406" i="9" s="1"/>
  <c r="P405" i="9"/>
  <c r="R405" i="9" s="1"/>
  <c r="S405" i="9" s="1"/>
  <c r="Q405" i="9" s="1"/>
  <c r="P404" i="9"/>
  <c r="R404" i="9" s="1"/>
  <c r="S404" i="9" s="1"/>
  <c r="Q404" i="9" s="1"/>
  <c r="P403" i="9"/>
  <c r="R403" i="9" s="1"/>
  <c r="S403" i="9" s="1"/>
  <c r="Q403" i="9" s="1"/>
  <c r="P402" i="9"/>
  <c r="R402" i="9" s="1"/>
  <c r="S402" i="9" s="1"/>
  <c r="Q402" i="9" s="1"/>
  <c r="P401" i="9"/>
  <c r="R401" i="9" s="1"/>
  <c r="S401" i="9" s="1"/>
  <c r="Q401" i="9" s="1"/>
  <c r="P400" i="9"/>
  <c r="R400" i="9" s="1"/>
  <c r="S400" i="9" s="1"/>
  <c r="Q400" i="9" s="1"/>
  <c r="P399" i="9"/>
  <c r="R399" i="9" s="1"/>
  <c r="S399" i="9" s="1"/>
  <c r="Q399" i="9" s="1"/>
  <c r="P398" i="9"/>
  <c r="R398" i="9" s="1"/>
  <c r="S398" i="9" s="1"/>
  <c r="Q398" i="9" s="1"/>
  <c r="P397" i="9"/>
  <c r="R397" i="9" s="1"/>
  <c r="S397" i="9" s="1"/>
  <c r="Q397" i="9" s="1"/>
  <c r="P396" i="9"/>
  <c r="R396" i="9" s="1"/>
  <c r="S396" i="9" s="1"/>
  <c r="Q396" i="9" s="1"/>
  <c r="P395" i="9"/>
  <c r="R395" i="9" s="1"/>
  <c r="S395" i="9" s="1"/>
  <c r="Q395" i="9" s="1"/>
  <c r="P394" i="9"/>
  <c r="R394" i="9" s="1"/>
  <c r="S394" i="9" s="1"/>
  <c r="Q394" i="9" s="1"/>
  <c r="P182" i="9"/>
  <c r="R182" i="9" s="1"/>
  <c r="S182" i="9" s="1"/>
  <c r="Q182" i="9" s="1"/>
  <c r="P181" i="9"/>
  <c r="R181" i="9" s="1"/>
  <c r="S181" i="9" s="1"/>
  <c r="Q181" i="9" s="1"/>
  <c r="P180" i="9"/>
  <c r="R180" i="9" s="1"/>
  <c r="S180" i="9" s="1"/>
  <c r="Q180" i="9" s="1"/>
  <c r="P179" i="9"/>
  <c r="R179" i="9" s="1"/>
  <c r="S179" i="9" s="1"/>
  <c r="Q179" i="9" s="1"/>
  <c r="P178" i="9"/>
  <c r="R178" i="9" s="1"/>
  <c r="S178" i="9" s="1"/>
  <c r="Q178" i="9" s="1"/>
  <c r="P177" i="9"/>
  <c r="R177" i="9" s="1"/>
  <c r="S177" i="9" s="1"/>
  <c r="Q177" i="9" s="1"/>
  <c r="P176" i="9"/>
  <c r="R176" i="9" s="1"/>
  <c r="S176" i="9" s="1"/>
  <c r="Q176" i="9" s="1"/>
  <c r="P175" i="9"/>
  <c r="R175" i="9" s="1"/>
  <c r="S175" i="9" s="1"/>
  <c r="Q175" i="9" s="1"/>
  <c r="P174" i="9"/>
  <c r="R174" i="9" s="1"/>
  <c r="S174" i="9" s="1"/>
  <c r="Q174" i="9" s="1"/>
  <c r="P173" i="9"/>
  <c r="R173" i="9" s="1"/>
  <c r="S173" i="9" s="1"/>
  <c r="Q173" i="9" s="1"/>
  <c r="P172" i="9"/>
  <c r="R172" i="9" s="1"/>
  <c r="S172" i="9" s="1"/>
  <c r="Q172" i="9" s="1"/>
  <c r="P171" i="9"/>
  <c r="R171" i="9" s="1"/>
  <c r="S171" i="9" s="1"/>
  <c r="Q171" i="9" s="1"/>
  <c r="P170" i="9"/>
  <c r="R170" i="9" s="1"/>
  <c r="S170" i="9" s="1"/>
  <c r="Q170" i="9" s="1"/>
  <c r="P169" i="9"/>
  <c r="R169" i="9" s="1"/>
  <c r="S169" i="9" s="1"/>
  <c r="Q169" i="9" s="1"/>
  <c r="P168" i="9"/>
  <c r="R168" i="9" s="1"/>
  <c r="S168" i="9" s="1"/>
  <c r="Q168" i="9" s="1"/>
  <c r="P167" i="9"/>
  <c r="R167" i="9" s="1"/>
  <c r="S167" i="9" s="1"/>
  <c r="Q167" i="9" s="1"/>
  <c r="P166" i="9"/>
  <c r="R166" i="9" s="1"/>
  <c r="S166" i="9" s="1"/>
  <c r="Q166" i="9" s="1"/>
  <c r="P165" i="9"/>
  <c r="R165" i="9" s="1"/>
  <c r="S165" i="9" s="1"/>
  <c r="Q165" i="9" s="1"/>
  <c r="P164" i="9"/>
  <c r="R164" i="9" s="1"/>
  <c r="S164" i="9" s="1"/>
  <c r="Q164" i="9" s="1"/>
  <c r="P163" i="9"/>
  <c r="R163" i="9" s="1"/>
  <c r="S163" i="9" s="1"/>
  <c r="Q163" i="9" s="1"/>
  <c r="P162" i="9"/>
  <c r="R162" i="9" s="1"/>
  <c r="S162" i="9" s="1"/>
  <c r="Q162" i="9" s="1"/>
  <c r="P161" i="9"/>
  <c r="R161" i="9" s="1"/>
  <c r="S161" i="9" s="1"/>
  <c r="Q161" i="9" s="1"/>
  <c r="P160" i="9"/>
  <c r="R160" i="9" s="1"/>
  <c r="S160" i="9" s="1"/>
  <c r="Q160" i="9" s="1"/>
  <c r="P159" i="9"/>
  <c r="R159" i="9" s="1"/>
  <c r="S159" i="9" s="1"/>
  <c r="Q159" i="9" s="1"/>
  <c r="P158" i="9"/>
  <c r="R158" i="9" s="1"/>
  <c r="S158" i="9" s="1"/>
  <c r="Q158" i="9" s="1"/>
  <c r="P157" i="9"/>
  <c r="R157" i="9" s="1"/>
  <c r="S157" i="9" s="1"/>
  <c r="Q157" i="9" s="1"/>
  <c r="P156" i="9"/>
  <c r="R156" i="9" s="1"/>
  <c r="S156" i="9" s="1"/>
  <c r="Q156" i="9" s="1"/>
  <c r="P155" i="9"/>
  <c r="R155" i="9" s="1"/>
  <c r="S155" i="9" s="1"/>
  <c r="Q155" i="9" s="1"/>
  <c r="P154" i="9"/>
  <c r="R154" i="9" s="1"/>
  <c r="S154" i="9" s="1"/>
  <c r="Q154" i="9" s="1"/>
  <c r="P153" i="9"/>
  <c r="R153" i="9" s="1"/>
  <c r="S153" i="9" s="1"/>
  <c r="Q153" i="9" s="1"/>
  <c r="P152" i="9"/>
  <c r="R152" i="9" s="1"/>
  <c r="S152" i="9" s="1"/>
  <c r="Q152" i="9" s="1"/>
  <c r="P151" i="9"/>
  <c r="R151" i="9" s="1"/>
  <c r="S151" i="9" s="1"/>
  <c r="Q151" i="9" s="1"/>
  <c r="P150" i="9"/>
  <c r="R150" i="9" s="1"/>
  <c r="S150" i="9" s="1"/>
  <c r="Q150" i="9" s="1"/>
  <c r="P149" i="9"/>
  <c r="R149" i="9" s="1"/>
  <c r="S149" i="9" s="1"/>
  <c r="Q149"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R126" i="9" s="1"/>
  <c r="S126" i="9" s="1"/>
  <c r="Q126" i="9" s="1"/>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288" i="9"/>
  <c r="R288" i="9" s="1"/>
  <c r="S288" i="9" s="1"/>
  <c r="Q288" i="9" s="1"/>
  <c r="P287" i="9"/>
  <c r="R287" i="9" s="1"/>
  <c r="S287" i="9" s="1"/>
  <c r="Q287" i="9" s="1"/>
  <c r="P286" i="9"/>
  <c r="R286" i="9" s="1"/>
  <c r="S286" i="9" s="1"/>
  <c r="Q286" i="9" s="1"/>
  <c r="P285" i="9"/>
  <c r="R285" i="9" s="1"/>
  <c r="S285" i="9" s="1"/>
  <c r="Q285" i="9" s="1"/>
  <c r="P284" i="9"/>
  <c r="R284" i="9" s="1"/>
  <c r="S284" i="9" s="1"/>
  <c r="Q284" i="9" s="1"/>
  <c r="P283" i="9"/>
  <c r="R283" i="9" s="1"/>
  <c r="S283" i="9" s="1"/>
  <c r="Q283" i="9" s="1"/>
  <c r="P282" i="9"/>
  <c r="R282" i="9" s="1"/>
  <c r="S282" i="9" s="1"/>
  <c r="Q282" i="9" s="1"/>
  <c r="P281" i="9"/>
  <c r="R281" i="9" s="1"/>
  <c r="S281" i="9" s="1"/>
  <c r="Q281" i="9" s="1"/>
  <c r="P280" i="9"/>
  <c r="R280" i="9" s="1"/>
  <c r="S280" i="9" s="1"/>
  <c r="Q280" i="9" s="1"/>
  <c r="P279" i="9"/>
  <c r="R279" i="9" s="1"/>
  <c r="S279" i="9" s="1"/>
  <c r="Q279" i="9" s="1"/>
  <c r="P278" i="9"/>
  <c r="R278" i="9" s="1"/>
  <c r="S278" i="9" s="1"/>
  <c r="Q278" i="9" s="1"/>
  <c r="P277" i="9"/>
  <c r="R277" i="9" s="1"/>
  <c r="S277" i="9" s="1"/>
  <c r="Q277" i="9" s="1"/>
  <c r="P276" i="9"/>
  <c r="R276" i="9" s="1"/>
  <c r="S276" i="9" s="1"/>
  <c r="Q276" i="9" s="1"/>
  <c r="P275" i="9"/>
  <c r="R275" i="9" s="1"/>
  <c r="S275" i="9" s="1"/>
  <c r="Q275" i="9" s="1"/>
  <c r="P274" i="9"/>
  <c r="R274" i="9" s="1"/>
  <c r="S274" i="9" s="1"/>
  <c r="Q274" i="9" s="1"/>
  <c r="P273" i="9"/>
  <c r="R273" i="9" s="1"/>
  <c r="S273" i="9" s="1"/>
  <c r="Q273" i="9" s="1"/>
  <c r="P272" i="9"/>
  <c r="R272" i="9" s="1"/>
  <c r="S272" i="9" s="1"/>
  <c r="Q272" i="9" s="1"/>
  <c r="P271" i="9"/>
  <c r="R271" i="9" s="1"/>
  <c r="S271" i="9" s="1"/>
  <c r="Q271" i="9" s="1"/>
  <c r="P270" i="9"/>
  <c r="R270" i="9" s="1"/>
  <c r="S270" i="9" s="1"/>
  <c r="Q270" i="9" s="1"/>
  <c r="P269" i="9"/>
  <c r="R269" i="9" s="1"/>
  <c r="S269" i="9" s="1"/>
  <c r="Q269" i="9" s="1"/>
  <c r="P268" i="9"/>
  <c r="R268" i="9" s="1"/>
  <c r="S268" i="9" s="1"/>
  <c r="Q268" i="9" s="1"/>
  <c r="P267" i="9"/>
  <c r="R267" i="9" s="1"/>
  <c r="S267" i="9" s="1"/>
  <c r="Q267" i="9" s="1"/>
  <c r="P266" i="9"/>
  <c r="R266" i="9" s="1"/>
  <c r="S266" i="9" s="1"/>
  <c r="Q266" i="9" s="1"/>
  <c r="P265" i="9"/>
  <c r="R265" i="9" s="1"/>
  <c r="S265" i="9" s="1"/>
  <c r="Q265" i="9" s="1"/>
  <c r="P264" i="9"/>
  <c r="R264" i="9" s="1"/>
  <c r="S264" i="9" s="1"/>
  <c r="Q264" i="9" s="1"/>
  <c r="P263" i="9"/>
  <c r="R263" i="9" s="1"/>
  <c r="S263" i="9" s="1"/>
  <c r="Q263" i="9" s="1"/>
  <c r="P262" i="9"/>
  <c r="R262" i="9" s="1"/>
  <c r="S262" i="9" s="1"/>
  <c r="Q262" i="9" s="1"/>
  <c r="P261" i="9"/>
  <c r="R261" i="9" s="1"/>
  <c r="S261" i="9" s="1"/>
  <c r="Q261" i="9" s="1"/>
  <c r="P260" i="9"/>
  <c r="R260" i="9" s="1"/>
  <c r="S260" i="9" s="1"/>
  <c r="Q260" i="9" s="1"/>
  <c r="P259" i="9"/>
  <c r="R259" i="9" s="1"/>
  <c r="S259" i="9" s="1"/>
  <c r="Q259" i="9" s="1"/>
  <c r="P258" i="9"/>
  <c r="R258" i="9" s="1"/>
  <c r="S258" i="9" s="1"/>
  <c r="Q258" i="9" s="1"/>
  <c r="P257" i="9"/>
  <c r="R257" i="9" s="1"/>
  <c r="S257" i="9" s="1"/>
  <c r="Q257" i="9" s="1"/>
  <c r="P256" i="9"/>
  <c r="R256" i="9" s="1"/>
  <c r="S256" i="9" s="1"/>
  <c r="Q256" i="9" s="1"/>
  <c r="P255" i="9"/>
  <c r="R255" i="9" s="1"/>
  <c r="S255" i="9" s="1"/>
  <c r="Q255" i="9" s="1"/>
  <c r="P254" i="9"/>
  <c r="R254" i="9" s="1"/>
  <c r="S254" i="9" s="1"/>
  <c r="Q254" i="9" s="1"/>
  <c r="P253" i="9"/>
  <c r="R253" i="9" s="1"/>
  <c r="S253" i="9" s="1"/>
  <c r="Q253" i="9" s="1"/>
  <c r="P252" i="9"/>
  <c r="R252" i="9" s="1"/>
  <c r="S252" i="9" s="1"/>
  <c r="Q252" i="9" s="1"/>
  <c r="P251" i="9"/>
  <c r="R251" i="9" s="1"/>
  <c r="S251" i="9" s="1"/>
  <c r="Q251" i="9" s="1"/>
  <c r="P250" i="9"/>
  <c r="R250" i="9" s="1"/>
  <c r="S250" i="9" s="1"/>
  <c r="Q250" i="9" s="1"/>
  <c r="P249" i="9"/>
  <c r="R249" i="9" s="1"/>
  <c r="S249" i="9" s="1"/>
  <c r="Q249" i="9" s="1"/>
  <c r="P248" i="9"/>
  <c r="R248" i="9" s="1"/>
  <c r="S248" i="9" s="1"/>
  <c r="Q248" i="9" s="1"/>
  <c r="P247" i="9"/>
  <c r="R247" i="9" s="1"/>
  <c r="S247" i="9" s="1"/>
  <c r="Q247" i="9" s="1"/>
  <c r="P246" i="9"/>
  <c r="R246" i="9" s="1"/>
  <c r="S246" i="9" s="1"/>
  <c r="Q246" i="9" s="1"/>
  <c r="P245" i="9"/>
  <c r="R245" i="9" s="1"/>
  <c r="S245" i="9" s="1"/>
  <c r="Q245" i="9" s="1"/>
  <c r="P244" i="9"/>
  <c r="R244" i="9" s="1"/>
  <c r="S244" i="9" s="1"/>
  <c r="Q244" i="9" s="1"/>
  <c r="P243" i="9"/>
  <c r="R243" i="9" s="1"/>
  <c r="S243" i="9" s="1"/>
  <c r="Q243" i="9" s="1"/>
  <c r="P242" i="9"/>
  <c r="R242" i="9" s="1"/>
  <c r="S242" i="9" s="1"/>
  <c r="Q242" i="9" s="1"/>
  <c r="P241" i="9"/>
  <c r="R241" i="9" s="1"/>
  <c r="S241" i="9" s="1"/>
  <c r="Q241" i="9" s="1"/>
  <c r="P240" i="9"/>
  <c r="R240" i="9" s="1"/>
  <c r="S240" i="9" s="1"/>
  <c r="Q240" i="9" s="1"/>
  <c r="P239" i="9"/>
  <c r="R239" i="9" s="1"/>
  <c r="S239" i="9" s="1"/>
  <c r="Q239" i="9" s="1"/>
  <c r="P238" i="9"/>
  <c r="R238" i="9" s="1"/>
  <c r="S238" i="9" s="1"/>
  <c r="Q238" i="9" s="1"/>
  <c r="P237" i="9"/>
  <c r="R237" i="9" s="1"/>
  <c r="S237" i="9" s="1"/>
  <c r="Q237" i="9" s="1"/>
  <c r="P236" i="9"/>
  <c r="R236" i="9" s="1"/>
  <c r="S236" i="9" s="1"/>
  <c r="Q236" i="9" s="1"/>
  <c r="P235" i="9"/>
  <c r="R235" i="9" s="1"/>
  <c r="S235" i="9" s="1"/>
  <c r="Q235" i="9" s="1"/>
  <c r="P234" i="9"/>
  <c r="R234" i="9" s="1"/>
  <c r="S234" i="9" s="1"/>
  <c r="Q234" i="9" s="1"/>
  <c r="P233" i="9"/>
  <c r="R233" i="9" s="1"/>
  <c r="S233" i="9" s="1"/>
  <c r="Q233" i="9" s="1"/>
  <c r="P232" i="9"/>
  <c r="R232" i="9" s="1"/>
  <c r="S232" i="9" s="1"/>
  <c r="Q232" i="9" s="1"/>
  <c r="P231" i="9"/>
  <c r="R231" i="9" s="1"/>
  <c r="S231" i="9" s="1"/>
  <c r="Q231" i="9" s="1"/>
  <c r="P230" i="9"/>
  <c r="R230" i="9" s="1"/>
  <c r="S230" i="9" s="1"/>
  <c r="Q230" i="9" s="1"/>
  <c r="P229" i="9"/>
  <c r="R229" i="9" s="1"/>
  <c r="S229" i="9" s="1"/>
  <c r="Q229" i="9" s="1"/>
  <c r="P228" i="9"/>
  <c r="R228" i="9" s="1"/>
  <c r="S228" i="9" s="1"/>
  <c r="Q228" i="9" s="1"/>
  <c r="P227" i="9"/>
  <c r="R227" i="9" s="1"/>
  <c r="S227" i="9" s="1"/>
  <c r="Q227" i="9" s="1"/>
  <c r="P226" i="9"/>
  <c r="R226" i="9" s="1"/>
  <c r="S226" i="9" s="1"/>
  <c r="Q226" i="9" s="1"/>
  <c r="P225" i="9"/>
  <c r="R225" i="9" s="1"/>
  <c r="S225" i="9" s="1"/>
  <c r="Q225" i="9" s="1"/>
  <c r="P224" i="9"/>
  <c r="R224" i="9" s="1"/>
  <c r="S224" i="9" s="1"/>
  <c r="Q224" i="9" s="1"/>
  <c r="P223" i="9"/>
  <c r="R223" i="9" s="1"/>
  <c r="S223" i="9" s="1"/>
  <c r="Q223" i="9" s="1"/>
  <c r="P222" i="9"/>
  <c r="R222" i="9" s="1"/>
  <c r="S222" i="9" s="1"/>
  <c r="Q222" i="9" s="1"/>
  <c r="P221" i="9"/>
  <c r="R221" i="9" s="1"/>
  <c r="S221" i="9" s="1"/>
  <c r="Q221" i="9" s="1"/>
  <c r="P220" i="9"/>
  <c r="R220" i="9" s="1"/>
  <c r="S220" i="9" s="1"/>
  <c r="Q220" i="9" s="1"/>
  <c r="P219" i="9"/>
  <c r="R219" i="9" s="1"/>
  <c r="S219" i="9" s="1"/>
  <c r="Q219" i="9" s="1"/>
  <c r="P218" i="9"/>
  <c r="R218" i="9" s="1"/>
  <c r="S218" i="9" s="1"/>
  <c r="Q218" i="9" s="1"/>
  <c r="P217" i="9"/>
  <c r="R217" i="9" s="1"/>
  <c r="S217" i="9" s="1"/>
  <c r="Q217" i="9" s="1"/>
  <c r="P216" i="9"/>
  <c r="R216" i="9" s="1"/>
  <c r="S216" i="9" s="1"/>
  <c r="Q216" i="9" s="1"/>
  <c r="P215" i="9"/>
  <c r="R215" i="9" s="1"/>
  <c r="S215" i="9" s="1"/>
  <c r="Q215" i="9" s="1"/>
  <c r="P214" i="9"/>
  <c r="R214" i="9" s="1"/>
  <c r="S214" i="9" s="1"/>
  <c r="Q214" i="9" s="1"/>
  <c r="P213" i="9"/>
  <c r="R213" i="9" s="1"/>
  <c r="S213" i="9" s="1"/>
  <c r="Q213" i="9" s="1"/>
  <c r="P212" i="9"/>
  <c r="R212" i="9" s="1"/>
  <c r="S212" i="9" s="1"/>
  <c r="Q212" i="9" s="1"/>
  <c r="P211" i="9"/>
  <c r="R211" i="9" s="1"/>
  <c r="S211" i="9" s="1"/>
  <c r="Q211" i="9" s="1"/>
  <c r="P210" i="9"/>
  <c r="R210" i="9" s="1"/>
  <c r="S210" i="9" s="1"/>
  <c r="Q210" i="9" s="1"/>
  <c r="P209" i="9"/>
  <c r="R209" i="9" s="1"/>
  <c r="S209" i="9" s="1"/>
  <c r="Q209" i="9" s="1"/>
  <c r="P208" i="9"/>
  <c r="R208" i="9" s="1"/>
  <c r="S208" i="9" s="1"/>
  <c r="Q208" i="9" s="1"/>
  <c r="P207" i="9"/>
  <c r="R207" i="9" s="1"/>
  <c r="S207" i="9" s="1"/>
  <c r="Q207" i="9" s="1"/>
  <c r="P206" i="9"/>
  <c r="R206" i="9" s="1"/>
  <c r="S206" i="9" s="1"/>
  <c r="Q206" i="9" s="1"/>
  <c r="P205" i="9"/>
  <c r="R205" i="9" s="1"/>
  <c r="S205" i="9" s="1"/>
  <c r="Q205" i="9" s="1"/>
  <c r="P204" i="9"/>
  <c r="R204" i="9" s="1"/>
  <c r="S204" i="9" s="1"/>
  <c r="Q204" i="9" s="1"/>
  <c r="P203" i="9"/>
  <c r="R203" i="9" s="1"/>
  <c r="S203" i="9" s="1"/>
  <c r="Q203" i="9" s="1"/>
  <c r="P202" i="9"/>
  <c r="R202" i="9" s="1"/>
  <c r="S202" i="9" s="1"/>
  <c r="Q202" i="9" s="1"/>
  <c r="P201" i="9"/>
  <c r="R201" i="9" s="1"/>
  <c r="S201" i="9" s="1"/>
  <c r="Q201" i="9" s="1"/>
  <c r="P200" i="9"/>
  <c r="R200" i="9" s="1"/>
  <c r="S200" i="9" s="1"/>
  <c r="Q200" i="9" s="1"/>
  <c r="P199" i="9"/>
  <c r="R199" i="9" s="1"/>
  <c r="S199" i="9" s="1"/>
  <c r="Q199" i="9" s="1"/>
  <c r="P198" i="9"/>
  <c r="R198" i="9" s="1"/>
  <c r="S198" i="9" s="1"/>
  <c r="Q198" i="9" s="1"/>
  <c r="P197" i="9"/>
  <c r="R197" i="9" s="1"/>
  <c r="S197" i="9" s="1"/>
  <c r="Q197" i="9" s="1"/>
  <c r="P196" i="9"/>
  <c r="R196" i="9" s="1"/>
  <c r="S196" i="9" s="1"/>
  <c r="Q196" i="9" s="1"/>
  <c r="P195" i="9"/>
  <c r="R195" i="9" s="1"/>
  <c r="S195" i="9" s="1"/>
  <c r="Q195" i="9" s="1"/>
  <c r="P194" i="9"/>
  <c r="R194" i="9" s="1"/>
  <c r="S194" i="9" s="1"/>
  <c r="Q194" i="9" s="1"/>
  <c r="P193" i="9"/>
  <c r="R193" i="9" s="1"/>
  <c r="S193" i="9" s="1"/>
  <c r="Q193" i="9" s="1"/>
  <c r="P192" i="9"/>
  <c r="R192" i="9" s="1"/>
  <c r="S192" i="9" s="1"/>
  <c r="Q192" i="9" s="1"/>
  <c r="P191" i="9"/>
  <c r="R191" i="9" s="1"/>
  <c r="S191" i="9" s="1"/>
  <c r="Q191" i="9" s="1"/>
  <c r="P190" i="9"/>
  <c r="R190" i="9" s="1"/>
  <c r="S190" i="9" s="1"/>
  <c r="Q190" i="9" s="1"/>
  <c r="P189" i="9"/>
  <c r="R189" i="9" s="1"/>
  <c r="S189" i="9" s="1"/>
  <c r="Q189" i="9" s="1"/>
  <c r="P188" i="9"/>
  <c r="R188" i="9" s="1"/>
  <c r="S188" i="9" s="1"/>
  <c r="Q188" i="9" s="1"/>
  <c r="P187" i="9"/>
  <c r="R187" i="9" s="1"/>
  <c r="S187" i="9" s="1"/>
  <c r="Q187" i="9" s="1"/>
  <c r="P186" i="9"/>
  <c r="R186" i="9" s="1"/>
  <c r="S186" i="9" s="1"/>
  <c r="Q186" i="9" s="1"/>
  <c r="P185" i="9"/>
  <c r="R185" i="9" s="1"/>
  <c r="S185" i="9" s="1"/>
  <c r="Q185" i="9" s="1"/>
  <c r="P184" i="9"/>
  <c r="R184" i="9" s="1"/>
  <c r="S184" i="9" s="1"/>
  <c r="Q184" i="9" s="1"/>
  <c r="P364" i="9"/>
  <c r="R364" i="9" s="1"/>
  <c r="S364" i="9" s="1"/>
  <c r="Q364" i="9" s="1"/>
  <c r="P363" i="9"/>
  <c r="R363" i="9" s="1"/>
  <c r="S363" i="9" s="1"/>
  <c r="Q363" i="9" s="1"/>
  <c r="P362" i="9"/>
  <c r="R362" i="9" s="1"/>
  <c r="S362" i="9" s="1"/>
  <c r="Q362" i="9" s="1"/>
  <c r="P361" i="9"/>
  <c r="R361" i="9" s="1"/>
  <c r="S361" i="9" s="1"/>
  <c r="Q361" i="9" s="1"/>
  <c r="P360" i="9"/>
  <c r="R360" i="9" s="1"/>
  <c r="S360" i="9" s="1"/>
  <c r="Q360" i="9" s="1"/>
  <c r="P359" i="9"/>
  <c r="R359" i="9" s="1"/>
  <c r="S359" i="9" s="1"/>
  <c r="Q359" i="9" s="1"/>
  <c r="P358" i="9"/>
  <c r="R358" i="9" s="1"/>
  <c r="S358" i="9" s="1"/>
  <c r="Q358" i="9" s="1"/>
  <c r="P357" i="9"/>
  <c r="R357" i="9" s="1"/>
  <c r="S357" i="9" s="1"/>
  <c r="Q357" i="9" s="1"/>
  <c r="P356" i="9"/>
  <c r="R356" i="9" s="1"/>
  <c r="S356" i="9" s="1"/>
  <c r="Q356" i="9" s="1"/>
  <c r="P355" i="9"/>
  <c r="R355" i="9" s="1"/>
  <c r="S355" i="9" s="1"/>
  <c r="Q355" i="9" s="1"/>
  <c r="P354" i="9"/>
  <c r="R354" i="9" s="1"/>
  <c r="S354" i="9" s="1"/>
  <c r="Q354" i="9" s="1"/>
  <c r="P353" i="9"/>
  <c r="R353" i="9" s="1"/>
  <c r="S353" i="9" s="1"/>
  <c r="Q353" i="9" s="1"/>
  <c r="P352" i="9"/>
  <c r="R352" i="9" s="1"/>
  <c r="S352" i="9" s="1"/>
  <c r="Q352" i="9" s="1"/>
  <c r="P351" i="9"/>
  <c r="R351" i="9" s="1"/>
  <c r="S351" i="9" s="1"/>
  <c r="Q351" i="9" s="1"/>
  <c r="P350" i="9"/>
  <c r="R350" i="9" s="1"/>
  <c r="S350" i="9" s="1"/>
  <c r="Q350" i="9" s="1"/>
  <c r="P349" i="9"/>
  <c r="R349" i="9" s="1"/>
  <c r="S349" i="9" s="1"/>
  <c r="Q349" i="9" s="1"/>
  <c r="P348" i="9"/>
  <c r="R348" i="9" s="1"/>
  <c r="S348" i="9" s="1"/>
  <c r="Q348" i="9" s="1"/>
  <c r="P347" i="9"/>
  <c r="R347" i="9" s="1"/>
  <c r="S347" i="9" s="1"/>
  <c r="Q347" i="9" s="1"/>
  <c r="P346" i="9"/>
  <c r="R346" i="9" s="1"/>
  <c r="S346" i="9" s="1"/>
  <c r="Q346" i="9" s="1"/>
  <c r="P345" i="9"/>
  <c r="R345" i="9" s="1"/>
  <c r="S345" i="9" s="1"/>
  <c r="Q345" i="9" s="1"/>
  <c r="P344" i="9"/>
  <c r="R344" i="9" s="1"/>
  <c r="S344" i="9" s="1"/>
  <c r="Q344" i="9" s="1"/>
  <c r="P343" i="9"/>
  <c r="R343" i="9" s="1"/>
  <c r="S343" i="9" s="1"/>
  <c r="Q343" i="9" s="1"/>
  <c r="P342" i="9"/>
  <c r="R342" i="9" s="1"/>
  <c r="S342" i="9" s="1"/>
  <c r="Q342" i="9" s="1"/>
  <c r="P341" i="9"/>
  <c r="R341" i="9" s="1"/>
  <c r="S341" i="9" s="1"/>
  <c r="Q341" i="9" s="1"/>
  <c r="P340" i="9"/>
  <c r="R340" i="9" s="1"/>
  <c r="S340" i="9" s="1"/>
  <c r="Q340" i="9" s="1"/>
  <c r="P339" i="9"/>
  <c r="R339" i="9" s="1"/>
  <c r="S339" i="9" s="1"/>
  <c r="Q339" i="9" s="1"/>
  <c r="P338" i="9"/>
  <c r="R338" i="9" s="1"/>
  <c r="S338" i="9" s="1"/>
  <c r="Q338" i="9" s="1"/>
  <c r="P337" i="9"/>
  <c r="R337" i="9" s="1"/>
  <c r="S337" i="9" s="1"/>
  <c r="Q337" i="9" s="1"/>
  <c r="P336" i="9"/>
  <c r="R336" i="9" s="1"/>
  <c r="S336" i="9" s="1"/>
  <c r="Q336" i="9" s="1"/>
  <c r="P335" i="9"/>
  <c r="R335" i="9" s="1"/>
  <c r="S335" i="9" s="1"/>
  <c r="Q335" i="9" s="1"/>
  <c r="P334" i="9"/>
  <c r="R334" i="9" s="1"/>
  <c r="S334" i="9" s="1"/>
  <c r="Q334" i="9" s="1"/>
  <c r="P333" i="9"/>
  <c r="R333" i="9" s="1"/>
  <c r="S333" i="9" s="1"/>
  <c r="Q333" i="9" s="1"/>
  <c r="P332" i="9"/>
  <c r="R332" i="9" s="1"/>
  <c r="S332" i="9" s="1"/>
  <c r="Q332" i="9" s="1"/>
  <c r="P331" i="9"/>
  <c r="R331" i="9" s="1"/>
  <c r="S331" i="9" s="1"/>
  <c r="Q331" i="9" s="1"/>
  <c r="P330" i="9"/>
  <c r="R330" i="9" s="1"/>
  <c r="S330" i="9" s="1"/>
  <c r="Q330" i="9" s="1"/>
  <c r="P329" i="9"/>
  <c r="R329" i="9" s="1"/>
  <c r="S329" i="9" s="1"/>
  <c r="Q329" i="9" s="1"/>
  <c r="P328" i="9"/>
  <c r="R328" i="9" s="1"/>
  <c r="S328" i="9" s="1"/>
  <c r="Q328" i="9" s="1"/>
  <c r="P327" i="9"/>
  <c r="R327" i="9" s="1"/>
  <c r="S327" i="9" s="1"/>
  <c r="Q327" i="9" s="1"/>
  <c r="P326" i="9"/>
  <c r="R326" i="9" s="1"/>
  <c r="S326" i="9" s="1"/>
  <c r="Q326" i="9" s="1"/>
  <c r="P325" i="9"/>
  <c r="R325" i="9" s="1"/>
  <c r="S325" i="9" s="1"/>
  <c r="Q325" i="9" s="1"/>
  <c r="P324" i="9"/>
  <c r="R324" i="9" s="1"/>
  <c r="S324" i="9" s="1"/>
  <c r="Q324" i="9" s="1"/>
  <c r="P323" i="9"/>
  <c r="R323" i="9" s="1"/>
  <c r="S323" i="9" s="1"/>
  <c r="Q323" i="9" s="1"/>
  <c r="P322" i="9"/>
  <c r="R322" i="9" s="1"/>
  <c r="S322" i="9" s="1"/>
  <c r="Q322" i="9" s="1"/>
  <c r="P321" i="9"/>
  <c r="R321" i="9" s="1"/>
  <c r="S321" i="9" s="1"/>
  <c r="Q321" i="9" s="1"/>
  <c r="P320" i="9"/>
  <c r="R320" i="9" s="1"/>
  <c r="S320" i="9" s="1"/>
  <c r="Q320" i="9" s="1"/>
  <c r="P319" i="9"/>
  <c r="R319" i="9" s="1"/>
  <c r="S319" i="9" s="1"/>
  <c r="Q319" i="9" s="1"/>
  <c r="P318" i="9"/>
  <c r="R318" i="9" s="1"/>
  <c r="S318" i="9" s="1"/>
  <c r="Q318" i="9" s="1"/>
  <c r="P317" i="9"/>
  <c r="R317" i="9" s="1"/>
  <c r="S317" i="9" s="1"/>
  <c r="Q317" i="9" s="1"/>
  <c r="P316" i="9"/>
  <c r="R316" i="9" s="1"/>
  <c r="S316" i="9" s="1"/>
  <c r="Q316" i="9" s="1"/>
  <c r="P315" i="9"/>
  <c r="R315" i="9" s="1"/>
  <c r="S315" i="9" s="1"/>
  <c r="Q315" i="9" s="1"/>
  <c r="P314" i="9"/>
  <c r="R314" i="9" s="1"/>
  <c r="S314" i="9" s="1"/>
  <c r="Q314" i="9" s="1"/>
  <c r="P313" i="9"/>
  <c r="R313" i="9" s="1"/>
  <c r="S313" i="9" s="1"/>
  <c r="Q313" i="9" s="1"/>
  <c r="P312" i="9"/>
  <c r="R312" i="9" s="1"/>
  <c r="S312" i="9" s="1"/>
  <c r="Q312" i="9" s="1"/>
  <c r="P311" i="9"/>
  <c r="R311" i="9" s="1"/>
  <c r="S311" i="9" s="1"/>
  <c r="Q311" i="9" s="1"/>
  <c r="P310" i="9"/>
  <c r="R310" i="9" s="1"/>
  <c r="S310" i="9" s="1"/>
  <c r="Q310" i="9" s="1"/>
  <c r="P309" i="9"/>
  <c r="R309" i="9" s="1"/>
  <c r="S309" i="9" s="1"/>
  <c r="Q309" i="9" s="1"/>
  <c r="P308" i="9"/>
  <c r="R308" i="9" s="1"/>
  <c r="S308" i="9" s="1"/>
  <c r="Q308" i="9" s="1"/>
  <c r="P307" i="9"/>
  <c r="R307" i="9" s="1"/>
  <c r="S307" i="9" s="1"/>
  <c r="Q307" i="9" s="1"/>
  <c r="P306" i="9"/>
  <c r="R306" i="9" s="1"/>
  <c r="S306" i="9" s="1"/>
  <c r="Q306" i="9" s="1"/>
  <c r="P305" i="9"/>
  <c r="R305" i="9" s="1"/>
  <c r="S305" i="9" s="1"/>
  <c r="Q305" i="9" s="1"/>
  <c r="P304" i="9"/>
  <c r="R304" i="9" s="1"/>
  <c r="S304" i="9" s="1"/>
  <c r="Q304" i="9" s="1"/>
  <c r="P303" i="9"/>
  <c r="R303" i="9" s="1"/>
  <c r="S303" i="9" s="1"/>
  <c r="Q303" i="9" s="1"/>
  <c r="P302" i="9"/>
  <c r="R302" i="9" s="1"/>
  <c r="S302" i="9" s="1"/>
  <c r="Q302" i="9" s="1"/>
  <c r="P301" i="9"/>
  <c r="R301" i="9" s="1"/>
  <c r="S301" i="9" s="1"/>
  <c r="Q301" i="9" s="1"/>
  <c r="P300" i="9"/>
  <c r="R300" i="9" s="1"/>
  <c r="S300" i="9" s="1"/>
  <c r="Q300" i="9" s="1"/>
  <c r="P299" i="9"/>
  <c r="R299" i="9" s="1"/>
  <c r="S299" i="9" s="1"/>
  <c r="Q299" i="9" s="1"/>
  <c r="P298" i="9"/>
  <c r="R298" i="9" s="1"/>
  <c r="S298" i="9" s="1"/>
  <c r="Q298" i="9" s="1"/>
  <c r="P297" i="9"/>
  <c r="R297" i="9" s="1"/>
  <c r="S297" i="9" s="1"/>
  <c r="Q297" i="9" s="1"/>
  <c r="P296" i="9"/>
  <c r="R296" i="9" s="1"/>
  <c r="S296" i="9" s="1"/>
  <c r="Q296" i="9" s="1"/>
  <c r="P295" i="9"/>
  <c r="R295" i="9" s="1"/>
  <c r="S295" i="9" s="1"/>
  <c r="Q295" i="9" s="1"/>
  <c r="P294" i="9"/>
  <c r="R294" i="9" s="1"/>
  <c r="S294" i="9" s="1"/>
  <c r="Q294" i="9" s="1"/>
  <c r="P293" i="9"/>
  <c r="R293" i="9" s="1"/>
  <c r="S293" i="9" s="1"/>
  <c r="Q293" i="9" s="1"/>
  <c r="P292" i="9"/>
  <c r="R292" i="9" s="1"/>
  <c r="S292" i="9" s="1"/>
  <c r="Q292" i="9" s="1"/>
  <c r="P291" i="9"/>
  <c r="R291" i="9" s="1"/>
  <c r="S291" i="9" s="1"/>
  <c r="Q291" i="9" s="1"/>
  <c r="P290" i="9"/>
  <c r="R290" i="9" s="1"/>
  <c r="S290" i="9" s="1"/>
  <c r="Q290" i="9" s="1"/>
  <c r="J443" i="7"/>
  <c r="J441" i="7"/>
  <c r="H441" i="7"/>
  <c r="G441" i="7"/>
  <c r="F441" i="7"/>
  <c r="E441" i="7"/>
  <c r="D441" i="7"/>
  <c r="C441" i="7"/>
  <c r="B441" i="7"/>
  <c r="A441" i="7"/>
  <c r="J440" i="7"/>
  <c r="H440" i="7"/>
  <c r="G440" i="7"/>
  <c r="F440" i="7"/>
  <c r="E440" i="7"/>
  <c r="D440" i="7"/>
  <c r="C440" i="7"/>
  <c r="B440" i="7"/>
  <c r="A440" i="7"/>
  <c r="J439" i="7"/>
  <c r="H439" i="7"/>
  <c r="G439" i="7"/>
  <c r="F439" i="7"/>
  <c r="E439" i="7"/>
  <c r="D439" i="7"/>
  <c r="C439" i="7"/>
  <c r="B439" i="7"/>
  <c r="A439" i="7"/>
  <c r="J438" i="7"/>
  <c r="H438" i="7"/>
  <c r="G438" i="7"/>
  <c r="F438" i="7"/>
  <c r="E438" i="7"/>
  <c r="D438" i="7"/>
  <c r="C438" i="7"/>
  <c r="B438" i="7"/>
  <c r="A438" i="7"/>
  <c r="J437" i="7"/>
  <c r="H437" i="7"/>
  <c r="G437" i="7"/>
  <c r="F437" i="7"/>
  <c r="E437" i="7"/>
  <c r="D437" i="7"/>
  <c r="C437" i="7"/>
  <c r="B437" i="7"/>
  <c r="A437" i="7"/>
  <c r="J436" i="7"/>
  <c r="H436" i="7"/>
  <c r="G436" i="7"/>
  <c r="F436" i="7"/>
  <c r="E436" i="7"/>
  <c r="D436" i="7"/>
  <c r="C436" i="7"/>
  <c r="B436" i="7"/>
  <c r="A436" i="7"/>
  <c r="J435" i="7"/>
  <c r="H435" i="7"/>
  <c r="G435" i="7"/>
  <c r="F435" i="7"/>
  <c r="E435" i="7"/>
  <c r="D435" i="7"/>
  <c r="C435" i="7"/>
  <c r="B435" i="7"/>
  <c r="A435" i="7"/>
  <c r="J434" i="7"/>
  <c r="H434" i="7"/>
  <c r="G434" i="7"/>
  <c r="F434" i="7"/>
  <c r="E434" i="7"/>
  <c r="D434" i="7"/>
  <c r="C434" i="7"/>
  <c r="B434" i="7"/>
  <c r="A434" i="7"/>
  <c r="J433" i="7"/>
  <c r="H433" i="7"/>
  <c r="G433" i="7"/>
  <c r="F433" i="7"/>
  <c r="E433" i="7"/>
  <c r="D433" i="7"/>
  <c r="C433" i="7"/>
  <c r="B433" i="7"/>
  <c r="A433" i="7"/>
  <c r="J432" i="7"/>
  <c r="H432" i="7"/>
  <c r="G432" i="7"/>
  <c r="F432" i="7"/>
  <c r="E432" i="7"/>
  <c r="D432" i="7"/>
  <c r="C432" i="7"/>
  <c r="B432" i="7"/>
  <c r="A432" i="7"/>
  <c r="J431" i="7"/>
  <c r="H431" i="7"/>
  <c r="G431" i="7"/>
  <c r="F431" i="7"/>
  <c r="E431" i="7"/>
  <c r="D431" i="7"/>
  <c r="C431" i="7"/>
  <c r="B431" i="7"/>
  <c r="A431" i="7"/>
  <c r="J430" i="7"/>
  <c r="H430" i="7"/>
  <c r="G430" i="7"/>
  <c r="F430" i="7"/>
  <c r="E430" i="7"/>
  <c r="D430" i="7"/>
  <c r="C430" i="7"/>
  <c r="B430" i="7"/>
  <c r="A430" i="7"/>
  <c r="J429" i="7"/>
  <c r="H429" i="7"/>
  <c r="G429" i="7"/>
  <c r="F429" i="7"/>
  <c r="E429" i="7"/>
  <c r="D429" i="7"/>
  <c r="C429" i="7"/>
  <c r="B429" i="7"/>
  <c r="A429" i="7"/>
  <c r="J428" i="7"/>
  <c r="H428" i="7"/>
  <c r="G428" i="7"/>
  <c r="F428" i="7"/>
  <c r="E428" i="7"/>
  <c r="D428" i="7"/>
  <c r="C428" i="7"/>
  <c r="B428" i="7"/>
  <c r="A428" i="7"/>
  <c r="J427" i="7"/>
  <c r="H427" i="7"/>
  <c r="G427" i="7"/>
  <c r="F427" i="7"/>
  <c r="E427" i="7"/>
  <c r="D427" i="7"/>
  <c r="C427" i="7"/>
  <c r="B427" i="7"/>
  <c r="A427" i="7"/>
  <c r="J426" i="7"/>
  <c r="H426" i="7"/>
  <c r="G426" i="7"/>
  <c r="F426" i="7"/>
  <c r="E426" i="7"/>
  <c r="D426" i="7"/>
  <c r="C426" i="7"/>
  <c r="B426" i="7"/>
  <c r="A426" i="7"/>
  <c r="J425" i="7"/>
  <c r="H425" i="7"/>
  <c r="G425" i="7"/>
  <c r="F425" i="7"/>
  <c r="E425" i="7"/>
  <c r="D425" i="7"/>
  <c r="C425" i="7"/>
  <c r="B425" i="7"/>
  <c r="A425" i="7"/>
  <c r="J424" i="7"/>
  <c r="H424" i="7"/>
  <c r="G424" i="7"/>
  <c r="F424" i="7"/>
  <c r="E424" i="7"/>
  <c r="D424" i="7"/>
  <c r="C424" i="7"/>
  <c r="B424" i="7"/>
  <c r="A424" i="7"/>
  <c r="J423" i="7"/>
  <c r="H423" i="7"/>
  <c r="G423" i="7"/>
  <c r="F423" i="7"/>
  <c r="E423" i="7"/>
  <c r="D423" i="7"/>
  <c r="C423" i="7"/>
  <c r="B423" i="7"/>
  <c r="A423" i="7"/>
  <c r="J422" i="7"/>
  <c r="H422" i="7"/>
  <c r="G422" i="7"/>
  <c r="F422" i="7"/>
  <c r="E422" i="7"/>
  <c r="D422" i="7"/>
  <c r="C422" i="7"/>
  <c r="B422" i="7"/>
  <c r="A422" i="7"/>
  <c r="J421" i="7"/>
  <c r="H421" i="7"/>
  <c r="G421" i="7"/>
  <c r="F421" i="7"/>
  <c r="E421" i="7"/>
  <c r="D421" i="7"/>
  <c r="C421" i="7"/>
  <c r="B421" i="7"/>
  <c r="A421" i="7"/>
  <c r="J420" i="7"/>
  <c r="H420" i="7"/>
  <c r="G420" i="7"/>
  <c r="F420" i="7"/>
  <c r="E420" i="7"/>
  <c r="D420" i="7"/>
  <c r="C420" i="7"/>
  <c r="B420" i="7"/>
  <c r="A420" i="7"/>
  <c r="J419" i="7"/>
  <c r="H419" i="7"/>
  <c r="G419" i="7"/>
  <c r="F419" i="7"/>
  <c r="E419" i="7"/>
  <c r="D419" i="7"/>
  <c r="C419" i="7"/>
  <c r="B419" i="7"/>
  <c r="A419" i="7"/>
  <c r="J418" i="7"/>
  <c r="H418" i="7"/>
  <c r="G418" i="7"/>
  <c r="F418" i="7"/>
  <c r="E418" i="7"/>
  <c r="D418" i="7"/>
  <c r="C418" i="7"/>
  <c r="B418" i="7"/>
  <c r="A418" i="7"/>
  <c r="J417" i="7"/>
  <c r="H417" i="7"/>
  <c r="G417" i="7"/>
  <c r="F417" i="7"/>
  <c r="E417" i="7"/>
  <c r="D417" i="7"/>
  <c r="C417" i="7"/>
  <c r="B417" i="7"/>
  <c r="A417" i="7"/>
  <c r="J416" i="7"/>
  <c r="H416" i="7"/>
  <c r="G416" i="7"/>
  <c r="F416" i="7"/>
  <c r="E416" i="7"/>
  <c r="D416" i="7"/>
  <c r="C416" i="7"/>
  <c r="B416" i="7"/>
  <c r="A416" i="7"/>
  <c r="J415" i="7"/>
  <c r="H415" i="7"/>
  <c r="G415" i="7"/>
  <c r="F415" i="7"/>
  <c r="E415" i="7"/>
  <c r="D415" i="7"/>
  <c r="C415" i="7"/>
  <c r="B415" i="7"/>
  <c r="A415" i="7"/>
  <c r="J414" i="7"/>
  <c r="H414" i="7"/>
  <c r="G414" i="7"/>
  <c r="F414" i="7"/>
  <c r="E414" i="7"/>
  <c r="D414" i="7"/>
  <c r="C414" i="7"/>
  <c r="B414" i="7"/>
  <c r="A414" i="7"/>
  <c r="J413" i="7"/>
  <c r="H413" i="7"/>
  <c r="G413" i="7"/>
  <c r="F413" i="7"/>
  <c r="E413" i="7"/>
  <c r="D413" i="7"/>
  <c r="C413" i="7"/>
  <c r="B413" i="7"/>
  <c r="A413" i="7"/>
  <c r="J412" i="7"/>
  <c r="H412" i="7"/>
  <c r="G412" i="7"/>
  <c r="F412" i="7"/>
  <c r="E412" i="7"/>
  <c r="D412" i="7"/>
  <c r="C412" i="7"/>
  <c r="B412" i="7"/>
  <c r="A412" i="7"/>
  <c r="J411" i="7"/>
  <c r="H411" i="7"/>
  <c r="G411" i="7"/>
  <c r="F411" i="7"/>
  <c r="E411" i="7"/>
  <c r="D411" i="7"/>
  <c r="C411" i="7"/>
  <c r="B411" i="7"/>
  <c r="A411" i="7"/>
  <c r="J410" i="7"/>
  <c r="H410" i="7"/>
  <c r="G410" i="7"/>
  <c r="F410" i="7"/>
  <c r="E410" i="7"/>
  <c r="D410" i="7"/>
  <c r="C410" i="7"/>
  <c r="B410" i="7"/>
  <c r="A410" i="7"/>
  <c r="J409" i="7"/>
  <c r="H409" i="7"/>
  <c r="G409" i="7"/>
  <c r="F409" i="7"/>
  <c r="E409" i="7"/>
  <c r="D409" i="7"/>
  <c r="C409" i="7"/>
  <c r="B409" i="7"/>
  <c r="A409" i="7"/>
  <c r="J408" i="7"/>
  <c r="H408" i="7"/>
  <c r="G408" i="7"/>
  <c r="F408" i="7"/>
  <c r="E408" i="7"/>
  <c r="D408" i="7"/>
  <c r="C408" i="7"/>
  <c r="B408" i="7"/>
  <c r="A408" i="7"/>
  <c r="J407" i="7"/>
  <c r="H407" i="7"/>
  <c r="G407" i="7"/>
  <c r="F407" i="7"/>
  <c r="E407" i="7"/>
  <c r="D407" i="7"/>
  <c r="C407" i="7"/>
  <c r="B407" i="7"/>
  <c r="A407" i="7"/>
  <c r="J406" i="7"/>
  <c r="H406" i="7"/>
  <c r="G406" i="7"/>
  <c r="F406" i="7"/>
  <c r="E406" i="7"/>
  <c r="D406" i="7"/>
  <c r="C406" i="7"/>
  <c r="B406" i="7"/>
  <c r="A406" i="7"/>
  <c r="J405" i="7"/>
  <c r="H405" i="7"/>
  <c r="G405" i="7"/>
  <c r="F405" i="7"/>
  <c r="E405" i="7"/>
  <c r="D405" i="7"/>
  <c r="C405" i="7"/>
  <c r="B405" i="7"/>
  <c r="A405" i="7"/>
  <c r="J404" i="7"/>
  <c r="H404" i="7"/>
  <c r="G404" i="7"/>
  <c r="F404" i="7"/>
  <c r="E404" i="7"/>
  <c r="D404" i="7"/>
  <c r="C404" i="7"/>
  <c r="B404" i="7"/>
  <c r="A404" i="7"/>
  <c r="J403" i="7"/>
  <c r="H403" i="7"/>
  <c r="G403" i="7"/>
  <c r="F403" i="7"/>
  <c r="E403" i="7"/>
  <c r="D403" i="7"/>
  <c r="C403" i="7"/>
  <c r="B403" i="7"/>
  <c r="A403" i="7"/>
  <c r="J402" i="7"/>
  <c r="H402" i="7"/>
  <c r="G402" i="7"/>
  <c r="F402" i="7"/>
  <c r="E402" i="7"/>
  <c r="D402" i="7"/>
  <c r="C402" i="7"/>
  <c r="B402" i="7"/>
  <c r="A402" i="7"/>
  <c r="J401" i="7"/>
  <c r="H401" i="7"/>
  <c r="G401" i="7"/>
  <c r="F401" i="7"/>
  <c r="E401" i="7"/>
  <c r="D401" i="7"/>
  <c r="C401" i="7"/>
  <c r="B401" i="7"/>
  <c r="A401" i="7"/>
  <c r="J400" i="7"/>
  <c r="H400" i="7"/>
  <c r="G400" i="7"/>
  <c r="F400" i="7"/>
  <c r="E400" i="7"/>
  <c r="D400" i="7"/>
  <c r="C400" i="7"/>
  <c r="B400" i="7"/>
  <c r="A400" i="7"/>
  <c r="J399" i="7"/>
  <c r="H399" i="7"/>
  <c r="G399" i="7"/>
  <c r="F399" i="7"/>
  <c r="E399" i="7"/>
  <c r="D399" i="7"/>
  <c r="C399" i="7"/>
  <c r="B399" i="7"/>
  <c r="A399" i="7"/>
  <c r="J398" i="7"/>
  <c r="H398" i="7"/>
  <c r="G398" i="7"/>
  <c r="F398" i="7"/>
  <c r="E398" i="7"/>
  <c r="D398" i="7"/>
  <c r="C398" i="7"/>
  <c r="B398" i="7"/>
  <c r="A398" i="7"/>
  <c r="J397" i="7"/>
  <c r="H397" i="7"/>
  <c r="G397" i="7"/>
  <c r="F397" i="7"/>
  <c r="E397" i="7"/>
  <c r="D397" i="7"/>
  <c r="C397" i="7"/>
  <c r="B397" i="7"/>
  <c r="A397" i="7"/>
  <c r="J396" i="7"/>
  <c r="H396" i="7"/>
  <c r="G396" i="7"/>
  <c r="F396" i="7"/>
  <c r="E396" i="7"/>
  <c r="D396" i="7"/>
  <c r="C396" i="7"/>
  <c r="B396" i="7"/>
  <c r="A396" i="7"/>
  <c r="J395" i="7"/>
  <c r="H395" i="7"/>
  <c r="G395" i="7"/>
  <c r="F395" i="7"/>
  <c r="E395" i="7"/>
  <c r="D395" i="7"/>
  <c r="C395" i="7"/>
  <c r="B395" i="7"/>
  <c r="A395" i="7"/>
  <c r="J394" i="7"/>
  <c r="H394" i="7"/>
  <c r="G394" i="7"/>
  <c r="F394" i="7"/>
  <c r="E394" i="7"/>
  <c r="D394" i="7"/>
  <c r="C394" i="7"/>
  <c r="B394" i="7"/>
  <c r="A394" i="7"/>
  <c r="J393" i="7"/>
  <c r="H393" i="7"/>
  <c r="G393" i="7"/>
  <c r="F393" i="7"/>
  <c r="E393" i="7"/>
  <c r="D393" i="7"/>
  <c r="C393" i="7"/>
  <c r="B393" i="7"/>
  <c r="A393" i="7"/>
  <c r="J392" i="7"/>
  <c r="H392" i="7"/>
  <c r="G392" i="7"/>
  <c r="F392" i="7"/>
  <c r="E392" i="7"/>
  <c r="D392" i="7"/>
  <c r="C392" i="7"/>
  <c r="B392" i="7"/>
  <c r="A392" i="7"/>
  <c r="J391" i="7"/>
  <c r="H391" i="7"/>
  <c r="G391" i="7"/>
  <c r="F391" i="7"/>
  <c r="E391" i="7"/>
  <c r="D391" i="7"/>
  <c r="C391" i="7"/>
  <c r="B391" i="7"/>
  <c r="A391" i="7"/>
  <c r="J390" i="7"/>
  <c r="H390" i="7"/>
  <c r="G390" i="7"/>
  <c r="F390" i="7"/>
  <c r="E390" i="7"/>
  <c r="D390" i="7"/>
  <c r="C390" i="7"/>
  <c r="B390" i="7"/>
  <c r="A390" i="7"/>
  <c r="J389" i="7"/>
  <c r="H389" i="7"/>
  <c r="G389" i="7"/>
  <c r="F389" i="7"/>
  <c r="E389" i="7"/>
  <c r="D389" i="7"/>
  <c r="C389" i="7"/>
  <c r="B389" i="7"/>
  <c r="A389" i="7"/>
  <c r="J388" i="7"/>
  <c r="H388" i="7"/>
  <c r="G388" i="7"/>
  <c r="F388" i="7"/>
  <c r="E388" i="7"/>
  <c r="D388" i="7"/>
  <c r="C388" i="7"/>
  <c r="B388" i="7"/>
  <c r="A388" i="7"/>
  <c r="J387" i="7"/>
  <c r="H387" i="7"/>
  <c r="G387" i="7"/>
  <c r="F387" i="7"/>
  <c r="E387" i="7"/>
  <c r="D387" i="7"/>
  <c r="C387" i="7"/>
  <c r="B387" i="7"/>
  <c r="A387" i="7"/>
  <c r="J386" i="7"/>
  <c r="H386" i="7"/>
  <c r="G386" i="7"/>
  <c r="F386" i="7"/>
  <c r="E386" i="7"/>
  <c r="D386" i="7"/>
  <c r="C386" i="7"/>
  <c r="B386" i="7"/>
  <c r="A386" i="7"/>
  <c r="J385" i="7"/>
  <c r="H385" i="7"/>
  <c r="G385" i="7"/>
  <c r="F385" i="7"/>
  <c r="E385" i="7"/>
  <c r="D385" i="7"/>
  <c r="C385" i="7"/>
  <c r="B385" i="7"/>
  <c r="A385" i="7"/>
  <c r="J384" i="7"/>
  <c r="H384" i="7"/>
  <c r="G384" i="7"/>
  <c r="F384" i="7"/>
  <c r="E384" i="7"/>
  <c r="D384" i="7"/>
  <c r="C384" i="7"/>
  <c r="B384" i="7"/>
  <c r="A384" i="7"/>
  <c r="J383" i="7"/>
  <c r="H383" i="7"/>
  <c r="G383" i="7"/>
  <c r="F383" i="7"/>
  <c r="E383" i="7"/>
  <c r="D383" i="7"/>
  <c r="C383" i="7"/>
  <c r="B383" i="7"/>
  <c r="A383" i="7"/>
  <c r="J382" i="7"/>
  <c r="H382" i="7"/>
  <c r="G382" i="7"/>
  <c r="F382" i="7"/>
  <c r="E382" i="7"/>
  <c r="D382" i="7"/>
  <c r="C382" i="7"/>
  <c r="B382" i="7"/>
  <c r="A382" i="7"/>
  <c r="J381" i="7"/>
  <c r="H381" i="7"/>
  <c r="G381" i="7"/>
  <c r="F381" i="7"/>
  <c r="E381" i="7"/>
  <c r="D381" i="7"/>
  <c r="C381" i="7"/>
  <c r="B381" i="7"/>
  <c r="A381" i="7"/>
  <c r="J380" i="7"/>
  <c r="H380" i="7"/>
  <c r="G380" i="7"/>
  <c r="F380" i="7"/>
  <c r="E380" i="7"/>
  <c r="D380" i="7"/>
  <c r="C380" i="7"/>
  <c r="B380" i="7"/>
  <c r="A380" i="7"/>
  <c r="J379" i="7"/>
  <c r="H379" i="7"/>
  <c r="G379" i="7"/>
  <c r="F379" i="7"/>
  <c r="E379" i="7"/>
  <c r="D379" i="7"/>
  <c r="C379" i="7"/>
  <c r="B379" i="7"/>
  <c r="A379" i="7"/>
  <c r="J378" i="7"/>
  <c r="H378" i="7"/>
  <c r="G378" i="7"/>
  <c r="F378" i="7"/>
  <c r="E378" i="7"/>
  <c r="D378" i="7"/>
  <c r="C378" i="7"/>
  <c r="B378" i="7"/>
  <c r="A378" i="7"/>
  <c r="J377" i="7"/>
  <c r="H377" i="7"/>
  <c r="G377" i="7"/>
  <c r="F377" i="7"/>
  <c r="E377" i="7"/>
  <c r="D377" i="7"/>
  <c r="C377" i="7"/>
  <c r="B377" i="7"/>
  <c r="A377" i="7"/>
  <c r="J376" i="7"/>
  <c r="H376" i="7"/>
  <c r="G376" i="7"/>
  <c r="F376" i="7"/>
  <c r="E376" i="7"/>
  <c r="D376" i="7"/>
  <c r="C376" i="7"/>
  <c r="B376" i="7"/>
  <c r="A376" i="7"/>
  <c r="J375" i="7"/>
  <c r="H375" i="7"/>
  <c r="G375" i="7"/>
  <c r="F375" i="7"/>
  <c r="E375" i="7"/>
  <c r="D375" i="7"/>
  <c r="C375" i="7"/>
  <c r="B375" i="7"/>
  <c r="A375" i="7"/>
  <c r="J374" i="7"/>
  <c r="H374" i="7"/>
  <c r="G374" i="7"/>
  <c r="F374" i="7"/>
  <c r="E374" i="7"/>
  <c r="D374" i="7"/>
  <c r="C374" i="7"/>
  <c r="B374" i="7"/>
  <c r="A374" i="7"/>
  <c r="J373" i="7"/>
  <c r="H373" i="7"/>
  <c r="G373" i="7"/>
  <c r="F373" i="7"/>
  <c r="E373" i="7"/>
  <c r="D373" i="7"/>
  <c r="C373" i="7"/>
  <c r="B373" i="7"/>
  <c r="A373" i="7"/>
  <c r="J372" i="7"/>
  <c r="H372" i="7"/>
  <c r="G372" i="7"/>
  <c r="F372" i="7"/>
  <c r="E372" i="7"/>
  <c r="D372" i="7"/>
  <c r="C372" i="7"/>
  <c r="B372" i="7"/>
  <c r="A372" i="7"/>
  <c r="J371" i="7"/>
  <c r="H371" i="7"/>
  <c r="G371" i="7"/>
  <c r="F371" i="7"/>
  <c r="E371" i="7"/>
  <c r="D371" i="7"/>
  <c r="C371" i="7"/>
  <c r="B371" i="7"/>
  <c r="A371" i="7"/>
  <c r="J370" i="7"/>
  <c r="H370" i="7"/>
  <c r="G370" i="7"/>
  <c r="F370" i="7"/>
  <c r="E370" i="7"/>
  <c r="D370" i="7"/>
  <c r="C370" i="7"/>
  <c r="B370" i="7"/>
  <c r="A370" i="7"/>
  <c r="J369" i="7"/>
  <c r="H369" i="7"/>
  <c r="G369" i="7"/>
  <c r="F369" i="7"/>
  <c r="E369" i="7"/>
  <c r="D369" i="7"/>
  <c r="C369" i="7"/>
  <c r="B369" i="7"/>
  <c r="A369" i="7"/>
  <c r="J368" i="7"/>
  <c r="H368" i="7"/>
  <c r="G368" i="7"/>
  <c r="F368" i="7"/>
  <c r="E368" i="7"/>
  <c r="D368" i="7"/>
  <c r="C368" i="7"/>
  <c r="B368" i="7"/>
  <c r="A368" i="7"/>
  <c r="B366" i="7"/>
  <c r="A366" i="7"/>
  <c r="B345" i="7"/>
  <c r="A345" i="7"/>
  <c r="B284" i="7"/>
  <c r="A284" i="7"/>
  <c r="J367" i="7"/>
  <c r="H367" i="7"/>
  <c r="G367" i="7"/>
  <c r="F367" i="7"/>
  <c r="E367" i="7"/>
  <c r="D367" i="7"/>
  <c r="C367" i="7"/>
  <c r="B367" i="7"/>
  <c r="A367" i="7"/>
  <c r="J365" i="7"/>
  <c r="H365" i="7"/>
  <c r="G365" i="7"/>
  <c r="F365" i="7"/>
  <c r="E365" i="7"/>
  <c r="D365" i="7"/>
  <c r="C365" i="7"/>
  <c r="B365" i="7"/>
  <c r="A365" i="7"/>
  <c r="J364" i="7"/>
  <c r="H364" i="7"/>
  <c r="G364" i="7"/>
  <c r="F364" i="7"/>
  <c r="E364" i="7"/>
  <c r="D364" i="7"/>
  <c r="C364" i="7"/>
  <c r="B364" i="7"/>
  <c r="A364" i="7"/>
  <c r="J363" i="7"/>
  <c r="H363" i="7"/>
  <c r="G363" i="7"/>
  <c r="F363" i="7"/>
  <c r="E363" i="7"/>
  <c r="D363" i="7"/>
  <c r="C363" i="7"/>
  <c r="B363" i="7"/>
  <c r="A363" i="7"/>
  <c r="J362" i="7"/>
  <c r="H362" i="7"/>
  <c r="G362" i="7"/>
  <c r="F362" i="7"/>
  <c r="E362" i="7"/>
  <c r="D362" i="7"/>
  <c r="C362" i="7"/>
  <c r="B362" i="7"/>
  <c r="A362" i="7"/>
  <c r="J361" i="7"/>
  <c r="H361" i="7"/>
  <c r="G361" i="7"/>
  <c r="F361" i="7"/>
  <c r="E361" i="7"/>
  <c r="D361" i="7"/>
  <c r="C361" i="7"/>
  <c r="B361" i="7"/>
  <c r="A361" i="7"/>
  <c r="J360" i="7"/>
  <c r="H360" i="7"/>
  <c r="G360" i="7"/>
  <c r="F360" i="7"/>
  <c r="E360" i="7"/>
  <c r="D360" i="7"/>
  <c r="C360" i="7"/>
  <c r="B360" i="7"/>
  <c r="A360" i="7"/>
  <c r="J359" i="7"/>
  <c r="H359" i="7"/>
  <c r="G359" i="7"/>
  <c r="F359" i="7"/>
  <c r="E359" i="7"/>
  <c r="D359" i="7"/>
  <c r="C359" i="7"/>
  <c r="B359" i="7"/>
  <c r="A359" i="7"/>
  <c r="J358" i="7"/>
  <c r="H358" i="7"/>
  <c r="G358" i="7"/>
  <c r="F358" i="7"/>
  <c r="E358" i="7"/>
  <c r="D358" i="7"/>
  <c r="C358" i="7"/>
  <c r="B358" i="7"/>
  <c r="A358" i="7"/>
  <c r="J357" i="7"/>
  <c r="H357" i="7"/>
  <c r="G357" i="7"/>
  <c r="F357" i="7"/>
  <c r="E357" i="7"/>
  <c r="D357" i="7"/>
  <c r="C357" i="7"/>
  <c r="B357" i="7"/>
  <c r="A357" i="7"/>
  <c r="J356" i="7"/>
  <c r="H356" i="7"/>
  <c r="G356" i="7"/>
  <c r="F356" i="7"/>
  <c r="E356" i="7"/>
  <c r="D356" i="7"/>
  <c r="C356" i="7"/>
  <c r="B356" i="7"/>
  <c r="A356" i="7"/>
  <c r="J355" i="7"/>
  <c r="H355" i="7"/>
  <c r="G355" i="7"/>
  <c r="F355" i="7"/>
  <c r="E355" i="7"/>
  <c r="D355" i="7"/>
  <c r="C355" i="7"/>
  <c r="B355" i="7"/>
  <c r="A355" i="7"/>
  <c r="J354" i="7"/>
  <c r="H354" i="7"/>
  <c r="G354" i="7"/>
  <c r="F354" i="7"/>
  <c r="E354" i="7"/>
  <c r="D354" i="7"/>
  <c r="C354" i="7"/>
  <c r="B354" i="7"/>
  <c r="A354" i="7"/>
  <c r="J353" i="7"/>
  <c r="H353" i="7"/>
  <c r="G353" i="7"/>
  <c r="F353" i="7"/>
  <c r="E353" i="7"/>
  <c r="D353" i="7"/>
  <c r="C353" i="7"/>
  <c r="B353" i="7"/>
  <c r="A353" i="7"/>
  <c r="J352" i="7"/>
  <c r="H352" i="7"/>
  <c r="G352" i="7"/>
  <c r="F352" i="7"/>
  <c r="E352" i="7"/>
  <c r="D352" i="7"/>
  <c r="C352" i="7"/>
  <c r="B352" i="7"/>
  <c r="A352" i="7"/>
  <c r="J351" i="7"/>
  <c r="H351" i="7"/>
  <c r="G351" i="7"/>
  <c r="F351" i="7"/>
  <c r="E351" i="7"/>
  <c r="D351" i="7"/>
  <c r="C351" i="7"/>
  <c r="B351" i="7"/>
  <c r="A351" i="7"/>
  <c r="J350" i="7"/>
  <c r="H350" i="7"/>
  <c r="G350" i="7"/>
  <c r="F350" i="7"/>
  <c r="E350" i="7"/>
  <c r="D350" i="7"/>
  <c r="C350" i="7"/>
  <c r="B350" i="7"/>
  <c r="A350" i="7"/>
  <c r="J349" i="7"/>
  <c r="H349" i="7"/>
  <c r="G349" i="7"/>
  <c r="F349" i="7"/>
  <c r="E349" i="7"/>
  <c r="D349" i="7"/>
  <c r="C349" i="7"/>
  <c r="B349" i="7"/>
  <c r="A349" i="7"/>
  <c r="J348" i="7"/>
  <c r="H348" i="7"/>
  <c r="G348" i="7"/>
  <c r="F348" i="7"/>
  <c r="E348" i="7"/>
  <c r="D348" i="7"/>
  <c r="C348" i="7"/>
  <c r="B348" i="7"/>
  <c r="A348" i="7"/>
  <c r="J347" i="7"/>
  <c r="H347" i="7"/>
  <c r="G347" i="7"/>
  <c r="F347" i="7"/>
  <c r="E347" i="7"/>
  <c r="D347" i="7"/>
  <c r="C347" i="7"/>
  <c r="B347" i="7"/>
  <c r="A347" i="7"/>
  <c r="J346" i="7"/>
  <c r="H346" i="7"/>
  <c r="G346" i="7"/>
  <c r="F346" i="7"/>
  <c r="E346" i="7"/>
  <c r="D346" i="7"/>
  <c r="C346" i="7"/>
  <c r="B346" i="7"/>
  <c r="A346" i="7"/>
  <c r="J344" i="7"/>
  <c r="H344" i="7"/>
  <c r="G344" i="7"/>
  <c r="F344" i="7"/>
  <c r="E344" i="7"/>
  <c r="D344" i="7"/>
  <c r="C344" i="7"/>
  <c r="B344" i="7"/>
  <c r="A344" i="7"/>
  <c r="J343" i="7"/>
  <c r="H343" i="7"/>
  <c r="G343" i="7"/>
  <c r="F343" i="7"/>
  <c r="E343" i="7"/>
  <c r="D343" i="7"/>
  <c r="C343" i="7"/>
  <c r="B343" i="7"/>
  <c r="A343" i="7"/>
  <c r="J342" i="7"/>
  <c r="H342" i="7"/>
  <c r="G342" i="7"/>
  <c r="F342" i="7"/>
  <c r="E342" i="7"/>
  <c r="D342" i="7"/>
  <c r="C342" i="7"/>
  <c r="B342" i="7"/>
  <c r="A342" i="7"/>
  <c r="J341" i="7"/>
  <c r="H341" i="7"/>
  <c r="G341" i="7"/>
  <c r="F341" i="7"/>
  <c r="E341" i="7"/>
  <c r="D341" i="7"/>
  <c r="C341" i="7"/>
  <c r="B341" i="7"/>
  <c r="A341" i="7"/>
  <c r="J340" i="7"/>
  <c r="H340" i="7"/>
  <c r="G340" i="7"/>
  <c r="F340" i="7"/>
  <c r="E340" i="7"/>
  <c r="D340" i="7"/>
  <c r="C340" i="7"/>
  <c r="B340" i="7"/>
  <c r="A340" i="7"/>
  <c r="J339" i="7"/>
  <c r="H339" i="7"/>
  <c r="G339" i="7"/>
  <c r="F339" i="7"/>
  <c r="E339" i="7"/>
  <c r="D339" i="7"/>
  <c r="C339" i="7"/>
  <c r="B339" i="7"/>
  <c r="A339" i="7"/>
  <c r="J338" i="7"/>
  <c r="H338" i="7"/>
  <c r="G338" i="7"/>
  <c r="F338" i="7"/>
  <c r="E338" i="7"/>
  <c r="D338" i="7"/>
  <c r="C338" i="7"/>
  <c r="B338" i="7"/>
  <c r="A338" i="7"/>
  <c r="J337" i="7"/>
  <c r="H337" i="7"/>
  <c r="G337" i="7"/>
  <c r="F337" i="7"/>
  <c r="E337" i="7"/>
  <c r="D337" i="7"/>
  <c r="C337" i="7"/>
  <c r="B337" i="7"/>
  <c r="A337" i="7"/>
  <c r="J336" i="7"/>
  <c r="H336" i="7"/>
  <c r="G336" i="7"/>
  <c r="F336" i="7"/>
  <c r="E336" i="7"/>
  <c r="D336" i="7"/>
  <c r="C336" i="7"/>
  <c r="B336" i="7"/>
  <c r="A336" i="7"/>
  <c r="J335" i="7"/>
  <c r="H335" i="7"/>
  <c r="G335" i="7"/>
  <c r="F335" i="7"/>
  <c r="E335" i="7"/>
  <c r="D335" i="7"/>
  <c r="C335" i="7"/>
  <c r="B335" i="7"/>
  <c r="A335" i="7"/>
  <c r="J334" i="7"/>
  <c r="H334" i="7"/>
  <c r="G334" i="7"/>
  <c r="F334" i="7"/>
  <c r="E334" i="7"/>
  <c r="D334" i="7"/>
  <c r="C334" i="7"/>
  <c r="B334" i="7"/>
  <c r="A334" i="7"/>
  <c r="J333" i="7"/>
  <c r="H333" i="7"/>
  <c r="G333" i="7"/>
  <c r="F333" i="7"/>
  <c r="E333" i="7"/>
  <c r="D333" i="7"/>
  <c r="C333" i="7"/>
  <c r="B333" i="7"/>
  <c r="A333" i="7"/>
  <c r="J332" i="7"/>
  <c r="H332" i="7"/>
  <c r="G332" i="7"/>
  <c r="F332" i="7"/>
  <c r="E332" i="7"/>
  <c r="D332" i="7"/>
  <c r="C332" i="7"/>
  <c r="B332" i="7"/>
  <c r="A332" i="7"/>
  <c r="J331" i="7"/>
  <c r="H331" i="7"/>
  <c r="G331" i="7"/>
  <c r="F331" i="7"/>
  <c r="E331" i="7"/>
  <c r="D331" i="7"/>
  <c r="C331" i="7"/>
  <c r="B331" i="7"/>
  <c r="A331" i="7"/>
  <c r="J330" i="7"/>
  <c r="H330" i="7"/>
  <c r="G330" i="7"/>
  <c r="F330" i="7"/>
  <c r="E330" i="7"/>
  <c r="D330" i="7"/>
  <c r="C330" i="7"/>
  <c r="B330" i="7"/>
  <c r="A330" i="7"/>
  <c r="J329" i="7"/>
  <c r="H329" i="7"/>
  <c r="G329" i="7"/>
  <c r="F329" i="7"/>
  <c r="E329" i="7"/>
  <c r="D329" i="7"/>
  <c r="C329" i="7"/>
  <c r="B329" i="7"/>
  <c r="A329" i="7"/>
  <c r="J328" i="7"/>
  <c r="H328" i="7"/>
  <c r="G328" i="7"/>
  <c r="F328" i="7"/>
  <c r="E328" i="7"/>
  <c r="D328" i="7"/>
  <c r="C328" i="7"/>
  <c r="B328" i="7"/>
  <c r="A328" i="7"/>
  <c r="J327" i="7"/>
  <c r="H327" i="7"/>
  <c r="G327" i="7"/>
  <c r="F327" i="7"/>
  <c r="E327" i="7"/>
  <c r="D327" i="7"/>
  <c r="C327" i="7"/>
  <c r="B327" i="7"/>
  <c r="A327" i="7"/>
  <c r="J326" i="7"/>
  <c r="H326" i="7"/>
  <c r="G326" i="7"/>
  <c r="F326" i="7"/>
  <c r="E326" i="7"/>
  <c r="D326" i="7"/>
  <c r="C326" i="7"/>
  <c r="B326" i="7"/>
  <c r="A326" i="7"/>
  <c r="J325" i="7"/>
  <c r="H325" i="7"/>
  <c r="G325" i="7"/>
  <c r="F325" i="7"/>
  <c r="E325" i="7"/>
  <c r="D325" i="7"/>
  <c r="C325" i="7"/>
  <c r="B325" i="7"/>
  <c r="A325" i="7"/>
  <c r="J324" i="7"/>
  <c r="H324" i="7"/>
  <c r="G324" i="7"/>
  <c r="F324" i="7"/>
  <c r="E324" i="7"/>
  <c r="D324" i="7"/>
  <c r="C324" i="7"/>
  <c r="B324" i="7"/>
  <c r="A324" i="7"/>
  <c r="J323" i="7"/>
  <c r="H323" i="7"/>
  <c r="G323" i="7"/>
  <c r="F323" i="7"/>
  <c r="E323" i="7"/>
  <c r="D323" i="7"/>
  <c r="C323" i="7"/>
  <c r="B323" i="7"/>
  <c r="A323" i="7"/>
  <c r="J322" i="7"/>
  <c r="H322" i="7"/>
  <c r="G322" i="7"/>
  <c r="F322" i="7"/>
  <c r="E322" i="7"/>
  <c r="D322" i="7"/>
  <c r="C322" i="7"/>
  <c r="B322" i="7"/>
  <c r="A322" i="7"/>
  <c r="J321" i="7"/>
  <c r="H321" i="7"/>
  <c r="G321" i="7"/>
  <c r="F321" i="7"/>
  <c r="E321" i="7"/>
  <c r="D321" i="7"/>
  <c r="C321" i="7"/>
  <c r="B321" i="7"/>
  <c r="A321" i="7"/>
  <c r="J320" i="7"/>
  <c r="H320" i="7"/>
  <c r="G320" i="7"/>
  <c r="F320" i="7"/>
  <c r="E320" i="7"/>
  <c r="D320" i="7"/>
  <c r="C320" i="7"/>
  <c r="B320" i="7"/>
  <c r="A320" i="7"/>
  <c r="J319" i="7"/>
  <c r="H319" i="7"/>
  <c r="G319" i="7"/>
  <c r="F319" i="7"/>
  <c r="E319" i="7"/>
  <c r="D319" i="7"/>
  <c r="C319" i="7"/>
  <c r="B319" i="7"/>
  <c r="A319" i="7"/>
  <c r="J318" i="7"/>
  <c r="H318" i="7"/>
  <c r="G318" i="7"/>
  <c r="F318" i="7"/>
  <c r="E318" i="7"/>
  <c r="D318" i="7"/>
  <c r="C318" i="7"/>
  <c r="B318" i="7"/>
  <c r="A318" i="7"/>
  <c r="J317" i="7"/>
  <c r="H317" i="7"/>
  <c r="G317" i="7"/>
  <c r="F317" i="7"/>
  <c r="E317" i="7"/>
  <c r="D317" i="7"/>
  <c r="C317" i="7"/>
  <c r="B317" i="7"/>
  <c r="A317" i="7"/>
  <c r="J316" i="7"/>
  <c r="H316" i="7"/>
  <c r="G316" i="7"/>
  <c r="F316" i="7"/>
  <c r="E316" i="7"/>
  <c r="D316" i="7"/>
  <c r="C316" i="7"/>
  <c r="B316" i="7"/>
  <c r="A316" i="7"/>
  <c r="J315" i="7"/>
  <c r="H315" i="7"/>
  <c r="G315" i="7"/>
  <c r="F315" i="7"/>
  <c r="E315" i="7"/>
  <c r="D315" i="7"/>
  <c r="C315" i="7"/>
  <c r="B315" i="7"/>
  <c r="A315" i="7"/>
  <c r="J314" i="7"/>
  <c r="H314" i="7"/>
  <c r="G314" i="7"/>
  <c r="F314" i="7"/>
  <c r="E314" i="7"/>
  <c r="D314" i="7"/>
  <c r="C314" i="7"/>
  <c r="B314" i="7"/>
  <c r="A314" i="7"/>
  <c r="J313" i="7"/>
  <c r="H313" i="7"/>
  <c r="G313" i="7"/>
  <c r="F313" i="7"/>
  <c r="E313" i="7"/>
  <c r="D313" i="7"/>
  <c r="C313" i="7"/>
  <c r="B313" i="7"/>
  <c r="A313" i="7"/>
  <c r="J312" i="7"/>
  <c r="H312" i="7"/>
  <c r="G312" i="7"/>
  <c r="F312" i="7"/>
  <c r="E312" i="7"/>
  <c r="D312" i="7"/>
  <c r="C312" i="7"/>
  <c r="B312" i="7"/>
  <c r="A312" i="7"/>
  <c r="J311" i="7"/>
  <c r="H311" i="7"/>
  <c r="G311" i="7"/>
  <c r="F311" i="7"/>
  <c r="E311" i="7"/>
  <c r="D311" i="7"/>
  <c r="C311" i="7"/>
  <c r="B311" i="7"/>
  <c r="A311" i="7"/>
  <c r="J310" i="7"/>
  <c r="H310" i="7"/>
  <c r="G310" i="7"/>
  <c r="F310" i="7"/>
  <c r="E310" i="7"/>
  <c r="D310" i="7"/>
  <c r="C310" i="7"/>
  <c r="B310" i="7"/>
  <c r="A310" i="7"/>
  <c r="J309" i="7"/>
  <c r="H309" i="7"/>
  <c r="G309" i="7"/>
  <c r="F309" i="7"/>
  <c r="E309" i="7"/>
  <c r="D309" i="7"/>
  <c r="C309" i="7"/>
  <c r="B309" i="7"/>
  <c r="A309" i="7"/>
  <c r="J308" i="7"/>
  <c r="H308" i="7"/>
  <c r="G308" i="7"/>
  <c r="F308" i="7"/>
  <c r="E308" i="7"/>
  <c r="D308" i="7"/>
  <c r="C308" i="7"/>
  <c r="B308" i="7"/>
  <c r="A308" i="7"/>
  <c r="J307" i="7"/>
  <c r="H307" i="7"/>
  <c r="G307" i="7"/>
  <c r="F307" i="7"/>
  <c r="E307" i="7"/>
  <c r="D307" i="7"/>
  <c r="C307" i="7"/>
  <c r="B307" i="7"/>
  <c r="A307" i="7"/>
  <c r="J306" i="7"/>
  <c r="H306" i="7"/>
  <c r="G306" i="7"/>
  <c r="F306" i="7"/>
  <c r="E306" i="7"/>
  <c r="D306" i="7"/>
  <c r="C306" i="7"/>
  <c r="B306" i="7"/>
  <c r="A306" i="7"/>
  <c r="J305" i="7"/>
  <c r="H305" i="7"/>
  <c r="G305" i="7"/>
  <c r="F305" i="7"/>
  <c r="E305" i="7"/>
  <c r="D305" i="7"/>
  <c r="C305" i="7"/>
  <c r="B305" i="7"/>
  <c r="A305" i="7"/>
  <c r="J304" i="7"/>
  <c r="H304" i="7"/>
  <c r="G304" i="7"/>
  <c r="F304" i="7"/>
  <c r="E304" i="7"/>
  <c r="D304" i="7"/>
  <c r="C304" i="7"/>
  <c r="B304" i="7"/>
  <c r="A304" i="7"/>
  <c r="J303" i="7"/>
  <c r="H303" i="7"/>
  <c r="G303" i="7"/>
  <c r="F303" i="7"/>
  <c r="E303" i="7"/>
  <c r="D303" i="7"/>
  <c r="C303" i="7"/>
  <c r="B303" i="7"/>
  <c r="A303" i="7"/>
  <c r="J302" i="7"/>
  <c r="H302" i="7"/>
  <c r="G302" i="7"/>
  <c r="F302" i="7"/>
  <c r="E302" i="7"/>
  <c r="D302" i="7"/>
  <c r="C302" i="7"/>
  <c r="B302" i="7"/>
  <c r="A302" i="7"/>
  <c r="J301" i="7"/>
  <c r="H301" i="7"/>
  <c r="G301" i="7"/>
  <c r="F301" i="7"/>
  <c r="E301" i="7"/>
  <c r="D301" i="7"/>
  <c r="C301" i="7"/>
  <c r="B301" i="7"/>
  <c r="A301" i="7"/>
  <c r="J300" i="7"/>
  <c r="H300" i="7"/>
  <c r="G300" i="7"/>
  <c r="F300" i="7"/>
  <c r="E300" i="7"/>
  <c r="D300" i="7"/>
  <c r="C300" i="7"/>
  <c r="B300" i="7"/>
  <c r="A300" i="7"/>
  <c r="J299" i="7"/>
  <c r="H299" i="7"/>
  <c r="G299" i="7"/>
  <c r="F299" i="7"/>
  <c r="E299" i="7"/>
  <c r="D299" i="7"/>
  <c r="C299" i="7"/>
  <c r="B299" i="7"/>
  <c r="A299" i="7"/>
  <c r="J298" i="7"/>
  <c r="H298" i="7"/>
  <c r="G298" i="7"/>
  <c r="F298" i="7"/>
  <c r="E298" i="7"/>
  <c r="D298" i="7"/>
  <c r="C298" i="7"/>
  <c r="B298" i="7"/>
  <c r="A298" i="7"/>
  <c r="J297" i="7"/>
  <c r="H297" i="7"/>
  <c r="G297" i="7"/>
  <c r="F297" i="7"/>
  <c r="E297" i="7"/>
  <c r="D297" i="7"/>
  <c r="C297" i="7"/>
  <c r="B297" i="7"/>
  <c r="A297" i="7"/>
  <c r="J296" i="7"/>
  <c r="H296" i="7"/>
  <c r="G296" i="7"/>
  <c r="F296" i="7"/>
  <c r="E296" i="7"/>
  <c r="D296" i="7"/>
  <c r="C296" i="7"/>
  <c r="B296" i="7"/>
  <c r="A296" i="7"/>
  <c r="J295" i="7"/>
  <c r="H295" i="7"/>
  <c r="G295" i="7"/>
  <c r="F295" i="7"/>
  <c r="E295" i="7"/>
  <c r="D295" i="7"/>
  <c r="C295" i="7"/>
  <c r="B295" i="7"/>
  <c r="A295" i="7"/>
  <c r="J294" i="7"/>
  <c r="H294" i="7"/>
  <c r="G294" i="7"/>
  <c r="F294" i="7"/>
  <c r="E294" i="7"/>
  <c r="D294" i="7"/>
  <c r="C294" i="7"/>
  <c r="B294" i="7"/>
  <c r="A294" i="7"/>
  <c r="J293" i="7"/>
  <c r="H293" i="7"/>
  <c r="G293" i="7"/>
  <c r="F293" i="7"/>
  <c r="E293" i="7"/>
  <c r="D293" i="7"/>
  <c r="C293" i="7"/>
  <c r="B293" i="7"/>
  <c r="A293" i="7"/>
  <c r="J292" i="7"/>
  <c r="H292" i="7"/>
  <c r="G292" i="7"/>
  <c r="F292" i="7"/>
  <c r="E292" i="7"/>
  <c r="D292" i="7"/>
  <c r="C292" i="7"/>
  <c r="B292" i="7"/>
  <c r="A292" i="7"/>
  <c r="J291" i="7"/>
  <c r="H291" i="7"/>
  <c r="G291" i="7"/>
  <c r="F291" i="7"/>
  <c r="E291" i="7"/>
  <c r="D291" i="7"/>
  <c r="C291" i="7"/>
  <c r="B291" i="7"/>
  <c r="A291" i="7"/>
  <c r="J290" i="7"/>
  <c r="H290" i="7"/>
  <c r="G290" i="7"/>
  <c r="F290" i="7"/>
  <c r="E290" i="7"/>
  <c r="D290" i="7"/>
  <c r="C290" i="7"/>
  <c r="B290" i="7"/>
  <c r="A290" i="7"/>
  <c r="J289" i="7"/>
  <c r="H289" i="7"/>
  <c r="G289" i="7"/>
  <c r="F289" i="7"/>
  <c r="E289" i="7"/>
  <c r="D289" i="7"/>
  <c r="C289" i="7"/>
  <c r="B289" i="7"/>
  <c r="A289" i="7"/>
  <c r="J288" i="7"/>
  <c r="H288" i="7"/>
  <c r="G288" i="7"/>
  <c r="F288" i="7"/>
  <c r="E288" i="7"/>
  <c r="D288" i="7"/>
  <c r="C288" i="7"/>
  <c r="B288" i="7"/>
  <c r="A288" i="7"/>
  <c r="J287" i="7"/>
  <c r="H287" i="7"/>
  <c r="G287" i="7"/>
  <c r="F287" i="7"/>
  <c r="E287" i="7"/>
  <c r="D287" i="7"/>
  <c r="C287" i="7"/>
  <c r="B287" i="7"/>
  <c r="A287" i="7"/>
  <c r="J286" i="7"/>
  <c r="H286" i="7"/>
  <c r="G286" i="7"/>
  <c r="F286" i="7"/>
  <c r="E286" i="7"/>
  <c r="D286" i="7"/>
  <c r="C286" i="7"/>
  <c r="B286" i="7"/>
  <c r="A286" i="7"/>
  <c r="J285" i="7"/>
  <c r="H285" i="7"/>
  <c r="G285" i="7"/>
  <c r="F285" i="7"/>
  <c r="E285" i="7"/>
  <c r="D285" i="7"/>
  <c r="C285" i="7"/>
  <c r="B285" i="7"/>
  <c r="A285" i="7"/>
  <c r="J283" i="7"/>
  <c r="H283" i="7"/>
  <c r="G283" i="7"/>
  <c r="F283" i="7"/>
  <c r="E283" i="7"/>
  <c r="D283" i="7"/>
  <c r="C283" i="7"/>
  <c r="B283" i="7"/>
  <c r="A283" i="7"/>
  <c r="J282" i="7"/>
  <c r="H282" i="7"/>
  <c r="G282" i="7"/>
  <c r="F282" i="7"/>
  <c r="E282" i="7"/>
  <c r="D282" i="7"/>
  <c r="C282" i="7"/>
  <c r="B282" i="7"/>
  <c r="A282" i="7"/>
  <c r="J281" i="7"/>
  <c r="H281" i="7"/>
  <c r="G281" i="7"/>
  <c r="F281" i="7"/>
  <c r="E281" i="7"/>
  <c r="D281" i="7"/>
  <c r="C281" i="7"/>
  <c r="B281" i="7"/>
  <c r="A281" i="7"/>
  <c r="J280" i="7"/>
  <c r="H280" i="7"/>
  <c r="G280" i="7"/>
  <c r="F280" i="7"/>
  <c r="E280" i="7"/>
  <c r="D280" i="7"/>
  <c r="C280" i="7"/>
  <c r="B280" i="7"/>
  <c r="A280" i="7"/>
  <c r="J279" i="7"/>
  <c r="H279" i="7"/>
  <c r="G279" i="7"/>
  <c r="F279" i="7"/>
  <c r="E279" i="7"/>
  <c r="D279" i="7"/>
  <c r="C279" i="7"/>
  <c r="B279" i="7"/>
  <c r="A279" i="7"/>
  <c r="J278" i="7"/>
  <c r="H278" i="7"/>
  <c r="G278" i="7"/>
  <c r="F278" i="7"/>
  <c r="E278" i="7"/>
  <c r="D278" i="7"/>
  <c r="C278" i="7"/>
  <c r="B278" i="7"/>
  <c r="A278" i="7"/>
  <c r="J277" i="7"/>
  <c r="H277" i="7"/>
  <c r="G277" i="7"/>
  <c r="F277" i="7"/>
  <c r="E277" i="7"/>
  <c r="D277" i="7"/>
  <c r="C277" i="7"/>
  <c r="B277" i="7"/>
  <c r="A277" i="7"/>
  <c r="J276" i="7"/>
  <c r="H276" i="7"/>
  <c r="G276" i="7"/>
  <c r="F276" i="7"/>
  <c r="E276" i="7"/>
  <c r="D276" i="7"/>
  <c r="C276" i="7"/>
  <c r="B276" i="7"/>
  <c r="A276" i="7"/>
  <c r="J275" i="7"/>
  <c r="H275" i="7"/>
  <c r="G275" i="7"/>
  <c r="F275" i="7"/>
  <c r="E275" i="7"/>
  <c r="D275" i="7"/>
  <c r="C275" i="7"/>
  <c r="B275" i="7"/>
  <c r="A275" i="7"/>
  <c r="J274" i="7"/>
  <c r="H274" i="7"/>
  <c r="G274" i="7"/>
  <c r="F274" i="7"/>
  <c r="E274" i="7"/>
  <c r="D274" i="7"/>
  <c r="C274" i="7"/>
  <c r="B274" i="7"/>
  <c r="A274" i="7"/>
  <c r="J273" i="7"/>
  <c r="H273" i="7"/>
  <c r="G273" i="7"/>
  <c r="F273" i="7"/>
  <c r="E273" i="7"/>
  <c r="D273" i="7"/>
  <c r="C273" i="7"/>
  <c r="B273" i="7"/>
  <c r="A273" i="7"/>
  <c r="J272" i="7"/>
  <c r="H272" i="7"/>
  <c r="G272" i="7"/>
  <c r="F272" i="7"/>
  <c r="E272" i="7"/>
  <c r="D272" i="7"/>
  <c r="C272" i="7"/>
  <c r="B272" i="7"/>
  <c r="A272" i="7"/>
  <c r="J271" i="7"/>
  <c r="H271" i="7"/>
  <c r="G271" i="7"/>
  <c r="F271" i="7"/>
  <c r="E271" i="7"/>
  <c r="D271" i="7"/>
  <c r="C271" i="7"/>
  <c r="B271" i="7"/>
  <c r="A271" i="7"/>
  <c r="J270" i="7"/>
  <c r="H270" i="7"/>
  <c r="G270" i="7"/>
  <c r="F270" i="7"/>
  <c r="E270" i="7"/>
  <c r="D270" i="7"/>
  <c r="C270" i="7"/>
  <c r="B270" i="7"/>
  <c r="A270" i="7"/>
  <c r="J269" i="7"/>
  <c r="H269" i="7"/>
  <c r="G269" i="7"/>
  <c r="F269" i="7"/>
  <c r="E269" i="7"/>
  <c r="D269" i="7"/>
  <c r="C269" i="7"/>
  <c r="B269" i="7"/>
  <c r="A269" i="7"/>
  <c r="J268" i="7"/>
  <c r="H268" i="7"/>
  <c r="G268" i="7"/>
  <c r="F268" i="7"/>
  <c r="E268" i="7"/>
  <c r="D268" i="7"/>
  <c r="C268" i="7"/>
  <c r="B268" i="7"/>
  <c r="A268" i="7"/>
  <c r="J267" i="7"/>
  <c r="H267" i="7"/>
  <c r="G267" i="7"/>
  <c r="F267" i="7"/>
  <c r="E267" i="7"/>
  <c r="D267" i="7"/>
  <c r="C267" i="7"/>
  <c r="B267" i="7"/>
  <c r="A267" i="7"/>
  <c r="J266" i="7"/>
  <c r="H266" i="7"/>
  <c r="G266" i="7"/>
  <c r="F266" i="7"/>
  <c r="E266" i="7"/>
  <c r="D266" i="7"/>
  <c r="C266" i="7"/>
  <c r="B266" i="7"/>
  <c r="A266" i="7"/>
  <c r="J265" i="7"/>
  <c r="H265" i="7"/>
  <c r="G265" i="7"/>
  <c r="F265" i="7"/>
  <c r="E265" i="7"/>
  <c r="D265" i="7"/>
  <c r="C265" i="7"/>
  <c r="B265" i="7"/>
  <c r="A265" i="7"/>
  <c r="J264" i="7"/>
  <c r="H264" i="7"/>
  <c r="G264" i="7"/>
  <c r="F264" i="7"/>
  <c r="E264" i="7"/>
  <c r="D264" i="7"/>
  <c r="C264" i="7"/>
  <c r="B264" i="7"/>
  <c r="A264" i="7"/>
  <c r="J263" i="7"/>
  <c r="H263" i="7"/>
  <c r="G263" i="7"/>
  <c r="F263" i="7"/>
  <c r="E263" i="7"/>
  <c r="D263" i="7"/>
  <c r="C263" i="7"/>
  <c r="B263" i="7"/>
  <c r="A263" i="7"/>
  <c r="J262" i="7"/>
  <c r="H262" i="7"/>
  <c r="G262" i="7"/>
  <c r="F262" i="7"/>
  <c r="E262" i="7"/>
  <c r="D262" i="7"/>
  <c r="C262" i="7"/>
  <c r="B262" i="7"/>
  <c r="A262" i="7"/>
  <c r="J261" i="7"/>
  <c r="H261" i="7"/>
  <c r="G261" i="7"/>
  <c r="F261" i="7"/>
  <c r="E261" i="7"/>
  <c r="D261" i="7"/>
  <c r="C261" i="7"/>
  <c r="B261" i="7"/>
  <c r="A261" i="7"/>
  <c r="J260" i="7"/>
  <c r="H260" i="7"/>
  <c r="G260" i="7"/>
  <c r="F260" i="7"/>
  <c r="E260" i="7"/>
  <c r="D260" i="7"/>
  <c r="C260" i="7"/>
  <c r="B260" i="7"/>
  <c r="A260" i="7"/>
  <c r="J259" i="7"/>
  <c r="H259" i="7"/>
  <c r="G259" i="7"/>
  <c r="F259" i="7"/>
  <c r="E259" i="7"/>
  <c r="D259" i="7"/>
  <c r="C259" i="7"/>
  <c r="B259" i="7"/>
  <c r="A259" i="7"/>
  <c r="J258" i="7"/>
  <c r="H258" i="7"/>
  <c r="G258" i="7"/>
  <c r="F258" i="7"/>
  <c r="E258" i="7"/>
  <c r="D258" i="7"/>
  <c r="C258" i="7"/>
  <c r="B258" i="7"/>
  <c r="A258" i="7"/>
  <c r="J257" i="7"/>
  <c r="H257" i="7"/>
  <c r="G257" i="7"/>
  <c r="F257" i="7"/>
  <c r="E257" i="7"/>
  <c r="D257" i="7"/>
  <c r="C257" i="7"/>
  <c r="B257" i="7"/>
  <c r="A257" i="7"/>
  <c r="J256" i="7"/>
  <c r="H256" i="7"/>
  <c r="G256" i="7"/>
  <c r="F256" i="7"/>
  <c r="E256" i="7"/>
  <c r="D256" i="7"/>
  <c r="C256" i="7"/>
  <c r="B256" i="7"/>
  <c r="A256" i="7"/>
  <c r="J255" i="7"/>
  <c r="H255" i="7"/>
  <c r="G255" i="7"/>
  <c r="F255" i="7"/>
  <c r="E255" i="7"/>
  <c r="D255" i="7"/>
  <c r="C255" i="7"/>
  <c r="B255" i="7"/>
  <c r="A255" i="7"/>
  <c r="J254" i="7"/>
  <c r="H254" i="7"/>
  <c r="G254" i="7"/>
  <c r="F254" i="7"/>
  <c r="E254" i="7"/>
  <c r="D254" i="7"/>
  <c r="C254" i="7"/>
  <c r="B254" i="7"/>
  <c r="A254" i="7"/>
  <c r="J253" i="7"/>
  <c r="H253" i="7"/>
  <c r="G253" i="7"/>
  <c r="F253" i="7"/>
  <c r="E253" i="7"/>
  <c r="D253" i="7"/>
  <c r="C253" i="7"/>
  <c r="B253" i="7"/>
  <c r="A253" i="7"/>
  <c r="J252" i="7"/>
  <c r="H252" i="7"/>
  <c r="G252" i="7"/>
  <c r="F252" i="7"/>
  <c r="E252" i="7"/>
  <c r="D252" i="7"/>
  <c r="C252" i="7"/>
  <c r="B252" i="7"/>
  <c r="A252" i="7"/>
  <c r="J251" i="7"/>
  <c r="H251" i="7"/>
  <c r="G251" i="7"/>
  <c r="F251" i="7"/>
  <c r="E251" i="7"/>
  <c r="D251" i="7"/>
  <c r="C251" i="7"/>
  <c r="B251" i="7"/>
  <c r="A251" i="7"/>
  <c r="J250" i="7"/>
  <c r="H250" i="7"/>
  <c r="G250" i="7"/>
  <c r="F250" i="7"/>
  <c r="E250" i="7"/>
  <c r="D250" i="7"/>
  <c r="C250" i="7"/>
  <c r="B250" i="7"/>
  <c r="A250" i="7"/>
  <c r="J249" i="7"/>
  <c r="H249" i="7"/>
  <c r="G249" i="7"/>
  <c r="F249" i="7"/>
  <c r="E249" i="7"/>
  <c r="D249" i="7"/>
  <c r="C249" i="7"/>
  <c r="B249" i="7"/>
  <c r="A249" i="7"/>
  <c r="J248" i="7"/>
  <c r="H248" i="7"/>
  <c r="G248" i="7"/>
  <c r="F248" i="7"/>
  <c r="E248" i="7"/>
  <c r="D248" i="7"/>
  <c r="C248" i="7"/>
  <c r="B248" i="7"/>
  <c r="A248" i="7"/>
  <c r="J247" i="7"/>
  <c r="H247" i="7"/>
  <c r="G247" i="7"/>
  <c r="F247" i="7"/>
  <c r="E247" i="7"/>
  <c r="D247" i="7"/>
  <c r="C247" i="7"/>
  <c r="B247" i="7"/>
  <c r="A247" i="7"/>
  <c r="J246" i="7"/>
  <c r="H246" i="7"/>
  <c r="G246" i="7"/>
  <c r="F246" i="7"/>
  <c r="E246" i="7"/>
  <c r="D246" i="7"/>
  <c r="C246" i="7"/>
  <c r="B246" i="7"/>
  <c r="A246" i="7"/>
  <c r="J245" i="7"/>
  <c r="H245" i="7"/>
  <c r="G245" i="7"/>
  <c r="F245" i="7"/>
  <c r="E245" i="7"/>
  <c r="D245" i="7"/>
  <c r="C245" i="7"/>
  <c r="B245" i="7"/>
  <c r="A245" i="7"/>
  <c r="J244" i="7"/>
  <c r="H244" i="7"/>
  <c r="G244" i="7"/>
  <c r="F244" i="7"/>
  <c r="E244" i="7"/>
  <c r="D244" i="7"/>
  <c r="C244" i="7"/>
  <c r="B244" i="7"/>
  <c r="A244" i="7"/>
  <c r="J243" i="7"/>
  <c r="H243" i="7"/>
  <c r="G243" i="7"/>
  <c r="F243" i="7"/>
  <c r="E243" i="7"/>
  <c r="D243" i="7"/>
  <c r="C243" i="7"/>
  <c r="B243" i="7"/>
  <c r="A243" i="7"/>
  <c r="A180" i="7"/>
  <c r="B180" i="7"/>
  <c r="C180" i="7"/>
  <c r="D180" i="7"/>
  <c r="E180" i="7"/>
  <c r="F180" i="7"/>
  <c r="G180" i="7"/>
  <c r="H180" i="7"/>
  <c r="J180" i="7"/>
  <c r="A181" i="7"/>
  <c r="B181" i="7"/>
  <c r="C181" i="7"/>
  <c r="D181" i="7"/>
  <c r="E181" i="7"/>
  <c r="F181" i="7"/>
  <c r="G181" i="7"/>
  <c r="H181" i="7"/>
  <c r="J181" i="7"/>
  <c r="A182" i="7"/>
  <c r="B182" i="7"/>
  <c r="C182" i="7"/>
  <c r="D182" i="7"/>
  <c r="E182" i="7"/>
  <c r="F182" i="7"/>
  <c r="G182" i="7"/>
  <c r="H182" i="7"/>
  <c r="J182" i="7"/>
  <c r="A183" i="7"/>
  <c r="B183" i="7"/>
  <c r="C183" i="7"/>
  <c r="D183" i="7"/>
  <c r="E183" i="7"/>
  <c r="F183" i="7"/>
  <c r="G183" i="7"/>
  <c r="H183" i="7"/>
  <c r="J183" i="7"/>
  <c r="A184" i="7"/>
  <c r="B184" i="7"/>
  <c r="C184" i="7"/>
  <c r="D184" i="7"/>
  <c r="E184" i="7"/>
  <c r="F184" i="7"/>
  <c r="G184" i="7"/>
  <c r="H184" i="7"/>
  <c r="J184" i="7"/>
  <c r="A185" i="7"/>
  <c r="B185" i="7"/>
  <c r="C185" i="7"/>
  <c r="D185" i="7"/>
  <c r="E185" i="7"/>
  <c r="F185" i="7"/>
  <c r="G185" i="7"/>
  <c r="H185" i="7"/>
  <c r="J185" i="7"/>
  <c r="A186" i="7"/>
  <c r="B186" i="7"/>
  <c r="C186" i="7"/>
  <c r="D186" i="7"/>
  <c r="E186" i="7"/>
  <c r="F186" i="7"/>
  <c r="G186" i="7"/>
  <c r="H186" i="7"/>
  <c r="J186" i="7"/>
  <c r="A187" i="7"/>
  <c r="B187" i="7"/>
  <c r="C187" i="7"/>
  <c r="D187" i="7"/>
  <c r="E187" i="7"/>
  <c r="F187" i="7"/>
  <c r="G187" i="7"/>
  <c r="H187" i="7"/>
  <c r="J187" i="7"/>
  <c r="A188" i="7"/>
  <c r="B188" i="7"/>
  <c r="C188" i="7"/>
  <c r="D188" i="7"/>
  <c r="E188" i="7"/>
  <c r="F188" i="7"/>
  <c r="G188" i="7"/>
  <c r="H188" i="7"/>
  <c r="J188" i="7"/>
  <c r="A189" i="7"/>
  <c r="B189" i="7"/>
  <c r="C189" i="7"/>
  <c r="D189" i="7"/>
  <c r="E189" i="7"/>
  <c r="F189" i="7"/>
  <c r="G189" i="7"/>
  <c r="H189" i="7"/>
  <c r="J189" i="7"/>
  <c r="A190" i="7"/>
  <c r="B190" i="7"/>
  <c r="C190" i="7"/>
  <c r="D190" i="7"/>
  <c r="E190" i="7"/>
  <c r="F190" i="7"/>
  <c r="G190" i="7"/>
  <c r="H190" i="7"/>
  <c r="J190" i="7"/>
  <c r="A191" i="7"/>
  <c r="B191" i="7"/>
  <c r="C191" i="7"/>
  <c r="D191" i="7"/>
  <c r="E191" i="7"/>
  <c r="F191" i="7"/>
  <c r="G191" i="7"/>
  <c r="H191" i="7"/>
  <c r="J191" i="7"/>
  <c r="A192" i="7"/>
  <c r="B192" i="7"/>
  <c r="C192" i="7"/>
  <c r="D192" i="7"/>
  <c r="E192" i="7"/>
  <c r="F192" i="7"/>
  <c r="G192" i="7"/>
  <c r="H192" i="7"/>
  <c r="J192" i="7"/>
  <c r="A193" i="7"/>
  <c r="B193" i="7"/>
  <c r="C193" i="7"/>
  <c r="D193" i="7"/>
  <c r="E193" i="7"/>
  <c r="F193" i="7"/>
  <c r="G193" i="7"/>
  <c r="H193" i="7"/>
  <c r="J193" i="7"/>
  <c r="A194" i="7"/>
  <c r="B194" i="7"/>
  <c r="C194" i="7"/>
  <c r="D194" i="7"/>
  <c r="E194" i="7"/>
  <c r="F194" i="7"/>
  <c r="G194" i="7"/>
  <c r="H194" i="7"/>
  <c r="J194" i="7"/>
  <c r="A195" i="7"/>
  <c r="B195" i="7"/>
  <c r="C195" i="7"/>
  <c r="D195" i="7"/>
  <c r="E195" i="7"/>
  <c r="F195" i="7"/>
  <c r="G195" i="7"/>
  <c r="H195" i="7"/>
  <c r="J195" i="7"/>
  <c r="A196" i="7"/>
  <c r="B196" i="7"/>
  <c r="C196" i="7"/>
  <c r="D196" i="7"/>
  <c r="E196" i="7"/>
  <c r="F196" i="7"/>
  <c r="G196" i="7"/>
  <c r="H196" i="7"/>
  <c r="J196" i="7"/>
  <c r="A197" i="7"/>
  <c r="B197" i="7"/>
  <c r="C197" i="7"/>
  <c r="D197" i="7"/>
  <c r="E197" i="7"/>
  <c r="F197" i="7"/>
  <c r="G197" i="7"/>
  <c r="H197" i="7"/>
  <c r="J197" i="7"/>
  <c r="A198" i="7"/>
  <c r="B198" i="7"/>
  <c r="C198" i="7"/>
  <c r="D198" i="7"/>
  <c r="E198" i="7"/>
  <c r="F198" i="7"/>
  <c r="G198" i="7"/>
  <c r="H198" i="7"/>
  <c r="J198" i="7"/>
  <c r="A199" i="7"/>
  <c r="B199" i="7"/>
  <c r="C199" i="7"/>
  <c r="D199" i="7"/>
  <c r="E199" i="7"/>
  <c r="F199" i="7"/>
  <c r="G199" i="7"/>
  <c r="H199" i="7"/>
  <c r="J199" i="7"/>
  <c r="A200" i="7"/>
  <c r="B200" i="7"/>
  <c r="C200" i="7"/>
  <c r="D200" i="7"/>
  <c r="E200" i="7"/>
  <c r="F200" i="7"/>
  <c r="G200" i="7"/>
  <c r="H200" i="7"/>
  <c r="J200" i="7"/>
  <c r="A201" i="7"/>
  <c r="B201" i="7"/>
  <c r="C201" i="7"/>
  <c r="D201" i="7"/>
  <c r="E201" i="7"/>
  <c r="F201" i="7"/>
  <c r="G201" i="7"/>
  <c r="H201" i="7"/>
  <c r="J201" i="7"/>
  <c r="A202" i="7"/>
  <c r="B202" i="7"/>
  <c r="C202" i="7"/>
  <c r="D202" i="7"/>
  <c r="E202" i="7"/>
  <c r="F202" i="7"/>
  <c r="G202" i="7"/>
  <c r="H202" i="7"/>
  <c r="J202" i="7"/>
  <c r="A203" i="7"/>
  <c r="B203" i="7"/>
  <c r="C203" i="7"/>
  <c r="D203" i="7"/>
  <c r="E203" i="7"/>
  <c r="F203" i="7"/>
  <c r="G203" i="7"/>
  <c r="H203" i="7"/>
  <c r="J203" i="7"/>
  <c r="A204" i="7"/>
  <c r="B204" i="7"/>
  <c r="C204" i="7"/>
  <c r="D204" i="7"/>
  <c r="E204" i="7"/>
  <c r="F204" i="7"/>
  <c r="G204" i="7"/>
  <c r="H204" i="7"/>
  <c r="J204" i="7"/>
  <c r="A205" i="7"/>
  <c r="B205" i="7"/>
  <c r="C205" i="7"/>
  <c r="D205" i="7"/>
  <c r="E205" i="7"/>
  <c r="F205" i="7"/>
  <c r="G205" i="7"/>
  <c r="H205" i="7"/>
  <c r="J205" i="7"/>
  <c r="A206" i="7"/>
  <c r="B206" i="7"/>
  <c r="C206" i="7"/>
  <c r="D206" i="7"/>
  <c r="E206" i="7"/>
  <c r="F206" i="7"/>
  <c r="G206" i="7"/>
  <c r="H206" i="7"/>
  <c r="J206" i="7"/>
  <c r="A207" i="7"/>
  <c r="B207" i="7"/>
  <c r="C207" i="7"/>
  <c r="D207" i="7"/>
  <c r="E207" i="7"/>
  <c r="F207" i="7"/>
  <c r="G207" i="7"/>
  <c r="H207" i="7"/>
  <c r="J207" i="7"/>
  <c r="A208" i="7"/>
  <c r="B208" i="7"/>
  <c r="C208" i="7"/>
  <c r="D208" i="7"/>
  <c r="E208" i="7"/>
  <c r="F208" i="7"/>
  <c r="G208" i="7"/>
  <c r="H208" i="7"/>
  <c r="J208" i="7"/>
  <c r="A209" i="7"/>
  <c r="B209" i="7"/>
  <c r="C209" i="7"/>
  <c r="D209" i="7"/>
  <c r="E209" i="7"/>
  <c r="F209" i="7"/>
  <c r="G209" i="7"/>
  <c r="H209" i="7"/>
  <c r="J209" i="7"/>
  <c r="A210" i="7"/>
  <c r="B210" i="7"/>
  <c r="C210" i="7"/>
  <c r="D210" i="7"/>
  <c r="E210" i="7"/>
  <c r="F210" i="7"/>
  <c r="G210" i="7"/>
  <c r="H210" i="7"/>
  <c r="J210" i="7"/>
  <c r="A211" i="7"/>
  <c r="B211" i="7"/>
  <c r="C211" i="7"/>
  <c r="D211" i="7"/>
  <c r="E211" i="7"/>
  <c r="F211" i="7"/>
  <c r="G211" i="7"/>
  <c r="H211" i="7"/>
  <c r="J211" i="7"/>
  <c r="A212" i="7"/>
  <c r="B212" i="7"/>
  <c r="C212" i="7"/>
  <c r="D212" i="7"/>
  <c r="E212" i="7"/>
  <c r="F212" i="7"/>
  <c r="G212" i="7"/>
  <c r="H212" i="7"/>
  <c r="J212" i="7"/>
  <c r="A213" i="7"/>
  <c r="B213" i="7"/>
  <c r="C213" i="7"/>
  <c r="D213" i="7"/>
  <c r="E213" i="7"/>
  <c r="F213" i="7"/>
  <c r="G213" i="7"/>
  <c r="H213" i="7"/>
  <c r="J213" i="7"/>
  <c r="A214" i="7"/>
  <c r="B214" i="7"/>
  <c r="C214" i="7"/>
  <c r="D214" i="7"/>
  <c r="E214" i="7"/>
  <c r="F214" i="7"/>
  <c r="G214" i="7"/>
  <c r="H214" i="7"/>
  <c r="J214" i="7"/>
  <c r="A215" i="7"/>
  <c r="B215" i="7"/>
  <c r="C215" i="7"/>
  <c r="D215" i="7"/>
  <c r="E215" i="7"/>
  <c r="F215" i="7"/>
  <c r="G215" i="7"/>
  <c r="H215" i="7"/>
  <c r="J215" i="7"/>
  <c r="A216" i="7"/>
  <c r="B216" i="7"/>
  <c r="C216" i="7"/>
  <c r="D216" i="7"/>
  <c r="E216" i="7"/>
  <c r="F216" i="7"/>
  <c r="G216" i="7"/>
  <c r="H216" i="7"/>
  <c r="J216" i="7"/>
  <c r="A217" i="7"/>
  <c r="B217" i="7"/>
  <c r="C217" i="7"/>
  <c r="D217" i="7"/>
  <c r="E217" i="7"/>
  <c r="F217" i="7"/>
  <c r="G217" i="7"/>
  <c r="H217" i="7"/>
  <c r="J217" i="7"/>
  <c r="A218" i="7"/>
  <c r="B218" i="7"/>
  <c r="C218" i="7"/>
  <c r="D218" i="7"/>
  <c r="E218" i="7"/>
  <c r="F218" i="7"/>
  <c r="G218" i="7"/>
  <c r="H218" i="7"/>
  <c r="J218" i="7"/>
  <c r="A219" i="7"/>
  <c r="B219" i="7"/>
  <c r="C219" i="7"/>
  <c r="D219" i="7"/>
  <c r="E219" i="7"/>
  <c r="F219" i="7"/>
  <c r="G219" i="7"/>
  <c r="H219" i="7"/>
  <c r="J219" i="7"/>
  <c r="A220" i="7"/>
  <c r="B220" i="7"/>
  <c r="C220" i="7"/>
  <c r="D220" i="7"/>
  <c r="E220" i="7"/>
  <c r="F220" i="7"/>
  <c r="G220" i="7"/>
  <c r="H220" i="7"/>
  <c r="J220" i="7"/>
  <c r="A221" i="7"/>
  <c r="B221" i="7"/>
  <c r="C221" i="7"/>
  <c r="D221" i="7"/>
  <c r="E221" i="7"/>
  <c r="F221" i="7"/>
  <c r="G221" i="7"/>
  <c r="H221" i="7"/>
  <c r="J221" i="7"/>
  <c r="A222" i="7"/>
  <c r="B222" i="7"/>
  <c r="C222" i="7"/>
  <c r="D222" i="7"/>
  <c r="E222" i="7"/>
  <c r="F222" i="7"/>
  <c r="G222" i="7"/>
  <c r="H222" i="7"/>
  <c r="J222" i="7"/>
  <c r="A223" i="7"/>
  <c r="B223" i="7"/>
  <c r="C223" i="7"/>
  <c r="D223" i="7"/>
  <c r="E223" i="7"/>
  <c r="F223" i="7"/>
  <c r="G223" i="7"/>
  <c r="H223" i="7"/>
  <c r="J223" i="7"/>
  <c r="A224" i="7"/>
  <c r="B224" i="7"/>
  <c r="C224" i="7"/>
  <c r="D224" i="7"/>
  <c r="E224" i="7"/>
  <c r="F224" i="7"/>
  <c r="G224" i="7"/>
  <c r="H224" i="7"/>
  <c r="J224" i="7"/>
  <c r="A225" i="7"/>
  <c r="B225" i="7"/>
  <c r="C225" i="7"/>
  <c r="D225" i="7"/>
  <c r="E225" i="7"/>
  <c r="F225" i="7"/>
  <c r="G225" i="7"/>
  <c r="H225" i="7"/>
  <c r="J225" i="7"/>
  <c r="A226" i="7"/>
  <c r="B226" i="7"/>
  <c r="C226" i="7"/>
  <c r="D226" i="7"/>
  <c r="E226" i="7"/>
  <c r="F226" i="7"/>
  <c r="G226" i="7"/>
  <c r="H226" i="7"/>
  <c r="J226" i="7"/>
  <c r="A227" i="7"/>
  <c r="B227" i="7"/>
  <c r="C227" i="7"/>
  <c r="D227" i="7"/>
  <c r="E227" i="7"/>
  <c r="F227" i="7"/>
  <c r="G227" i="7"/>
  <c r="H227" i="7"/>
  <c r="J227" i="7"/>
  <c r="A228" i="7"/>
  <c r="B228" i="7"/>
  <c r="C228" i="7"/>
  <c r="D228" i="7"/>
  <c r="E228" i="7"/>
  <c r="F228" i="7"/>
  <c r="G228" i="7"/>
  <c r="H228" i="7"/>
  <c r="J228" i="7"/>
  <c r="A229" i="7"/>
  <c r="B229" i="7"/>
  <c r="C229" i="7"/>
  <c r="D229" i="7"/>
  <c r="E229" i="7"/>
  <c r="F229" i="7"/>
  <c r="G229" i="7"/>
  <c r="H229" i="7"/>
  <c r="J229" i="7"/>
  <c r="A230" i="7"/>
  <c r="B230" i="7"/>
  <c r="C230" i="7"/>
  <c r="D230" i="7"/>
  <c r="E230" i="7"/>
  <c r="F230" i="7"/>
  <c r="G230" i="7"/>
  <c r="H230" i="7"/>
  <c r="J230" i="7"/>
  <c r="A231" i="7"/>
  <c r="B231" i="7"/>
  <c r="C231" i="7"/>
  <c r="D231" i="7"/>
  <c r="E231" i="7"/>
  <c r="F231" i="7"/>
  <c r="G231" i="7"/>
  <c r="H231" i="7"/>
  <c r="J231" i="7"/>
  <c r="A232" i="7"/>
  <c r="B232" i="7"/>
  <c r="C232" i="7"/>
  <c r="D232" i="7"/>
  <c r="E232" i="7"/>
  <c r="F232" i="7"/>
  <c r="G232" i="7"/>
  <c r="H232" i="7"/>
  <c r="J232" i="7"/>
  <c r="A233" i="7"/>
  <c r="B233" i="7"/>
  <c r="C233" i="7"/>
  <c r="D233" i="7"/>
  <c r="E233" i="7"/>
  <c r="F233" i="7"/>
  <c r="G233" i="7"/>
  <c r="H233" i="7"/>
  <c r="J233" i="7"/>
  <c r="A234" i="7"/>
  <c r="B234" i="7"/>
  <c r="C234" i="7"/>
  <c r="D234" i="7"/>
  <c r="E234" i="7"/>
  <c r="F234" i="7"/>
  <c r="G234" i="7"/>
  <c r="H234" i="7"/>
  <c r="J234" i="7"/>
  <c r="A235" i="7"/>
  <c r="B235" i="7"/>
  <c r="C235" i="7"/>
  <c r="D235" i="7"/>
  <c r="E235" i="7"/>
  <c r="F235" i="7"/>
  <c r="G235" i="7"/>
  <c r="H235" i="7"/>
  <c r="J235" i="7"/>
  <c r="A236" i="7"/>
  <c r="B236" i="7"/>
  <c r="C236" i="7"/>
  <c r="D236" i="7"/>
  <c r="E236" i="7"/>
  <c r="F236" i="7"/>
  <c r="G236" i="7"/>
  <c r="H236" i="7"/>
  <c r="J236" i="7"/>
  <c r="A237" i="7"/>
  <c r="B237" i="7"/>
  <c r="C237" i="7"/>
  <c r="D237" i="7"/>
  <c r="E237" i="7"/>
  <c r="F237" i="7"/>
  <c r="G237" i="7"/>
  <c r="H237" i="7"/>
  <c r="J237" i="7"/>
  <c r="A238" i="7"/>
  <c r="B238" i="7"/>
  <c r="C238" i="7"/>
  <c r="D238" i="7"/>
  <c r="E238" i="7"/>
  <c r="F238" i="7"/>
  <c r="G238" i="7"/>
  <c r="H238" i="7"/>
  <c r="J238" i="7"/>
  <c r="A239" i="7"/>
  <c r="B239" i="7"/>
  <c r="C239" i="7"/>
  <c r="D239" i="7"/>
  <c r="E239" i="7"/>
  <c r="F239" i="7"/>
  <c r="G239" i="7"/>
  <c r="H239" i="7"/>
  <c r="J239" i="7"/>
  <c r="A240" i="7"/>
  <c r="B240" i="7"/>
  <c r="C240" i="7"/>
  <c r="D240" i="7"/>
  <c r="E240" i="7"/>
  <c r="F240" i="7"/>
  <c r="G240" i="7"/>
  <c r="H240" i="7"/>
  <c r="J240" i="7"/>
  <c r="A241" i="7"/>
  <c r="B241" i="7"/>
  <c r="C241" i="7"/>
  <c r="D241" i="7"/>
  <c r="E241" i="7"/>
  <c r="F241" i="7"/>
  <c r="G241" i="7"/>
  <c r="H241" i="7"/>
  <c r="J241" i="7"/>
  <c r="A242" i="7"/>
  <c r="B242" i="7"/>
  <c r="C242" i="7"/>
  <c r="D242" i="7"/>
  <c r="E242" i="7"/>
  <c r="F242" i="7"/>
  <c r="G242" i="7"/>
  <c r="H242" i="7"/>
  <c r="J242" i="7"/>
  <c r="B178" i="7"/>
  <c r="A178" i="7"/>
  <c r="A155" i="7"/>
  <c r="B155" i="7"/>
  <c r="C155" i="7"/>
  <c r="D155" i="7"/>
  <c r="E155" i="7"/>
  <c r="F155" i="7"/>
  <c r="G155" i="7"/>
  <c r="H155" i="7"/>
  <c r="A156" i="7"/>
  <c r="B156" i="7"/>
  <c r="C156" i="7"/>
  <c r="D156" i="7"/>
  <c r="E156" i="7"/>
  <c r="F156" i="7"/>
  <c r="G156" i="7"/>
  <c r="H156" i="7"/>
  <c r="A157" i="7"/>
  <c r="B157" i="7"/>
  <c r="C157" i="7"/>
  <c r="D157" i="7"/>
  <c r="E157" i="7"/>
  <c r="F157" i="7"/>
  <c r="G157" i="7"/>
  <c r="H157" i="7"/>
  <c r="A158" i="7"/>
  <c r="B158" i="7"/>
  <c r="C158" i="7"/>
  <c r="D158" i="7"/>
  <c r="E158" i="7"/>
  <c r="F158" i="7"/>
  <c r="G158" i="7"/>
  <c r="H158" i="7"/>
  <c r="A159" i="7"/>
  <c r="B159" i="7"/>
  <c r="C159" i="7"/>
  <c r="D159" i="7"/>
  <c r="E159" i="7"/>
  <c r="F159" i="7"/>
  <c r="G159" i="7"/>
  <c r="H159" i="7"/>
  <c r="A160" i="7"/>
  <c r="B160" i="7"/>
  <c r="C160" i="7"/>
  <c r="D160" i="7"/>
  <c r="E160" i="7"/>
  <c r="F160" i="7"/>
  <c r="G160" i="7"/>
  <c r="H160" i="7"/>
  <c r="A161" i="7"/>
  <c r="B161" i="7"/>
  <c r="C161" i="7"/>
  <c r="D161" i="7"/>
  <c r="E161" i="7"/>
  <c r="F161" i="7"/>
  <c r="G161" i="7"/>
  <c r="H161" i="7"/>
  <c r="A162" i="7"/>
  <c r="B162" i="7"/>
  <c r="C162" i="7"/>
  <c r="D162" i="7"/>
  <c r="E162" i="7"/>
  <c r="F162" i="7"/>
  <c r="G162" i="7"/>
  <c r="H162" i="7"/>
  <c r="A163" i="7"/>
  <c r="B163" i="7"/>
  <c r="C163" i="7"/>
  <c r="D163" i="7"/>
  <c r="E163" i="7"/>
  <c r="F163" i="7"/>
  <c r="G163" i="7"/>
  <c r="H163" i="7"/>
  <c r="A164" i="7"/>
  <c r="B164" i="7"/>
  <c r="C164" i="7"/>
  <c r="D164" i="7"/>
  <c r="E164" i="7"/>
  <c r="F164" i="7"/>
  <c r="G164" i="7"/>
  <c r="H164" i="7"/>
  <c r="A165" i="7"/>
  <c r="B165" i="7"/>
  <c r="C165" i="7"/>
  <c r="D165" i="7"/>
  <c r="E165" i="7"/>
  <c r="F165" i="7"/>
  <c r="G165" i="7"/>
  <c r="H165" i="7"/>
  <c r="A166" i="7"/>
  <c r="B166" i="7"/>
  <c r="C166" i="7"/>
  <c r="D166" i="7"/>
  <c r="E166" i="7"/>
  <c r="F166" i="7"/>
  <c r="G166" i="7"/>
  <c r="H166" i="7"/>
  <c r="A167" i="7"/>
  <c r="B167" i="7"/>
  <c r="C167" i="7"/>
  <c r="D167" i="7"/>
  <c r="E167" i="7"/>
  <c r="F167" i="7"/>
  <c r="G167" i="7"/>
  <c r="H167" i="7"/>
  <c r="A168" i="7"/>
  <c r="B168" i="7"/>
  <c r="C168" i="7"/>
  <c r="D168" i="7"/>
  <c r="E168" i="7"/>
  <c r="F168" i="7"/>
  <c r="G168" i="7"/>
  <c r="H168" i="7"/>
  <c r="A169" i="7"/>
  <c r="B169" i="7"/>
  <c r="C169" i="7"/>
  <c r="D169" i="7"/>
  <c r="E169" i="7"/>
  <c r="F169" i="7"/>
  <c r="G169" i="7"/>
  <c r="H169" i="7"/>
  <c r="A170" i="7"/>
  <c r="B170" i="7"/>
  <c r="C170" i="7"/>
  <c r="D170" i="7"/>
  <c r="E170" i="7"/>
  <c r="F170" i="7"/>
  <c r="G170" i="7"/>
  <c r="H170" i="7"/>
  <c r="A171" i="7"/>
  <c r="B171" i="7"/>
  <c r="C171" i="7"/>
  <c r="D171" i="7"/>
  <c r="E171" i="7"/>
  <c r="F171" i="7"/>
  <c r="G171" i="7"/>
  <c r="H171" i="7"/>
  <c r="A172" i="7"/>
  <c r="B172" i="7"/>
  <c r="C172" i="7"/>
  <c r="D172" i="7"/>
  <c r="E172" i="7"/>
  <c r="F172" i="7"/>
  <c r="G172" i="7"/>
  <c r="H172" i="7"/>
  <c r="A173" i="7"/>
  <c r="B173" i="7"/>
  <c r="C173" i="7"/>
  <c r="D173" i="7"/>
  <c r="E173" i="7"/>
  <c r="F173" i="7"/>
  <c r="G173" i="7"/>
  <c r="H173" i="7"/>
  <c r="A174" i="7"/>
  <c r="B174" i="7"/>
  <c r="C174" i="7"/>
  <c r="D174" i="7"/>
  <c r="E174" i="7"/>
  <c r="F174" i="7"/>
  <c r="G174" i="7"/>
  <c r="H174" i="7"/>
  <c r="A175" i="7"/>
  <c r="B175" i="7"/>
  <c r="C175" i="7"/>
  <c r="D175" i="7"/>
  <c r="E175" i="7"/>
  <c r="F175" i="7"/>
  <c r="G175" i="7"/>
  <c r="H175" i="7"/>
  <c r="A176" i="7"/>
  <c r="B176" i="7"/>
  <c r="C176" i="7"/>
  <c r="D176" i="7"/>
  <c r="E176" i="7"/>
  <c r="F176" i="7"/>
  <c r="G176" i="7"/>
  <c r="H176" i="7"/>
  <c r="A177" i="7"/>
  <c r="B177" i="7"/>
  <c r="C177" i="7"/>
  <c r="D177" i="7"/>
  <c r="E177" i="7"/>
  <c r="F177" i="7"/>
  <c r="G177" i="7"/>
  <c r="H177" i="7"/>
  <c r="A179" i="7"/>
  <c r="B179" i="7"/>
  <c r="C179" i="7"/>
  <c r="D179" i="7"/>
  <c r="E179" i="7"/>
  <c r="F179" i="7"/>
  <c r="G179" i="7"/>
  <c r="H179" i="7"/>
  <c r="A73" i="7"/>
  <c r="B73" i="7"/>
  <c r="C73" i="7"/>
  <c r="D73" i="7"/>
  <c r="E73" i="7"/>
  <c r="F73" i="7"/>
  <c r="G73" i="7"/>
  <c r="H73" i="7"/>
  <c r="A74" i="7"/>
  <c r="B74" i="7"/>
  <c r="C74" i="7"/>
  <c r="D74" i="7"/>
  <c r="E74" i="7"/>
  <c r="F74" i="7"/>
  <c r="G74" i="7"/>
  <c r="H74" i="7"/>
  <c r="A75" i="7"/>
  <c r="B75" i="7"/>
  <c r="C75" i="7"/>
  <c r="D75" i="7"/>
  <c r="E75" i="7"/>
  <c r="F75" i="7"/>
  <c r="G75" i="7"/>
  <c r="H75" i="7"/>
  <c r="A76" i="7"/>
  <c r="B76" i="7"/>
  <c r="C76" i="7"/>
  <c r="D76" i="7"/>
  <c r="E76" i="7"/>
  <c r="F76" i="7"/>
  <c r="G76" i="7"/>
  <c r="H76" i="7"/>
  <c r="A77" i="7"/>
  <c r="B77" i="7"/>
  <c r="C77" i="7"/>
  <c r="D77" i="7"/>
  <c r="E77" i="7"/>
  <c r="F77" i="7"/>
  <c r="G77" i="7"/>
  <c r="H77" i="7"/>
  <c r="A78" i="7"/>
  <c r="B78" i="7"/>
  <c r="C78" i="7"/>
  <c r="D78" i="7"/>
  <c r="E78" i="7"/>
  <c r="F78" i="7"/>
  <c r="G78" i="7"/>
  <c r="H78" i="7"/>
  <c r="A79" i="7"/>
  <c r="B79" i="7"/>
  <c r="C79" i="7"/>
  <c r="D79" i="7"/>
  <c r="E79" i="7"/>
  <c r="F79" i="7"/>
  <c r="G79" i="7"/>
  <c r="H79" i="7"/>
  <c r="A80" i="7"/>
  <c r="B80" i="7"/>
  <c r="C80" i="7"/>
  <c r="D80" i="7"/>
  <c r="E80" i="7"/>
  <c r="F80" i="7"/>
  <c r="G80" i="7"/>
  <c r="H80" i="7"/>
  <c r="A81" i="7"/>
  <c r="B81" i="7"/>
  <c r="C81" i="7"/>
  <c r="D81" i="7"/>
  <c r="E81" i="7"/>
  <c r="F81" i="7"/>
  <c r="G81" i="7"/>
  <c r="H81" i="7"/>
  <c r="A82" i="7"/>
  <c r="B82" i="7"/>
  <c r="C82" i="7"/>
  <c r="D82" i="7"/>
  <c r="E82" i="7"/>
  <c r="F82" i="7"/>
  <c r="G82" i="7"/>
  <c r="H82" i="7"/>
  <c r="A83" i="7"/>
  <c r="B83" i="7"/>
  <c r="C83" i="7"/>
  <c r="D83" i="7"/>
  <c r="E83" i="7"/>
  <c r="F83" i="7"/>
  <c r="G83" i="7"/>
  <c r="H83" i="7"/>
  <c r="A84" i="7"/>
  <c r="B84" i="7"/>
  <c r="C84" i="7"/>
  <c r="D84" i="7"/>
  <c r="E84" i="7"/>
  <c r="F84" i="7"/>
  <c r="G84" i="7"/>
  <c r="H84" i="7"/>
  <c r="A85" i="7"/>
  <c r="B85" i="7"/>
  <c r="C85" i="7"/>
  <c r="D85" i="7"/>
  <c r="E85" i="7"/>
  <c r="F85" i="7"/>
  <c r="G85" i="7"/>
  <c r="H85" i="7"/>
  <c r="A86" i="7"/>
  <c r="B86" i="7"/>
  <c r="C86" i="7"/>
  <c r="D86" i="7"/>
  <c r="E86" i="7"/>
  <c r="F86" i="7"/>
  <c r="G86" i="7"/>
  <c r="H86" i="7"/>
  <c r="A87" i="7"/>
  <c r="B87" i="7"/>
  <c r="C87" i="7"/>
  <c r="D87" i="7"/>
  <c r="E87" i="7"/>
  <c r="F87" i="7"/>
  <c r="G87" i="7"/>
  <c r="H87" i="7"/>
  <c r="A88" i="7"/>
  <c r="B88" i="7"/>
  <c r="C88" i="7"/>
  <c r="D88" i="7"/>
  <c r="E88" i="7"/>
  <c r="F88" i="7"/>
  <c r="G88" i="7"/>
  <c r="H88" i="7"/>
  <c r="A89" i="7"/>
  <c r="B89" i="7"/>
  <c r="C89" i="7"/>
  <c r="D89" i="7"/>
  <c r="E89" i="7"/>
  <c r="F89" i="7"/>
  <c r="G89" i="7"/>
  <c r="H89" i="7"/>
  <c r="A90" i="7"/>
  <c r="B90" i="7"/>
  <c r="C90" i="7"/>
  <c r="D90" i="7"/>
  <c r="E90" i="7"/>
  <c r="F90" i="7"/>
  <c r="G90" i="7"/>
  <c r="H90" i="7"/>
  <c r="A91" i="7"/>
  <c r="B91" i="7"/>
  <c r="C91" i="7"/>
  <c r="D91" i="7"/>
  <c r="E91" i="7"/>
  <c r="F91" i="7"/>
  <c r="G91" i="7"/>
  <c r="H91" i="7"/>
  <c r="A92" i="7"/>
  <c r="B92" i="7"/>
  <c r="C92" i="7"/>
  <c r="D92" i="7"/>
  <c r="E92" i="7"/>
  <c r="F92" i="7"/>
  <c r="G92" i="7"/>
  <c r="H92" i="7"/>
  <c r="A93" i="7"/>
  <c r="B93" i="7"/>
  <c r="C93" i="7"/>
  <c r="D93" i="7"/>
  <c r="E93" i="7"/>
  <c r="F93" i="7"/>
  <c r="G93" i="7"/>
  <c r="H93" i="7"/>
  <c r="A94" i="7"/>
  <c r="B94" i="7"/>
  <c r="C94" i="7"/>
  <c r="D94" i="7"/>
  <c r="E94" i="7"/>
  <c r="F94" i="7"/>
  <c r="G94" i="7"/>
  <c r="H94" i="7"/>
  <c r="A95" i="7"/>
  <c r="B95" i="7"/>
  <c r="C95" i="7"/>
  <c r="D95" i="7"/>
  <c r="E95" i="7"/>
  <c r="F95" i="7"/>
  <c r="G95" i="7"/>
  <c r="H95" i="7"/>
  <c r="A96" i="7"/>
  <c r="B96" i="7"/>
  <c r="C96" i="7"/>
  <c r="D96" i="7"/>
  <c r="E96" i="7"/>
  <c r="F96" i="7"/>
  <c r="G96" i="7"/>
  <c r="H96" i="7"/>
  <c r="A97" i="7"/>
  <c r="B97" i="7"/>
  <c r="C97" i="7"/>
  <c r="D97" i="7"/>
  <c r="E97" i="7"/>
  <c r="F97" i="7"/>
  <c r="G97" i="7"/>
  <c r="H97" i="7"/>
  <c r="A98" i="7"/>
  <c r="B98" i="7"/>
  <c r="C98" i="7"/>
  <c r="D98" i="7"/>
  <c r="E98" i="7"/>
  <c r="F98" i="7"/>
  <c r="G98" i="7"/>
  <c r="H98" i="7"/>
  <c r="A99" i="7"/>
  <c r="B99" i="7"/>
  <c r="C99" i="7"/>
  <c r="D99" i="7"/>
  <c r="E99" i="7"/>
  <c r="F99" i="7"/>
  <c r="G99" i="7"/>
  <c r="H99" i="7"/>
  <c r="A100" i="7"/>
  <c r="B100" i="7"/>
  <c r="C100" i="7"/>
  <c r="D100" i="7"/>
  <c r="E100" i="7"/>
  <c r="F100" i="7"/>
  <c r="G100" i="7"/>
  <c r="H100" i="7"/>
  <c r="A101" i="7"/>
  <c r="B101" i="7"/>
  <c r="C101" i="7"/>
  <c r="D101" i="7"/>
  <c r="E101" i="7"/>
  <c r="F101" i="7"/>
  <c r="G101" i="7"/>
  <c r="H101" i="7"/>
  <c r="A102" i="7"/>
  <c r="B102" i="7"/>
  <c r="C102" i="7"/>
  <c r="D102" i="7"/>
  <c r="E102" i="7"/>
  <c r="F102" i="7"/>
  <c r="G102" i="7"/>
  <c r="H102" i="7"/>
  <c r="A103" i="7"/>
  <c r="B103" i="7"/>
  <c r="C103" i="7"/>
  <c r="D103" i="7"/>
  <c r="E103" i="7"/>
  <c r="F103" i="7"/>
  <c r="G103" i="7"/>
  <c r="H103" i="7"/>
  <c r="A104" i="7"/>
  <c r="B104" i="7"/>
  <c r="C104" i="7"/>
  <c r="D104" i="7"/>
  <c r="E104" i="7"/>
  <c r="F104" i="7"/>
  <c r="G104" i="7"/>
  <c r="H104" i="7"/>
  <c r="A105" i="7"/>
  <c r="B105" i="7"/>
  <c r="C105" i="7"/>
  <c r="D105" i="7"/>
  <c r="E105" i="7"/>
  <c r="F105" i="7"/>
  <c r="G105" i="7"/>
  <c r="H105" i="7"/>
  <c r="A106" i="7"/>
  <c r="B106" i="7"/>
  <c r="C106" i="7"/>
  <c r="D106" i="7"/>
  <c r="E106" i="7"/>
  <c r="F106" i="7"/>
  <c r="G106" i="7"/>
  <c r="H106" i="7"/>
  <c r="A107" i="7"/>
  <c r="B107" i="7"/>
  <c r="C107" i="7"/>
  <c r="D107" i="7"/>
  <c r="E107" i="7"/>
  <c r="F107" i="7"/>
  <c r="G107" i="7"/>
  <c r="H107" i="7"/>
  <c r="A108" i="7"/>
  <c r="B108" i="7"/>
  <c r="C108" i="7"/>
  <c r="D108" i="7"/>
  <c r="E108" i="7"/>
  <c r="F108" i="7"/>
  <c r="G108" i="7"/>
  <c r="H108" i="7"/>
  <c r="A109" i="7"/>
  <c r="B109" i="7"/>
  <c r="C109" i="7"/>
  <c r="D109" i="7"/>
  <c r="E109" i="7"/>
  <c r="F109" i="7"/>
  <c r="G109" i="7"/>
  <c r="H109" i="7"/>
  <c r="A110" i="7"/>
  <c r="B110" i="7"/>
  <c r="C110" i="7"/>
  <c r="D110" i="7"/>
  <c r="E110" i="7"/>
  <c r="F110" i="7"/>
  <c r="G110" i="7"/>
  <c r="H110" i="7"/>
  <c r="A111" i="7"/>
  <c r="B111" i="7"/>
  <c r="C111" i="7"/>
  <c r="D111" i="7"/>
  <c r="E111" i="7"/>
  <c r="F111" i="7"/>
  <c r="G111" i="7"/>
  <c r="H111" i="7"/>
  <c r="A112" i="7"/>
  <c r="B112" i="7"/>
  <c r="C112" i="7"/>
  <c r="D112" i="7"/>
  <c r="E112" i="7"/>
  <c r="F112" i="7"/>
  <c r="G112" i="7"/>
  <c r="H112" i="7"/>
  <c r="A113" i="7"/>
  <c r="B113" i="7"/>
  <c r="C113" i="7"/>
  <c r="D113" i="7"/>
  <c r="E113" i="7"/>
  <c r="F113" i="7"/>
  <c r="G113" i="7"/>
  <c r="H113" i="7"/>
  <c r="A114" i="7"/>
  <c r="B114" i="7"/>
  <c r="C114" i="7"/>
  <c r="D114" i="7"/>
  <c r="E114" i="7"/>
  <c r="F114" i="7"/>
  <c r="G114" i="7"/>
  <c r="H114" i="7"/>
  <c r="A115" i="7"/>
  <c r="B115" i="7"/>
  <c r="C115" i="7"/>
  <c r="D115" i="7"/>
  <c r="E115" i="7"/>
  <c r="F115" i="7"/>
  <c r="G115" i="7"/>
  <c r="H115" i="7"/>
  <c r="A116" i="7"/>
  <c r="B116" i="7"/>
  <c r="C116" i="7"/>
  <c r="D116" i="7"/>
  <c r="E116" i="7"/>
  <c r="F116" i="7"/>
  <c r="G116" i="7"/>
  <c r="H116" i="7"/>
  <c r="A117" i="7"/>
  <c r="B117" i="7"/>
  <c r="C117" i="7"/>
  <c r="D117" i="7"/>
  <c r="E117" i="7"/>
  <c r="F117" i="7"/>
  <c r="G117" i="7"/>
  <c r="H117" i="7"/>
  <c r="A118" i="7"/>
  <c r="B118" i="7"/>
  <c r="C118" i="7"/>
  <c r="D118" i="7"/>
  <c r="E118" i="7"/>
  <c r="F118" i="7"/>
  <c r="G118" i="7"/>
  <c r="H118" i="7"/>
  <c r="A119" i="7"/>
  <c r="B119" i="7"/>
  <c r="C119" i="7"/>
  <c r="D119" i="7"/>
  <c r="E119" i="7"/>
  <c r="F119" i="7"/>
  <c r="G119" i="7"/>
  <c r="H119" i="7"/>
  <c r="A120" i="7"/>
  <c r="B120" i="7"/>
  <c r="C120" i="7"/>
  <c r="D120" i="7"/>
  <c r="E120" i="7"/>
  <c r="F120" i="7"/>
  <c r="G120" i="7"/>
  <c r="H120" i="7"/>
  <c r="A121" i="7"/>
  <c r="B121" i="7"/>
  <c r="C121" i="7"/>
  <c r="D121" i="7"/>
  <c r="E121" i="7"/>
  <c r="F121" i="7"/>
  <c r="G121" i="7"/>
  <c r="H121" i="7"/>
  <c r="A122" i="7"/>
  <c r="B122" i="7"/>
  <c r="C122" i="7"/>
  <c r="D122" i="7"/>
  <c r="E122" i="7"/>
  <c r="F122" i="7"/>
  <c r="G122" i="7"/>
  <c r="H122" i="7"/>
  <c r="A123" i="7"/>
  <c r="B123" i="7"/>
  <c r="C123" i="7"/>
  <c r="D123" i="7"/>
  <c r="E123" i="7"/>
  <c r="F123" i="7"/>
  <c r="G123" i="7"/>
  <c r="H123" i="7"/>
  <c r="A124" i="7"/>
  <c r="B124" i="7"/>
  <c r="C124" i="7"/>
  <c r="D124" i="7"/>
  <c r="E124" i="7"/>
  <c r="F124" i="7"/>
  <c r="G124" i="7"/>
  <c r="H124" i="7"/>
  <c r="A125" i="7"/>
  <c r="B125" i="7"/>
  <c r="C125" i="7"/>
  <c r="D125" i="7"/>
  <c r="E125" i="7"/>
  <c r="F125" i="7"/>
  <c r="G125" i="7"/>
  <c r="H125" i="7"/>
  <c r="A126" i="7"/>
  <c r="B126" i="7"/>
  <c r="C126" i="7"/>
  <c r="D126" i="7"/>
  <c r="E126" i="7"/>
  <c r="F126" i="7"/>
  <c r="G126" i="7"/>
  <c r="H126" i="7"/>
  <c r="A127" i="7"/>
  <c r="B127" i="7"/>
  <c r="C127" i="7"/>
  <c r="D127" i="7"/>
  <c r="E127" i="7"/>
  <c r="F127" i="7"/>
  <c r="G127" i="7"/>
  <c r="H127" i="7"/>
  <c r="A128" i="7"/>
  <c r="B128" i="7"/>
  <c r="C128" i="7"/>
  <c r="D128" i="7"/>
  <c r="E128" i="7"/>
  <c r="F128" i="7"/>
  <c r="G128" i="7"/>
  <c r="H128" i="7"/>
  <c r="A129" i="7"/>
  <c r="B129" i="7"/>
  <c r="C129" i="7"/>
  <c r="D129" i="7"/>
  <c r="E129" i="7"/>
  <c r="F129" i="7"/>
  <c r="G129" i="7"/>
  <c r="H129" i="7"/>
  <c r="A130" i="7"/>
  <c r="B130" i="7"/>
  <c r="C130" i="7"/>
  <c r="D130" i="7"/>
  <c r="E130" i="7"/>
  <c r="F130" i="7"/>
  <c r="G130" i="7"/>
  <c r="H130" i="7"/>
  <c r="A131" i="7"/>
  <c r="B131" i="7"/>
  <c r="C131" i="7"/>
  <c r="D131" i="7"/>
  <c r="E131" i="7"/>
  <c r="F131" i="7"/>
  <c r="G131" i="7"/>
  <c r="H131" i="7"/>
  <c r="A132" i="7"/>
  <c r="B132" i="7"/>
  <c r="C132" i="7"/>
  <c r="D132" i="7"/>
  <c r="E132" i="7"/>
  <c r="F132" i="7"/>
  <c r="G132" i="7"/>
  <c r="H132" i="7"/>
  <c r="A133" i="7"/>
  <c r="B133" i="7"/>
  <c r="C133" i="7"/>
  <c r="D133" i="7"/>
  <c r="E133" i="7"/>
  <c r="F133" i="7"/>
  <c r="G133" i="7"/>
  <c r="H133" i="7"/>
  <c r="A134" i="7"/>
  <c r="B134" i="7"/>
  <c r="C134" i="7"/>
  <c r="D134" i="7"/>
  <c r="E134" i="7"/>
  <c r="F134" i="7"/>
  <c r="G134" i="7"/>
  <c r="H134" i="7"/>
  <c r="A135" i="7"/>
  <c r="B135" i="7"/>
  <c r="C135" i="7"/>
  <c r="D135" i="7"/>
  <c r="E135" i="7"/>
  <c r="F135" i="7"/>
  <c r="G135" i="7"/>
  <c r="H135" i="7"/>
  <c r="A136" i="7"/>
  <c r="B136" i="7"/>
  <c r="C136" i="7"/>
  <c r="D136" i="7"/>
  <c r="E136" i="7"/>
  <c r="F136" i="7"/>
  <c r="G136" i="7"/>
  <c r="H136" i="7"/>
  <c r="A137" i="7"/>
  <c r="B137" i="7"/>
  <c r="C137" i="7"/>
  <c r="D137" i="7"/>
  <c r="E137" i="7"/>
  <c r="F137" i="7"/>
  <c r="G137" i="7"/>
  <c r="H137" i="7"/>
  <c r="A138" i="7"/>
  <c r="B138" i="7"/>
  <c r="C138" i="7"/>
  <c r="D138" i="7"/>
  <c r="E138" i="7"/>
  <c r="F138" i="7"/>
  <c r="G138" i="7"/>
  <c r="H138" i="7"/>
  <c r="A139" i="7"/>
  <c r="B139" i="7"/>
  <c r="C139" i="7"/>
  <c r="D139" i="7"/>
  <c r="E139" i="7"/>
  <c r="F139" i="7"/>
  <c r="G139" i="7"/>
  <c r="H139" i="7"/>
  <c r="A140" i="7"/>
  <c r="B140" i="7"/>
  <c r="C140" i="7"/>
  <c r="D140" i="7"/>
  <c r="E140" i="7"/>
  <c r="F140" i="7"/>
  <c r="G140" i="7"/>
  <c r="H140" i="7"/>
  <c r="A141" i="7"/>
  <c r="B141" i="7"/>
  <c r="C141" i="7"/>
  <c r="D141" i="7"/>
  <c r="E141" i="7"/>
  <c r="F141" i="7"/>
  <c r="G141" i="7"/>
  <c r="H141" i="7"/>
  <c r="A142" i="7"/>
  <c r="B142" i="7"/>
  <c r="C142" i="7"/>
  <c r="D142" i="7"/>
  <c r="E142" i="7"/>
  <c r="F142" i="7"/>
  <c r="G142" i="7"/>
  <c r="H142" i="7"/>
  <c r="A143" i="7"/>
  <c r="B143" i="7"/>
  <c r="C143" i="7"/>
  <c r="D143" i="7"/>
  <c r="E143" i="7"/>
  <c r="F143" i="7"/>
  <c r="G143" i="7"/>
  <c r="H143" i="7"/>
  <c r="A144" i="7"/>
  <c r="B144" i="7"/>
  <c r="C144" i="7"/>
  <c r="D144" i="7"/>
  <c r="E144" i="7"/>
  <c r="F144" i="7"/>
  <c r="G144" i="7"/>
  <c r="H144" i="7"/>
  <c r="A145" i="7"/>
  <c r="B145" i="7"/>
  <c r="C145" i="7"/>
  <c r="D145" i="7"/>
  <c r="E145" i="7"/>
  <c r="F145" i="7"/>
  <c r="G145" i="7"/>
  <c r="H145" i="7"/>
  <c r="A146" i="7"/>
  <c r="B146" i="7"/>
  <c r="C146" i="7"/>
  <c r="D146" i="7"/>
  <c r="E146" i="7"/>
  <c r="F146" i="7"/>
  <c r="G146" i="7"/>
  <c r="H146" i="7"/>
  <c r="A147" i="7"/>
  <c r="B147" i="7"/>
  <c r="C147" i="7"/>
  <c r="D147" i="7"/>
  <c r="E147" i="7"/>
  <c r="F147" i="7"/>
  <c r="G147" i="7"/>
  <c r="H147" i="7"/>
  <c r="A148" i="7"/>
  <c r="B148" i="7"/>
  <c r="C148" i="7"/>
  <c r="D148" i="7"/>
  <c r="E148" i="7"/>
  <c r="F148" i="7"/>
  <c r="G148" i="7"/>
  <c r="H148" i="7"/>
  <c r="A149" i="7"/>
  <c r="B149" i="7"/>
  <c r="C149" i="7"/>
  <c r="D149" i="7"/>
  <c r="E149" i="7"/>
  <c r="F149" i="7"/>
  <c r="G149" i="7"/>
  <c r="H149" i="7"/>
  <c r="A150" i="7"/>
  <c r="B150" i="7"/>
  <c r="C150" i="7"/>
  <c r="D150" i="7"/>
  <c r="E150" i="7"/>
  <c r="F150" i="7"/>
  <c r="G150" i="7"/>
  <c r="H150" i="7"/>
  <c r="A151" i="7"/>
  <c r="B151" i="7"/>
  <c r="C151" i="7"/>
  <c r="D151" i="7"/>
  <c r="E151" i="7"/>
  <c r="F151" i="7"/>
  <c r="G151" i="7"/>
  <c r="H151" i="7"/>
  <c r="A152" i="7"/>
  <c r="B152" i="7"/>
  <c r="C152" i="7"/>
  <c r="D152" i="7"/>
  <c r="E152" i="7"/>
  <c r="F152" i="7"/>
  <c r="G152" i="7"/>
  <c r="H152" i="7"/>
  <c r="A153" i="7"/>
  <c r="B153" i="7"/>
  <c r="C153" i="7"/>
  <c r="D153" i="7"/>
  <c r="E153" i="7"/>
  <c r="F153" i="7"/>
  <c r="G153" i="7"/>
  <c r="H153" i="7"/>
  <c r="A154" i="7"/>
  <c r="B154" i="7"/>
  <c r="C154" i="7"/>
  <c r="D154" i="7"/>
  <c r="E154" i="7"/>
  <c r="F154" i="7"/>
  <c r="G154" i="7"/>
  <c r="H154" i="7"/>
  <c r="H72" i="7"/>
  <c r="G72" i="7"/>
  <c r="F72" i="7"/>
  <c r="E72" i="7"/>
  <c r="D72" i="7"/>
  <c r="C72" i="7"/>
  <c r="B72" i="7"/>
  <c r="A72" i="7"/>
  <c r="B71" i="7"/>
  <c r="A71" i="7"/>
  <c r="A23" i="7"/>
  <c r="B23" i="7"/>
  <c r="C23" i="7"/>
  <c r="D23" i="7"/>
  <c r="E23" i="7"/>
  <c r="F23" i="7"/>
  <c r="G23" i="7"/>
  <c r="H23" i="7"/>
  <c r="A24" i="7"/>
  <c r="B24" i="7"/>
  <c r="C24" i="7"/>
  <c r="D24" i="7"/>
  <c r="E24" i="7"/>
  <c r="F24" i="7"/>
  <c r="G24" i="7"/>
  <c r="H24" i="7"/>
  <c r="A25" i="7"/>
  <c r="B25" i="7"/>
  <c r="C25" i="7"/>
  <c r="D25" i="7"/>
  <c r="E25" i="7"/>
  <c r="F25" i="7"/>
  <c r="G25" i="7"/>
  <c r="H25" i="7"/>
  <c r="A26" i="7"/>
  <c r="B26" i="7"/>
  <c r="C26" i="7"/>
  <c r="D26" i="7"/>
  <c r="E26" i="7"/>
  <c r="F26" i="7"/>
  <c r="G26" i="7"/>
  <c r="H26" i="7"/>
  <c r="A27" i="7"/>
  <c r="B27" i="7"/>
  <c r="C27" i="7"/>
  <c r="D27" i="7"/>
  <c r="E27" i="7"/>
  <c r="F27" i="7"/>
  <c r="G27" i="7"/>
  <c r="H27" i="7"/>
  <c r="A28" i="7"/>
  <c r="B28" i="7"/>
  <c r="C28" i="7"/>
  <c r="D28" i="7"/>
  <c r="E28" i="7"/>
  <c r="F28" i="7"/>
  <c r="G28" i="7"/>
  <c r="H28" i="7"/>
  <c r="A29" i="7"/>
  <c r="B29" i="7"/>
  <c r="C29" i="7"/>
  <c r="D29" i="7"/>
  <c r="E29" i="7"/>
  <c r="F29" i="7"/>
  <c r="G29" i="7"/>
  <c r="H29" i="7"/>
  <c r="A30" i="7"/>
  <c r="B30" i="7"/>
  <c r="C30" i="7"/>
  <c r="D30" i="7"/>
  <c r="E30" i="7"/>
  <c r="F30" i="7"/>
  <c r="G30" i="7"/>
  <c r="H30" i="7"/>
  <c r="A31" i="7"/>
  <c r="B31" i="7"/>
  <c r="C31" i="7"/>
  <c r="D31" i="7"/>
  <c r="E31" i="7"/>
  <c r="F31" i="7"/>
  <c r="G31" i="7"/>
  <c r="H31" i="7"/>
  <c r="A32" i="7"/>
  <c r="B32" i="7"/>
  <c r="C32" i="7"/>
  <c r="D32" i="7"/>
  <c r="E32" i="7"/>
  <c r="F32" i="7"/>
  <c r="G32" i="7"/>
  <c r="H32" i="7"/>
  <c r="A33" i="7"/>
  <c r="B33" i="7"/>
  <c r="C33" i="7"/>
  <c r="D33" i="7"/>
  <c r="E33" i="7"/>
  <c r="F33" i="7"/>
  <c r="G33" i="7"/>
  <c r="H33" i="7"/>
  <c r="A34" i="7"/>
  <c r="B34" i="7"/>
  <c r="C34" i="7"/>
  <c r="D34" i="7"/>
  <c r="E34" i="7"/>
  <c r="F34" i="7"/>
  <c r="G34" i="7"/>
  <c r="H34" i="7"/>
  <c r="A35" i="7"/>
  <c r="B35" i="7"/>
  <c r="C35" i="7"/>
  <c r="D35" i="7"/>
  <c r="E35" i="7"/>
  <c r="F35" i="7"/>
  <c r="G35" i="7"/>
  <c r="H35" i="7"/>
  <c r="A36" i="7"/>
  <c r="B36" i="7"/>
  <c r="C36" i="7"/>
  <c r="D36" i="7"/>
  <c r="E36" i="7"/>
  <c r="F36" i="7"/>
  <c r="G36" i="7"/>
  <c r="H36" i="7"/>
  <c r="A37" i="7"/>
  <c r="B37" i="7"/>
  <c r="C37" i="7"/>
  <c r="D37" i="7"/>
  <c r="E37" i="7"/>
  <c r="F37" i="7"/>
  <c r="G37" i="7"/>
  <c r="H37" i="7"/>
  <c r="A38" i="7"/>
  <c r="B38" i="7"/>
  <c r="C38" i="7"/>
  <c r="D38" i="7"/>
  <c r="E38" i="7"/>
  <c r="F38" i="7"/>
  <c r="G38" i="7"/>
  <c r="H38" i="7"/>
  <c r="A39" i="7"/>
  <c r="B39" i="7"/>
  <c r="C39" i="7"/>
  <c r="D39" i="7"/>
  <c r="E39" i="7"/>
  <c r="F39" i="7"/>
  <c r="G39" i="7"/>
  <c r="H39" i="7"/>
  <c r="A40" i="7"/>
  <c r="B40" i="7"/>
  <c r="C40" i="7"/>
  <c r="D40" i="7"/>
  <c r="E40" i="7"/>
  <c r="F40" i="7"/>
  <c r="G40" i="7"/>
  <c r="H40" i="7"/>
  <c r="A41" i="7"/>
  <c r="B41" i="7"/>
  <c r="C41" i="7"/>
  <c r="D41" i="7"/>
  <c r="E41" i="7"/>
  <c r="F41" i="7"/>
  <c r="G41" i="7"/>
  <c r="H41" i="7"/>
  <c r="A42" i="7"/>
  <c r="B42" i="7"/>
  <c r="C42" i="7"/>
  <c r="D42" i="7"/>
  <c r="E42" i="7"/>
  <c r="F42" i="7"/>
  <c r="G42" i="7"/>
  <c r="H42" i="7"/>
  <c r="A43" i="7"/>
  <c r="B43" i="7"/>
  <c r="C43" i="7"/>
  <c r="D43" i="7"/>
  <c r="E43" i="7"/>
  <c r="F43" i="7"/>
  <c r="G43" i="7"/>
  <c r="H43" i="7"/>
  <c r="A44" i="7"/>
  <c r="B44" i="7"/>
  <c r="C44" i="7"/>
  <c r="D44" i="7"/>
  <c r="E44" i="7"/>
  <c r="F44" i="7"/>
  <c r="G44" i="7"/>
  <c r="H44" i="7"/>
  <c r="A45" i="7"/>
  <c r="B45" i="7"/>
  <c r="C45" i="7"/>
  <c r="D45" i="7"/>
  <c r="E45" i="7"/>
  <c r="F45" i="7"/>
  <c r="G45" i="7"/>
  <c r="H45" i="7"/>
  <c r="A46" i="7"/>
  <c r="B46" i="7"/>
  <c r="C46" i="7"/>
  <c r="D46" i="7"/>
  <c r="E46" i="7"/>
  <c r="F46" i="7"/>
  <c r="G46" i="7"/>
  <c r="H46" i="7"/>
  <c r="A47" i="7"/>
  <c r="B47" i="7"/>
  <c r="C47" i="7"/>
  <c r="D47" i="7"/>
  <c r="E47" i="7"/>
  <c r="F47" i="7"/>
  <c r="G47" i="7"/>
  <c r="H47" i="7"/>
  <c r="A48" i="7"/>
  <c r="B48" i="7"/>
  <c r="C48" i="7"/>
  <c r="D48" i="7"/>
  <c r="E48" i="7"/>
  <c r="F48" i="7"/>
  <c r="G48" i="7"/>
  <c r="H48" i="7"/>
  <c r="A49" i="7"/>
  <c r="B49" i="7"/>
  <c r="C49" i="7"/>
  <c r="D49" i="7"/>
  <c r="E49" i="7"/>
  <c r="F49" i="7"/>
  <c r="G49" i="7"/>
  <c r="H49" i="7"/>
  <c r="A50" i="7"/>
  <c r="B50" i="7"/>
  <c r="C50" i="7"/>
  <c r="D50" i="7"/>
  <c r="E50" i="7"/>
  <c r="F50" i="7"/>
  <c r="G50" i="7"/>
  <c r="H50" i="7"/>
  <c r="A51" i="7"/>
  <c r="B51" i="7"/>
  <c r="C51" i="7"/>
  <c r="D51" i="7"/>
  <c r="E51" i="7"/>
  <c r="F51" i="7"/>
  <c r="G51" i="7"/>
  <c r="H51" i="7"/>
  <c r="A52" i="7"/>
  <c r="B52" i="7"/>
  <c r="C52" i="7"/>
  <c r="D52" i="7"/>
  <c r="E52" i="7"/>
  <c r="F52" i="7"/>
  <c r="G52" i="7"/>
  <c r="H52" i="7"/>
  <c r="A53" i="7"/>
  <c r="B53" i="7"/>
  <c r="C53" i="7"/>
  <c r="D53" i="7"/>
  <c r="E53" i="7"/>
  <c r="F53" i="7"/>
  <c r="G53" i="7"/>
  <c r="H53" i="7"/>
  <c r="A54" i="7"/>
  <c r="B54" i="7"/>
  <c r="C54" i="7"/>
  <c r="D54" i="7"/>
  <c r="E54" i="7"/>
  <c r="F54" i="7"/>
  <c r="G54" i="7"/>
  <c r="H54" i="7"/>
  <c r="A55" i="7"/>
  <c r="B55" i="7"/>
  <c r="C55" i="7"/>
  <c r="D55" i="7"/>
  <c r="E55" i="7"/>
  <c r="F55" i="7"/>
  <c r="G55" i="7"/>
  <c r="H55" i="7"/>
  <c r="A56" i="7"/>
  <c r="B56" i="7"/>
  <c r="C56" i="7"/>
  <c r="D56" i="7"/>
  <c r="E56" i="7"/>
  <c r="F56" i="7"/>
  <c r="G56" i="7"/>
  <c r="H56" i="7"/>
  <c r="A57" i="7"/>
  <c r="B57" i="7"/>
  <c r="C57" i="7"/>
  <c r="D57" i="7"/>
  <c r="E57" i="7"/>
  <c r="F57" i="7"/>
  <c r="G57" i="7"/>
  <c r="H57" i="7"/>
  <c r="A58" i="7"/>
  <c r="B58" i="7"/>
  <c r="C58" i="7"/>
  <c r="D58" i="7"/>
  <c r="E58" i="7"/>
  <c r="F58" i="7"/>
  <c r="G58" i="7"/>
  <c r="H58" i="7"/>
  <c r="A59" i="7"/>
  <c r="B59" i="7"/>
  <c r="C59" i="7"/>
  <c r="D59" i="7"/>
  <c r="E59" i="7"/>
  <c r="F59" i="7"/>
  <c r="G59" i="7"/>
  <c r="H59" i="7"/>
  <c r="A60" i="7"/>
  <c r="B60" i="7"/>
  <c r="C60" i="7"/>
  <c r="D60" i="7"/>
  <c r="E60" i="7"/>
  <c r="F60" i="7"/>
  <c r="G60" i="7"/>
  <c r="H60" i="7"/>
  <c r="A61" i="7"/>
  <c r="B61" i="7"/>
  <c r="C61" i="7"/>
  <c r="D61" i="7"/>
  <c r="E61" i="7"/>
  <c r="F61" i="7"/>
  <c r="G61" i="7"/>
  <c r="H61" i="7"/>
  <c r="A62" i="7"/>
  <c r="B62" i="7"/>
  <c r="C62" i="7"/>
  <c r="D62" i="7"/>
  <c r="E62" i="7"/>
  <c r="F62" i="7"/>
  <c r="G62" i="7"/>
  <c r="H62" i="7"/>
  <c r="A63" i="7"/>
  <c r="B63" i="7"/>
  <c r="C63" i="7"/>
  <c r="D63" i="7"/>
  <c r="E63" i="7"/>
  <c r="F63" i="7"/>
  <c r="G63" i="7"/>
  <c r="H63" i="7"/>
  <c r="A64" i="7"/>
  <c r="B64" i="7"/>
  <c r="C64" i="7"/>
  <c r="D64" i="7"/>
  <c r="E64" i="7"/>
  <c r="F64" i="7"/>
  <c r="G64" i="7"/>
  <c r="H64" i="7"/>
  <c r="A65" i="7"/>
  <c r="B65" i="7"/>
  <c r="C65" i="7"/>
  <c r="D65" i="7"/>
  <c r="E65" i="7"/>
  <c r="F65" i="7"/>
  <c r="G65" i="7"/>
  <c r="H65" i="7"/>
  <c r="A66" i="7"/>
  <c r="B66" i="7"/>
  <c r="C66" i="7"/>
  <c r="D66" i="7"/>
  <c r="E66" i="7"/>
  <c r="F66" i="7"/>
  <c r="G66" i="7"/>
  <c r="H66" i="7"/>
  <c r="A67" i="7"/>
  <c r="B67" i="7"/>
  <c r="C67" i="7"/>
  <c r="D67" i="7"/>
  <c r="E67" i="7"/>
  <c r="F67" i="7"/>
  <c r="G67" i="7"/>
  <c r="H67" i="7"/>
  <c r="A68" i="7"/>
  <c r="B68" i="7"/>
  <c r="C68" i="7"/>
  <c r="D68" i="7"/>
  <c r="E68" i="7"/>
  <c r="F68" i="7"/>
  <c r="G68" i="7"/>
  <c r="H68" i="7"/>
  <c r="A69" i="7"/>
  <c r="B69" i="7"/>
  <c r="C69" i="7"/>
  <c r="D69" i="7"/>
  <c r="E69" i="7"/>
  <c r="F69" i="7"/>
  <c r="G69" i="7"/>
  <c r="H69" i="7"/>
  <c r="A70" i="7"/>
  <c r="B70" i="7"/>
  <c r="C70" i="7"/>
  <c r="D70" i="7"/>
  <c r="E70" i="7"/>
  <c r="F70" i="7"/>
  <c r="G70" i="7"/>
  <c r="H70" i="7"/>
  <c r="B21" i="7"/>
  <c r="O441" i="5"/>
  <c r="N443" i="5"/>
  <c r="N406" i="5"/>
  <c r="Q406" i="5" s="1"/>
  <c r="R406" i="5" s="1"/>
  <c r="O406" i="5" s="1"/>
  <c r="N405" i="5"/>
  <c r="Q405" i="5" s="1"/>
  <c r="R405" i="5" s="1"/>
  <c r="O405" i="5" s="1"/>
  <c r="N404" i="5"/>
  <c r="Q404" i="5" s="1"/>
  <c r="R404" i="5" s="1"/>
  <c r="O404" i="5" s="1"/>
  <c r="N403" i="5"/>
  <c r="Q403" i="5" s="1"/>
  <c r="R403" i="5" s="1"/>
  <c r="O403" i="5" s="1"/>
  <c r="N402" i="5"/>
  <c r="Q402" i="5" s="1"/>
  <c r="R402" i="5" s="1"/>
  <c r="O402" i="5" s="1"/>
  <c r="N401" i="5"/>
  <c r="Q401" i="5" s="1"/>
  <c r="R401" i="5" s="1"/>
  <c r="O401" i="5" s="1"/>
  <c r="N400" i="5"/>
  <c r="Q400" i="5" s="1"/>
  <c r="R400" i="5" s="1"/>
  <c r="O400" i="5" s="1"/>
  <c r="N399" i="5"/>
  <c r="Q399" i="5" s="1"/>
  <c r="R399" i="5" s="1"/>
  <c r="O399" i="5" s="1"/>
  <c r="N398" i="5"/>
  <c r="Q398" i="5" s="1"/>
  <c r="R398" i="5" s="1"/>
  <c r="O398" i="5" s="1"/>
  <c r="N397" i="5"/>
  <c r="Q397" i="5" s="1"/>
  <c r="R397" i="5" s="1"/>
  <c r="O397" i="5" s="1"/>
  <c r="N396" i="5"/>
  <c r="Q396" i="5" s="1"/>
  <c r="R396" i="5" s="1"/>
  <c r="O396" i="5" s="1"/>
  <c r="O442" i="5" s="1"/>
  <c r="N445" i="5" s="1"/>
  <c r="N395" i="5"/>
  <c r="Q395" i="5" s="1"/>
  <c r="R395" i="5" s="1"/>
  <c r="O395" i="5" s="1"/>
  <c r="N394" i="5"/>
  <c r="Q394" i="5" s="1"/>
  <c r="R394" i="5" s="1"/>
  <c r="O394" i="5" s="1"/>
  <c r="N393" i="5"/>
  <c r="Q393" i="5" s="1"/>
  <c r="R393" i="5" s="1"/>
  <c r="O393" i="5" s="1"/>
  <c r="N392" i="5"/>
  <c r="Q392" i="5" s="1"/>
  <c r="R392" i="5" s="1"/>
  <c r="O392" i="5" s="1"/>
  <c r="N391" i="5"/>
  <c r="Q391" i="5" s="1"/>
  <c r="R391" i="5" s="1"/>
  <c r="O391" i="5" s="1"/>
  <c r="N390" i="5"/>
  <c r="Q390" i="5" s="1"/>
  <c r="R390" i="5" s="1"/>
  <c r="O390" i="5" s="1"/>
  <c r="N389" i="5"/>
  <c r="Q389" i="5" s="1"/>
  <c r="R389" i="5" s="1"/>
  <c r="O389" i="5" s="1"/>
  <c r="N388" i="5"/>
  <c r="Q388" i="5" s="1"/>
  <c r="R388" i="5" s="1"/>
  <c r="O388" i="5" s="1"/>
  <c r="N387" i="5"/>
  <c r="Q387" i="5" s="1"/>
  <c r="R387" i="5" s="1"/>
  <c r="O387" i="5" s="1"/>
  <c r="N386" i="5"/>
  <c r="Q386" i="5" s="1"/>
  <c r="R386" i="5" s="1"/>
  <c r="O386" i="5" s="1"/>
  <c r="N385" i="5"/>
  <c r="Q385" i="5" s="1"/>
  <c r="R385" i="5" s="1"/>
  <c r="O385" i="5" s="1"/>
  <c r="N384" i="5"/>
  <c r="Q384" i="5" s="1"/>
  <c r="R384" i="5" s="1"/>
  <c r="O384" i="5" s="1"/>
  <c r="N383" i="5"/>
  <c r="Q383" i="5" s="1"/>
  <c r="R383" i="5" s="1"/>
  <c r="O383" i="5" s="1"/>
  <c r="N382" i="5"/>
  <c r="Q382" i="5" s="1"/>
  <c r="R382" i="5" s="1"/>
  <c r="O382" i="5" s="1"/>
  <c r="N381" i="5"/>
  <c r="Q381" i="5" s="1"/>
  <c r="R381" i="5" s="1"/>
  <c r="O381" i="5" s="1"/>
  <c r="N380" i="5"/>
  <c r="Q380" i="5" s="1"/>
  <c r="R380" i="5" s="1"/>
  <c r="O380" i="5" s="1"/>
  <c r="N379" i="5"/>
  <c r="Q379" i="5" s="1"/>
  <c r="R379" i="5" s="1"/>
  <c r="O379" i="5" s="1"/>
  <c r="N378" i="5"/>
  <c r="Q378" i="5" s="1"/>
  <c r="R378" i="5" s="1"/>
  <c r="O378" i="5" s="1"/>
  <c r="N377" i="5"/>
  <c r="Q377" i="5" s="1"/>
  <c r="R377" i="5" s="1"/>
  <c r="O377" i="5" s="1"/>
  <c r="N376" i="5"/>
  <c r="Q376" i="5" s="1"/>
  <c r="R376" i="5" s="1"/>
  <c r="O376" i="5" s="1"/>
  <c r="N375" i="5"/>
  <c r="Q375" i="5" s="1"/>
  <c r="R375" i="5" s="1"/>
  <c r="O375" i="5" s="1"/>
  <c r="N374" i="5"/>
  <c r="Q374" i="5" s="1"/>
  <c r="R374" i="5" s="1"/>
  <c r="O374" i="5" s="1"/>
  <c r="N373" i="5"/>
  <c r="Q373" i="5" s="1"/>
  <c r="R373" i="5" s="1"/>
  <c r="O373" i="5" s="1"/>
  <c r="N372" i="5"/>
  <c r="Q372" i="5" s="1"/>
  <c r="R372" i="5" s="1"/>
  <c r="O372" i="5" s="1"/>
  <c r="N371" i="5"/>
  <c r="Q371" i="5" s="1"/>
  <c r="R371" i="5" s="1"/>
  <c r="O371" i="5" s="1"/>
  <c r="N370" i="5"/>
  <c r="Q370" i="5" s="1"/>
  <c r="R370" i="5" s="1"/>
  <c r="O370" i="5" s="1"/>
  <c r="N369" i="5"/>
  <c r="Q369" i="5" s="1"/>
  <c r="R369" i="5" s="1"/>
  <c r="O369" i="5" s="1"/>
  <c r="N368" i="5"/>
  <c r="Q368" i="5" s="1"/>
  <c r="R368" i="5" s="1"/>
  <c r="O368" i="5" s="1"/>
  <c r="N367" i="5"/>
  <c r="Q367" i="5" s="1"/>
  <c r="R367" i="5" s="1"/>
  <c r="O367" i="5" s="1"/>
  <c r="N426" i="5"/>
  <c r="Q426" i="5" s="1"/>
  <c r="R426" i="5" s="1"/>
  <c r="O426" i="5" s="1"/>
  <c r="N425" i="5"/>
  <c r="Q425" i="5" s="1"/>
  <c r="R425" i="5" s="1"/>
  <c r="O425" i="5" s="1"/>
  <c r="N424" i="5"/>
  <c r="Q424" i="5" s="1"/>
  <c r="R424" i="5" s="1"/>
  <c r="O424" i="5" s="1"/>
  <c r="N423" i="5"/>
  <c r="Q423" i="5" s="1"/>
  <c r="R423" i="5" s="1"/>
  <c r="O423" i="5" s="1"/>
  <c r="N422" i="5"/>
  <c r="Q422" i="5" s="1"/>
  <c r="R422" i="5" s="1"/>
  <c r="O422" i="5" s="1"/>
  <c r="N421" i="5"/>
  <c r="Q421" i="5" s="1"/>
  <c r="R421" i="5" s="1"/>
  <c r="O421" i="5" s="1"/>
  <c r="N420" i="5"/>
  <c r="Q420" i="5" s="1"/>
  <c r="R420" i="5" s="1"/>
  <c r="O420" i="5" s="1"/>
  <c r="N419" i="5"/>
  <c r="Q419" i="5" s="1"/>
  <c r="R419" i="5" s="1"/>
  <c r="O419" i="5" s="1"/>
  <c r="N418" i="5"/>
  <c r="Q418" i="5" s="1"/>
  <c r="R418" i="5" s="1"/>
  <c r="O418" i="5" s="1"/>
  <c r="N417" i="5"/>
  <c r="Q417" i="5" s="1"/>
  <c r="R417" i="5" s="1"/>
  <c r="O417" i="5" s="1"/>
  <c r="N416" i="5"/>
  <c r="Q416" i="5" s="1"/>
  <c r="R416" i="5" s="1"/>
  <c r="O416" i="5" s="1"/>
  <c r="N415" i="5"/>
  <c r="Q415" i="5" s="1"/>
  <c r="R415" i="5" s="1"/>
  <c r="O415" i="5" s="1"/>
  <c r="N414" i="5"/>
  <c r="Q414" i="5" s="1"/>
  <c r="R414" i="5" s="1"/>
  <c r="O414" i="5" s="1"/>
  <c r="N413" i="5"/>
  <c r="Q413" i="5" s="1"/>
  <c r="R413" i="5" s="1"/>
  <c r="O413" i="5" s="1"/>
  <c r="N412" i="5"/>
  <c r="Q412" i="5" s="1"/>
  <c r="R412" i="5" s="1"/>
  <c r="O412" i="5" s="1"/>
  <c r="N411" i="5"/>
  <c r="Q411" i="5" s="1"/>
  <c r="R411" i="5" s="1"/>
  <c r="O411" i="5" s="1"/>
  <c r="N410" i="5"/>
  <c r="Q410" i="5" s="1"/>
  <c r="R410" i="5" s="1"/>
  <c r="O410" i="5" s="1"/>
  <c r="N409" i="5"/>
  <c r="Q409" i="5" s="1"/>
  <c r="R409" i="5" s="1"/>
  <c r="O409" i="5" s="1"/>
  <c r="N408" i="5"/>
  <c r="Q408" i="5" s="1"/>
  <c r="R408" i="5" s="1"/>
  <c r="O408" i="5" s="1"/>
  <c r="N407" i="5"/>
  <c r="Q407" i="5" s="1"/>
  <c r="R407" i="5" s="1"/>
  <c r="O407" i="5" s="1"/>
  <c r="N230" i="5"/>
  <c r="Q230" i="5" s="1"/>
  <c r="R230" i="5" s="1"/>
  <c r="O230" i="5" s="1"/>
  <c r="N229" i="5"/>
  <c r="Q229" i="5" s="1"/>
  <c r="R229" i="5" s="1"/>
  <c r="O229" i="5" s="1"/>
  <c r="N228" i="5"/>
  <c r="Q228" i="5" s="1"/>
  <c r="R228" i="5" s="1"/>
  <c r="O228" i="5" s="1"/>
  <c r="N227" i="5"/>
  <c r="Q227" i="5" s="1"/>
  <c r="R227" i="5" s="1"/>
  <c r="O227" i="5" s="1"/>
  <c r="N226" i="5"/>
  <c r="Q226" i="5" s="1"/>
  <c r="R226" i="5" s="1"/>
  <c r="O226" i="5" s="1"/>
  <c r="N225" i="5"/>
  <c r="Q225" i="5" s="1"/>
  <c r="R225" i="5" s="1"/>
  <c r="O225" i="5" s="1"/>
  <c r="N224" i="5"/>
  <c r="Q224" i="5" s="1"/>
  <c r="R224" i="5" s="1"/>
  <c r="O224" i="5" s="1"/>
  <c r="N223" i="5"/>
  <c r="Q223" i="5" s="1"/>
  <c r="R223" i="5" s="1"/>
  <c r="O223" i="5" s="1"/>
  <c r="N222" i="5"/>
  <c r="Q222" i="5" s="1"/>
  <c r="R222" i="5" s="1"/>
  <c r="O222" i="5" s="1"/>
  <c r="N221" i="5"/>
  <c r="Q221" i="5" s="1"/>
  <c r="R221" i="5" s="1"/>
  <c r="O221" i="5" s="1"/>
  <c r="N220" i="5"/>
  <c r="Q220" i="5" s="1"/>
  <c r="R220" i="5" s="1"/>
  <c r="O220" i="5" s="1"/>
  <c r="N219" i="5"/>
  <c r="Q219" i="5" s="1"/>
  <c r="R219" i="5" s="1"/>
  <c r="O219" i="5" s="1"/>
  <c r="N218" i="5"/>
  <c r="Q218" i="5" s="1"/>
  <c r="R218" i="5" s="1"/>
  <c r="O218" i="5" s="1"/>
  <c r="N217" i="5"/>
  <c r="Q217" i="5" s="1"/>
  <c r="R217" i="5" s="1"/>
  <c r="O217" i="5" s="1"/>
  <c r="N216" i="5"/>
  <c r="Q216" i="5" s="1"/>
  <c r="R216" i="5" s="1"/>
  <c r="O216" i="5" s="1"/>
  <c r="N215" i="5"/>
  <c r="Q215" i="5" s="1"/>
  <c r="R215" i="5" s="1"/>
  <c r="O215" i="5" s="1"/>
  <c r="N214" i="5"/>
  <c r="Q214" i="5" s="1"/>
  <c r="R214" i="5" s="1"/>
  <c r="O214" i="5" s="1"/>
  <c r="N213" i="5"/>
  <c r="Q213" i="5" s="1"/>
  <c r="R213" i="5" s="1"/>
  <c r="O213" i="5" s="1"/>
  <c r="N212" i="5"/>
  <c r="Q212" i="5" s="1"/>
  <c r="R212" i="5" s="1"/>
  <c r="O212" i="5" s="1"/>
  <c r="N211" i="5"/>
  <c r="Q211" i="5" s="1"/>
  <c r="R211" i="5" s="1"/>
  <c r="O211" i="5" s="1"/>
  <c r="N210" i="5"/>
  <c r="Q210" i="5" s="1"/>
  <c r="R210" i="5" s="1"/>
  <c r="O210" i="5" s="1"/>
  <c r="N209" i="5"/>
  <c r="Q209" i="5" s="1"/>
  <c r="R209" i="5" s="1"/>
  <c r="O209" i="5" s="1"/>
  <c r="N208" i="5"/>
  <c r="Q208" i="5" s="1"/>
  <c r="R208" i="5" s="1"/>
  <c r="O208" i="5" s="1"/>
  <c r="N207" i="5"/>
  <c r="Q207" i="5" s="1"/>
  <c r="R207" i="5" s="1"/>
  <c r="O207" i="5" s="1"/>
  <c r="N206" i="5"/>
  <c r="Q206" i="5" s="1"/>
  <c r="R206" i="5" s="1"/>
  <c r="O206" i="5" s="1"/>
  <c r="N205" i="5"/>
  <c r="Q205" i="5" s="1"/>
  <c r="R205" i="5" s="1"/>
  <c r="O205" i="5" s="1"/>
  <c r="N171" i="5"/>
  <c r="Q171" i="5" s="1"/>
  <c r="R171" i="5" s="1"/>
  <c r="O171" i="5" s="1"/>
  <c r="N170" i="5"/>
  <c r="Q170" i="5" s="1"/>
  <c r="R170" i="5" s="1"/>
  <c r="O170" i="5" s="1"/>
  <c r="N169" i="5"/>
  <c r="Q169" i="5" s="1"/>
  <c r="R169" i="5" s="1"/>
  <c r="O169" i="5" s="1"/>
  <c r="N168" i="5"/>
  <c r="Q168" i="5" s="1"/>
  <c r="R168" i="5" s="1"/>
  <c r="O168" i="5" s="1"/>
  <c r="N167" i="5"/>
  <c r="Q167" i="5" s="1"/>
  <c r="R167" i="5" s="1"/>
  <c r="O167" i="5" s="1"/>
  <c r="N166" i="5"/>
  <c r="Q166" i="5" s="1"/>
  <c r="R166" i="5" s="1"/>
  <c r="O166" i="5" s="1"/>
  <c r="N165" i="5"/>
  <c r="Q165" i="5" s="1"/>
  <c r="R165" i="5" s="1"/>
  <c r="O165" i="5" s="1"/>
  <c r="N164" i="5"/>
  <c r="Q164" i="5" s="1"/>
  <c r="R164" i="5" s="1"/>
  <c r="O164" i="5" s="1"/>
  <c r="N163" i="5"/>
  <c r="Q163" i="5" s="1"/>
  <c r="R163" i="5" s="1"/>
  <c r="O163" i="5" s="1"/>
  <c r="N162" i="5"/>
  <c r="Q162" i="5" s="1"/>
  <c r="R162" i="5" s="1"/>
  <c r="O162" i="5" s="1"/>
  <c r="N161" i="5"/>
  <c r="Q161" i="5" s="1"/>
  <c r="R161" i="5" s="1"/>
  <c r="O161" i="5" s="1"/>
  <c r="N160" i="5"/>
  <c r="Q160" i="5" s="1"/>
  <c r="R160" i="5" s="1"/>
  <c r="O160" i="5" s="1"/>
  <c r="N159" i="5"/>
  <c r="Q159" i="5" s="1"/>
  <c r="R159" i="5" s="1"/>
  <c r="O159" i="5" s="1"/>
  <c r="N158" i="5"/>
  <c r="Q158" i="5" s="1"/>
  <c r="R158" i="5" s="1"/>
  <c r="O158" i="5" s="1"/>
  <c r="N157" i="5"/>
  <c r="Q157" i="5" s="1"/>
  <c r="R157" i="5" s="1"/>
  <c r="O157" i="5" s="1"/>
  <c r="N156" i="5"/>
  <c r="Q156" i="5" s="1"/>
  <c r="R156" i="5" s="1"/>
  <c r="O156" i="5" s="1"/>
  <c r="N155" i="5"/>
  <c r="Q155" i="5" s="1"/>
  <c r="R155" i="5" s="1"/>
  <c r="O155" i="5" s="1"/>
  <c r="N154" i="5"/>
  <c r="Q154" i="5" s="1"/>
  <c r="R154" i="5" s="1"/>
  <c r="O154" i="5" s="1"/>
  <c r="N153" i="5"/>
  <c r="Q153" i="5" s="1"/>
  <c r="R153" i="5" s="1"/>
  <c r="O153" i="5" s="1"/>
  <c r="N152" i="5"/>
  <c r="Q152" i="5" s="1"/>
  <c r="R152" i="5" s="1"/>
  <c r="O152" i="5" s="1"/>
  <c r="N151" i="5"/>
  <c r="Q151" i="5" s="1"/>
  <c r="R151" i="5" s="1"/>
  <c r="O151" i="5" s="1"/>
  <c r="N442" i="5" l="1"/>
  <c r="N444" i="5" s="1"/>
  <c r="N177" i="5" l="1"/>
  <c r="Q177" i="5" s="1"/>
  <c r="R177" i="5" s="1"/>
  <c r="O177" i="5" s="1"/>
  <c r="N176" i="5"/>
  <c r="Q176" i="5" s="1"/>
  <c r="R176" i="5" s="1"/>
  <c r="O176" i="5" s="1"/>
  <c r="N175" i="5"/>
  <c r="Q175" i="5" s="1"/>
  <c r="R175" i="5" s="1"/>
  <c r="O175" i="5" s="1"/>
  <c r="N174" i="5"/>
  <c r="Q174" i="5" s="1"/>
  <c r="R174" i="5" s="1"/>
  <c r="O174" i="5" s="1"/>
  <c r="N173" i="5"/>
  <c r="Q173" i="5" s="1"/>
  <c r="R173" i="5" s="1"/>
  <c r="O173" i="5" s="1"/>
  <c r="N172" i="5"/>
  <c r="Q172" i="5" s="1"/>
  <c r="R172" i="5" s="1"/>
  <c r="O172" i="5" s="1"/>
  <c r="N150" i="5"/>
  <c r="Q150" i="5" s="1"/>
  <c r="R150" i="5" s="1"/>
  <c r="O150" i="5" s="1"/>
  <c r="N149" i="5"/>
  <c r="Q149" i="5" s="1"/>
  <c r="R149" i="5" s="1"/>
  <c r="O149" i="5" s="1"/>
  <c r="N148" i="5"/>
  <c r="Q148" i="5" s="1"/>
  <c r="R148" i="5" s="1"/>
  <c r="O148" i="5" s="1"/>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283" i="5"/>
  <c r="Q283" i="5" s="1"/>
  <c r="R283" i="5" s="1"/>
  <c r="O283" i="5" s="1"/>
  <c r="N282" i="5"/>
  <c r="Q282" i="5" s="1"/>
  <c r="R282" i="5" s="1"/>
  <c r="O282" i="5" s="1"/>
  <c r="N281" i="5"/>
  <c r="Q281" i="5" s="1"/>
  <c r="R281" i="5" s="1"/>
  <c r="O281" i="5" s="1"/>
  <c r="N280" i="5"/>
  <c r="Q280" i="5" s="1"/>
  <c r="R280" i="5" s="1"/>
  <c r="O280" i="5" s="1"/>
  <c r="N279" i="5"/>
  <c r="Q279" i="5" s="1"/>
  <c r="R279" i="5" s="1"/>
  <c r="O279" i="5" s="1"/>
  <c r="N278" i="5"/>
  <c r="Q278" i="5" s="1"/>
  <c r="R278" i="5" s="1"/>
  <c r="O278" i="5" s="1"/>
  <c r="N277" i="5"/>
  <c r="Q277" i="5" s="1"/>
  <c r="R277" i="5" s="1"/>
  <c r="O277" i="5" s="1"/>
  <c r="N276" i="5"/>
  <c r="Q276" i="5" s="1"/>
  <c r="R276" i="5" s="1"/>
  <c r="O276" i="5" s="1"/>
  <c r="N275" i="5"/>
  <c r="Q275" i="5" s="1"/>
  <c r="R275" i="5" s="1"/>
  <c r="O275" i="5" s="1"/>
  <c r="N274" i="5"/>
  <c r="Q274" i="5" s="1"/>
  <c r="R274" i="5" s="1"/>
  <c r="O274" i="5" s="1"/>
  <c r="N273" i="5"/>
  <c r="Q273" i="5" s="1"/>
  <c r="R273" i="5" s="1"/>
  <c r="O273" i="5" s="1"/>
  <c r="N272" i="5"/>
  <c r="Q272" i="5" s="1"/>
  <c r="R272" i="5" s="1"/>
  <c r="O272" i="5" s="1"/>
  <c r="N271" i="5"/>
  <c r="Q271" i="5" s="1"/>
  <c r="R271" i="5" s="1"/>
  <c r="O271" i="5" s="1"/>
  <c r="N270" i="5"/>
  <c r="Q270" i="5" s="1"/>
  <c r="R270" i="5" s="1"/>
  <c r="O270" i="5" s="1"/>
  <c r="N269" i="5"/>
  <c r="Q269" i="5" s="1"/>
  <c r="R269" i="5" s="1"/>
  <c r="O269" i="5" s="1"/>
  <c r="N268" i="5"/>
  <c r="Q268" i="5" s="1"/>
  <c r="R268" i="5" s="1"/>
  <c r="O268" i="5" s="1"/>
  <c r="N267" i="5"/>
  <c r="Q267" i="5" s="1"/>
  <c r="R267" i="5" s="1"/>
  <c r="O267" i="5" s="1"/>
  <c r="N266" i="5"/>
  <c r="Q266" i="5" s="1"/>
  <c r="R266" i="5" s="1"/>
  <c r="O266" i="5" s="1"/>
  <c r="N265" i="5"/>
  <c r="Q265" i="5" s="1"/>
  <c r="R265" i="5" s="1"/>
  <c r="O265" i="5" s="1"/>
  <c r="N264" i="5"/>
  <c r="Q264" i="5" s="1"/>
  <c r="R264" i="5" s="1"/>
  <c r="O264" i="5" s="1"/>
  <c r="N263" i="5"/>
  <c r="Q263" i="5" s="1"/>
  <c r="R263" i="5" s="1"/>
  <c r="O263" i="5" s="1"/>
  <c r="N262" i="5"/>
  <c r="Q262" i="5" s="1"/>
  <c r="R262" i="5" s="1"/>
  <c r="O262" i="5" s="1"/>
  <c r="N261" i="5"/>
  <c r="Q261" i="5" s="1"/>
  <c r="R261" i="5" s="1"/>
  <c r="O261" i="5" s="1"/>
  <c r="N260" i="5"/>
  <c r="Q260" i="5" s="1"/>
  <c r="R260" i="5" s="1"/>
  <c r="O260" i="5" s="1"/>
  <c r="N259" i="5"/>
  <c r="Q259" i="5" s="1"/>
  <c r="R259" i="5" s="1"/>
  <c r="O259" i="5" s="1"/>
  <c r="N258" i="5"/>
  <c r="Q258" i="5" s="1"/>
  <c r="R258" i="5" s="1"/>
  <c r="O258" i="5" s="1"/>
  <c r="N257" i="5"/>
  <c r="Q257" i="5" s="1"/>
  <c r="R257" i="5" s="1"/>
  <c r="O257" i="5" s="1"/>
  <c r="N256" i="5"/>
  <c r="Q256" i="5" s="1"/>
  <c r="R256" i="5" s="1"/>
  <c r="O256" i="5" s="1"/>
  <c r="N255" i="5"/>
  <c r="Q255" i="5" s="1"/>
  <c r="R255" i="5" s="1"/>
  <c r="O255" i="5" s="1"/>
  <c r="N254" i="5"/>
  <c r="Q254" i="5" s="1"/>
  <c r="R254" i="5" s="1"/>
  <c r="O254" i="5" s="1"/>
  <c r="N253" i="5"/>
  <c r="Q253" i="5" s="1"/>
  <c r="R253" i="5" s="1"/>
  <c r="O253" i="5" s="1"/>
  <c r="N252" i="5"/>
  <c r="Q252" i="5" s="1"/>
  <c r="R252" i="5" s="1"/>
  <c r="O252" i="5" s="1"/>
  <c r="N251" i="5"/>
  <c r="Q251" i="5" s="1"/>
  <c r="R251" i="5" s="1"/>
  <c r="O251" i="5" s="1"/>
  <c r="N250" i="5"/>
  <c r="Q250" i="5" s="1"/>
  <c r="R250" i="5" s="1"/>
  <c r="O250" i="5" s="1"/>
  <c r="N249" i="5"/>
  <c r="Q249" i="5" s="1"/>
  <c r="R249" i="5" s="1"/>
  <c r="O249" i="5" s="1"/>
  <c r="N248" i="5"/>
  <c r="Q248" i="5" s="1"/>
  <c r="R248" i="5" s="1"/>
  <c r="O248" i="5" s="1"/>
  <c r="N247" i="5"/>
  <c r="Q247" i="5" s="1"/>
  <c r="R247" i="5" s="1"/>
  <c r="O247" i="5" s="1"/>
  <c r="N246" i="5"/>
  <c r="Q246" i="5" s="1"/>
  <c r="R246" i="5" s="1"/>
  <c r="O246" i="5" s="1"/>
  <c r="N245" i="5"/>
  <c r="Q245" i="5" s="1"/>
  <c r="R245" i="5" s="1"/>
  <c r="O245" i="5" s="1"/>
  <c r="N244" i="5"/>
  <c r="Q244" i="5" s="1"/>
  <c r="R244" i="5" s="1"/>
  <c r="O244" i="5" s="1"/>
  <c r="N243" i="5"/>
  <c r="Q243" i="5" s="1"/>
  <c r="R243" i="5" s="1"/>
  <c r="O243" i="5" s="1"/>
  <c r="N242" i="5"/>
  <c r="Q242" i="5" s="1"/>
  <c r="R242" i="5" s="1"/>
  <c r="O242" i="5" s="1"/>
  <c r="N241" i="5"/>
  <c r="Q241" i="5" s="1"/>
  <c r="R241" i="5" s="1"/>
  <c r="O241" i="5" s="1"/>
  <c r="N240" i="5"/>
  <c r="Q240" i="5" s="1"/>
  <c r="R240" i="5" s="1"/>
  <c r="O240" i="5" s="1"/>
  <c r="N239" i="5"/>
  <c r="Q239" i="5" s="1"/>
  <c r="R239" i="5" s="1"/>
  <c r="O239" i="5" s="1"/>
  <c r="N238" i="5"/>
  <c r="Q238" i="5" s="1"/>
  <c r="R238" i="5" s="1"/>
  <c r="O238" i="5" s="1"/>
  <c r="N237" i="5"/>
  <c r="Q237" i="5" s="1"/>
  <c r="R237" i="5" s="1"/>
  <c r="O237" i="5" s="1"/>
  <c r="N236" i="5"/>
  <c r="Q236" i="5" s="1"/>
  <c r="R236" i="5" s="1"/>
  <c r="O236" i="5" s="1"/>
  <c r="N235" i="5"/>
  <c r="Q235" i="5" s="1"/>
  <c r="R235" i="5" s="1"/>
  <c r="O235" i="5" s="1"/>
  <c r="N234" i="5"/>
  <c r="Q234" i="5" s="1"/>
  <c r="R234" i="5" s="1"/>
  <c r="O234" i="5" s="1"/>
  <c r="N233" i="5"/>
  <c r="Q233" i="5" s="1"/>
  <c r="R233" i="5" s="1"/>
  <c r="O233" i="5" s="1"/>
  <c r="N232" i="5"/>
  <c r="Q232" i="5" s="1"/>
  <c r="R232" i="5" s="1"/>
  <c r="O232" i="5" s="1"/>
  <c r="N231" i="5"/>
  <c r="Q231" i="5" s="1"/>
  <c r="R231" i="5" s="1"/>
  <c r="O231" i="5" s="1"/>
  <c r="N204" i="5"/>
  <c r="Q204" i="5" s="1"/>
  <c r="R204" i="5" s="1"/>
  <c r="O204" i="5" s="1"/>
  <c r="N203" i="5"/>
  <c r="Q203" i="5" s="1"/>
  <c r="R203" i="5" s="1"/>
  <c r="O203" i="5" s="1"/>
  <c r="N202" i="5"/>
  <c r="Q202" i="5" s="1"/>
  <c r="R202" i="5" s="1"/>
  <c r="O202" i="5" s="1"/>
  <c r="N201" i="5"/>
  <c r="Q201" i="5" s="1"/>
  <c r="R201" i="5" s="1"/>
  <c r="O201" i="5" s="1"/>
  <c r="N200" i="5"/>
  <c r="Q200" i="5" s="1"/>
  <c r="R200" i="5" s="1"/>
  <c r="O200" i="5" s="1"/>
  <c r="N199" i="5"/>
  <c r="Q199" i="5" s="1"/>
  <c r="R199" i="5" s="1"/>
  <c r="O199" i="5" s="1"/>
  <c r="N198" i="5"/>
  <c r="Q198" i="5" s="1"/>
  <c r="R198" i="5" s="1"/>
  <c r="O198" i="5" s="1"/>
  <c r="N197" i="5"/>
  <c r="Q197" i="5" s="1"/>
  <c r="R197" i="5" s="1"/>
  <c r="O197" i="5" s="1"/>
  <c r="N196" i="5"/>
  <c r="Q196" i="5" s="1"/>
  <c r="R196" i="5" s="1"/>
  <c r="O196" i="5" s="1"/>
  <c r="N195" i="5"/>
  <c r="Q195" i="5" s="1"/>
  <c r="R195" i="5" s="1"/>
  <c r="O195" i="5" s="1"/>
  <c r="N194" i="5"/>
  <c r="Q194" i="5" s="1"/>
  <c r="R194" i="5" s="1"/>
  <c r="O194" i="5" s="1"/>
  <c r="N193" i="5"/>
  <c r="Q193" i="5" s="1"/>
  <c r="R193" i="5" s="1"/>
  <c r="O193" i="5" s="1"/>
  <c r="N192" i="5"/>
  <c r="Q192" i="5" s="1"/>
  <c r="R192" i="5" s="1"/>
  <c r="O192" i="5" s="1"/>
  <c r="N191" i="5"/>
  <c r="Q191" i="5" s="1"/>
  <c r="R191" i="5" s="1"/>
  <c r="O191" i="5" s="1"/>
  <c r="N190" i="5"/>
  <c r="Q190" i="5" s="1"/>
  <c r="R190" i="5" s="1"/>
  <c r="O190" i="5" s="1"/>
  <c r="N189" i="5"/>
  <c r="Q189" i="5" s="1"/>
  <c r="R189" i="5" s="1"/>
  <c r="O189" i="5" s="1"/>
  <c r="N188" i="5"/>
  <c r="Q188" i="5" s="1"/>
  <c r="R188" i="5" s="1"/>
  <c r="O188" i="5" s="1"/>
  <c r="N187" i="5"/>
  <c r="Q187" i="5" s="1"/>
  <c r="R187" i="5" s="1"/>
  <c r="O187" i="5" s="1"/>
  <c r="N186" i="5"/>
  <c r="Q186" i="5" s="1"/>
  <c r="R186" i="5" s="1"/>
  <c r="O186" i="5" s="1"/>
  <c r="N185" i="5"/>
  <c r="Q185" i="5" s="1"/>
  <c r="R185" i="5" s="1"/>
  <c r="O185" i="5" s="1"/>
  <c r="N184" i="5"/>
  <c r="Q184" i="5" s="1"/>
  <c r="R184" i="5" s="1"/>
  <c r="O184" i="5" s="1"/>
  <c r="N183" i="5"/>
  <c r="Q183" i="5" s="1"/>
  <c r="R183" i="5" s="1"/>
  <c r="O183" i="5" s="1"/>
  <c r="N182" i="5"/>
  <c r="Q182" i="5" s="1"/>
  <c r="R182" i="5" s="1"/>
  <c r="O182" i="5" s="1"/>
  <c r="N181" i="5"/>
  <c r="Q181" i="5" s="1"/>
  <c r="R181" i="5" s="1"/>
  <c r="O181" i="5" s="1"/>
  <c r="N180" i="5"/>
  <c r="Q180" i="5" s="1"/>
  <c r="R180" i="5" s="1"/>
  <c r="O180" i="5" s="1"/>
  <c r="N179" i="5"/>
  <c r="Q179" i="5" s="1"/>
  <c r="R179" i="5" s="1"/>
  <c r="O179" i="5" s="1"/>
  <c r="N365" i="5"/>
  <c r="Q365" i="5" s="1"/>
  <c r="R365" i="5" s="1"/>
  <c r="O365" i="5" s="1"/>
  <c r="N364" i="5"/>
  <c r="Q364" i="5" s="1"/>
  <c r="R364" i="5" s="1"/>
  <c r="O364" i="5" s="1"/>
  <c r="N363" i="5"/>
  <c r="Q363" i="5" s="1"/>
  <c r="R363" i="5" s="1"/>
  <c r="O363" i="5" s="1"/>
  <c r="N362" i="5"/>
  <c r="Q362" i="5" s="1"/>
  <c r="R362" i="5" s="1"/>
  <c r="O362" i="5" s="1"/>
  <c r="N361" i="5"/>
  <c r="Q361" i="5" s="1"/>
  <c r="R361" i="5" s="1"/>
  <c r="O361" i="5" s="1"/>
  <c r="N360" i="5"/>
  <c r="Q360" i="5" s="1"/>
  <c r="R360" i="5" s="1"/>
  <c r="O360" i="5" s="1"/>
  <c r="N359" i="5"/>
  <c r="Q359" i="5" s="1"/>
  <c r="R359" i="5" s="1"/>
  <c r="O359" i="5" s="1"/>
  <c r="N358" i="5"/>
  <c r="Q358" i="5" s="1"/>
  <c r="R358" i="5" s="1"/>
  <c r="O358" i="5" s="1"/>
  <c r="N357" i="5"/>
  <c r="Q357" i="5" s="1"/>
  <c r="R357" i="5" s="1"/>
  <c r="O357" i="5" s="1"/>
  <c r="N356" i="5"/>
  <c r="Q356" i="5" s="1"/>
  <c r="R356" i="5" s="1"/>
  <c r="O356" i="5" s="1"/>
  <c r="N355" i="5"/>
  <c r="Q355" i="5" s="1"/>
  <c r="R355" i="5" s="1"/>
  <c r="O355" i="5" s="1"/>
  <c r="N354" i="5"/>
  <c r="Q354" i="5" s="1"/>
  <c r="R354" i="5" s="1"/>
  <c r="O354" i="5" s="1"/>
  <c r="N353" i="5"/>
  <c r="Q353" i="5" s="1"/>
  <c r="R353" i="5" s="1"/>
  <c r="O353" i="5" s="1"/>
  <c r="N352" i="5"/>
  <c r="Q352" i="5" s="1"/>
  <c r="R352" i="5" s="1"/>
  <c r="O352" i="5" s="1"/>
  <c r="N351" i="5"/>
  <c r="Q351" i="5" s="1"/>
  <c r="R351" i="5" s="1"/>
  <c r="O351" i="5" s="1"/>
  <c r="N350" i="5"/>
  <c r="Q350" i="5" s="1"/>
  <c r="R350" i="5" s="1"/>
  <c r="O350" i="5" s="1"/>
  <c r="N349" i="5"/>
  <c r="Q349" i="5" s="1"/>
  <c r="R349" i="5" s="1"/>
  <c r="O349" i="5" s="1"/>
  <c r="N348" i="5"/>
  <c r="Q348" i="5" s="1"/>
  <c r="R348" i="5" s="1"/>
  <c r="O348" i="5" s="1"/>
  <c r="N347" i="5"/>
  <c r="Q347" i="5" s="1"/>
  <c r="R347" i="5" s="1"/>
  <c r="O347" i="5" s="1"/>
  <c r="N346" i="5"/>
  <c r="Q346" i="5" s="1"/>
  <c r="R346" i="5" s="1"/>
  <c r="O346" i="5" s="1"/>
  <c r="N344" i="5"/>
  <c r="Q344" i="5" s="1"/>
  <c r="R344" i="5" s="1"/>
  <c r="O344" i="5" s="1"/>
  <c r="N343" i="5"/>
  <c r="Q343" i="5" s="1"/>
  <c r="R343" i="5" s="1"/>
  <c r="O343" i="5" s="1"/>
  <c r="N342" i="5"/>
  <c r="Q342" i="5" s="1"/>
  <c r="R342" i="5" s="1"/>
  <c r="O342" i="5" s="1"/>
  <c r="N341" i="5"/>
  <c r="Q341" i="5" s="1"/>
  <c r="R341" i="5" s="1"/>
  <c r="O341" i="5" s="1"/>
  <c r="N340" i="5"/>
  <c r="Q340" i="5" s="1"/>
  <c r="R340" i="5" s="1"/>
  <c r="O340" i="5" s="1"/>
  <c r="N339" i="5"/>
  <c r="Q339" i="5" s="1"/>
  <c r="R339" i="5" s="1"/>
  <c r="O339" i="5" s="1"/>
  <c r="N338" i="5"/>
  <c r="Q338" i="5" s="1"/>
  <c r="R338" i="5" s="1"/>
  <c r="O338" i="5" s="1"/>
  <c r="N337" i="5"/>
  <c r="Q337" i="5" s="1"/>
  <c r="R337" i="5" s="1"/>
  <c r="O337" i="5" s="1"/>
  <c r="N336" i="5"/>
  <c r="Q336" i="5" s="1"/>
  <c r="R336" i="5" s="1"/>
  <c r="O336" i="5" s="1"/>
  <c r="N335" i="5"/>
  <c r="Q335" i="5" s="1"/>
  <c r="R335" i="5" s="1"/>
  <c r="O335" i="5" s="1"/>
  <c r="N334" i="5"/>
  <c r="Q334" i="5" s="1"/>
  <c r="R334" i="5" s="1"/>
  <c r="O334" i="5" s="1"/>
  <c r="N333" i="5"/>
  <c r="Q333" i="5" s="1"/>
  <c r="R333" i="5" s="1"/>
  <c r="O333" i="5" s="1"/>
  <c r="N332" i="5"/>
  <c r="Q332" i="5" s="1"/>
  <c r="R332" i="5" s="1"/>
  <c r="O332" i="5" s="1"/>
  <c r="N331" i="5"/>
  <c r="Q331" i="5" s="1"/>
  <c r="R331" i="5" s="1"/>
  <c r="O331" i="5" s="1"/>
  <c r="N330" i="5"/>
  <c r="Q330" i="5" s="1"/>
  <c r="R330" i="5" s="1"/>
  <c r="O330" i="5" s="1"/>
  <c r="N329" i="5"/>
  <c r="Q329" i="5" s="1"/>
  <c r="R329" i="5" s="1"/>
  <c r="O329" i="5" s="1"/>
  <c r="N328" i="5"/>
  <c r="Q328" i="5" s="1"/>
  <c r="R328" i="5" s="1"/>
  <c r="O328" i="5" s="1"/>
  <c r="N327" i="5"/>
  <c r="Q327" i="5" s="1"/>
  <c r="R327" i="5" s="1"/>
  <c r="O327" i="5" s="1"/>
  <c r="N326" i="5"/>
  <c r="Q326" i="5" s="1"/>
  <c r="R326" i="5" s="1"/>
  <c r="O326" i="5" s="1"/>
  <c r="N325" i="5"/>
  <c r="Q325" i="5" s="1"/>
  <c r="R325" i="5" s="1"/>
  <c r="O325" i="5" s="1"/>
  <c r="N324" i="5"/>
  <c r="Q324" i="5" s="1"/>
  <c r="R324" i="5" s="1"/>
  <c r="O324" i="5" s="1"/>
  <c r="N323" i="5"/>
  <c r="Q323" i="5" s="1"/>
  <c r="R323" i="5" s="1"/>
  <c r="O323" i="5" s="1"/>
  <c r="N322" i="5"/>
  <c r="Q322" i="5" s="1"/>
  <c r="R322" i="5" s="1"/>
  <c r="O322" i="5" s="1"/>
  <c r="N321" i="5"/>
  <c r="Q321" i="5" s="1"/>
  <c r="R321" i="5" s="1"/>
  <c r="O321" i="5" s="1"/>
  <c r="N320" i="5"/>
  <c r="Q320" i="5" s="1"/>
  <c r="R320" i="5" s="1"/>
  <c r="O320" i="5" s="1"/>
  <c r="N319" i="5"/>
  <c r="Q319" i="5" s="1"/>
  <c r="R319" i="5" s="1"/>
  <c r="O319" i="5" s="1"/>
  <c r="N318" i="5"/>
  <c r="Q318" i="5" s="1"/>
  <c r="R318" i="5" s="1"/>
  <c r="O318" i="5" s="1"/>
  <c r="N317" i="5"/>
  <c r="Q317" i="5" s="1"/>
  <c r="R317" i="5" s="1"/>
  <c r="O317" i="5" s="1"/>
  <c r="N316" i="5"/>
  <c r="Q316" i="5" s="1"/>
  <c r="R316" i="5" s="1"/>
  <c r="O316" i="5" s="1"/>
  <c r="N315" i="5"/>
  <c r="Q315" i="5" s="1"/>
  <c r="R315" i="5" s="1"/>
  <c r="O315" i="5" s="1"/>
  <c r="N314" i="5"/>
  <c r="Q314" i="5" s="1"/>
  <c r="R314" i="5" s="1"/>
  <c r="O314" i="5" s="1"/>
  <c r="N313" i="5"/>
  <c r="Q313" i="5" s="1"/>
  <c r="R313" i="5" s="1"/>
  <c r="O313" i="5" s="1"/>
  <c r="N312" i="5"/>
  <c r="Q312" i="5" s="1"/>
  <c r="R312" i="5" s="1"/>
  <c r="O312" i="5" s="1"/>
  <c r="N311" i="5"/>
  <c r="Q311" i="5" s="1"/>
  <c r="R311" i="5" s="1"/>
  <c r="O311" i="5" s="1"/>
  <c r="N310" i="5"/>
  <c r="Q310" i="5" s="1"/>
  <c r="R310" i="5" s="1"/>
  <c r="O310" i="5" s="1"/>
  <c r="N309" i="5"/>
  <c r="Q309" i="5" s="1"/>
  <c r="R309" i="5" s="1"/>
  <c r="O309" i="5" s="1"/>
  <c r="N308" i="5"/>
  <c r="Q308" i="5" s="1"/>
  <c r="R308" i="5" s="1"/>
  <c r="O308" i="5" s="1"/>
  <c r="N307" i="5"/>
  <c r="Q307" i="5" s="1"/>
  <c r="R307" i="5" s="1"/>
  <c r="O307" i="5" s="1"/>
  <c r="N306" i="5"/>
  <c r="Q306" i="5" s="1"/>
  <c r="R306" i="5" s="1"/>
  <c r="O306" i="5" s="1"/>
  <c r="N305" i="5"/>
  <c r="Q305" i="5" s="1"/>
  <c r="R305" i="5" s="1"/>
  <c r="O305" i="5" s="1"/>
  <c r="N304" i="5"/>
  <c r="Q304" i="5" s="1"/>
  <c r="R304" i="5" s="1"/>
  <c r="O304" i="5" s="1"/>
  <c r="N303" i="5"/>
  <c r="Q303" i="5" s="1"/>
  <c r="R303" i="5" s="1"/>
  <c r="O303" i="5" s="1"/>
  <c r="N302" i="5"/>
  <c r="Q302" i="5" s="1"/>
  <c r="R302" i="5" s="1"/>
  <c r="O302" i="5" s="1"/>
  <c r="N301" i="5"/>
  <c r="Q301" i="5" s="1"/>
  <c r="R301" i="5" s="1"/>
  <c r="O301" i="5" s="1"/>
  <c r="N300" i="5"/>
  <c r="Q300" i="5" s="1"/>
  <c r="R300" i="5" s="1"/>
  <c r="O300" i="5" s="1"/>
  <c r="N299" i="5"/>
  <c r="Q299" i="5" s="1"/>
  <c r="R299" i="5" s="1"/>
  <c r="O299" i="5" s="1"/>
  <c r="N298" i="5"/>
  <c r="Q298" i="5" s="1"/>
  <c r="R298" i="5" s="1"/>
  <c r="O298" i="5" s="1"/>
  <c r="N297" i="5"/>
  <c r="Q297" i="5" s="1"/>
  <c r="R297" i="5" s="1"/>
  <c r="O297" i="5" s="1"/>
  <c r="N296" i="5"/>
  <c r="Q296" i="5" s="1"/>
  <c r="R296" i="5" s="1"/>
  <c r="O296" i="5" s="1"/>
  <c r="N295" i="5"/>
  <c r="Q295" i="5" s="1"/>
  <c r="R295" i="5" s="1"/>
  <c r="O295" i="5" s="1"/>
  <c r="N294" i="5"/>
  <c r="Q294" i="5" s="1"/>
  <c r="R294" i="5" s="1"/>
  <c r="O294" i="5" s="1"/>
  <c r="N293" i="5"/>
  <c r="Q293" i="5" s="1"/>
  <c r="R293" i="5" s="1"/>
  <c r="O293" i="5" s="1"/>
  <c r="N292" i="5"/>
  <c r="Q292" i="5" s="1"/>
  <c r="R292" i="5" s="1"/>
  <c r="O292" i="5" s="1"/>
  <c r="N291" i="5"/>
  <c r="Q291" i="5" s="1"/>
  <c r="R291" i="5" s="1"/>
  <c r="O291" i="5" s="1"/>
  <c r="N290" i="5"/>
  <c r="Q290" i="5" s="1"/>
  <c r="R290" i="5" s="1"/>
  <c r="O290" i="5" s="1"/>
  <c r="N289" i="5"/>
  <c r="Q289" i="5" s="1"/>
  <c r="R289" i="5" s="1"/>
  <c r="O289" i="5" s="1"/>
  <c r="N288" i="5"/>
  <c r="Q288" i="5" s="1"/>
  <c r="R288" i="5" s="1"/>
  <c r="O288" i="5" s="1"/>
  <c r="N287" i="5"/>
  <c r="Q287" i="5" s="1"/>
  <c r="R287" i="5" s="1"/>
  <c r="O287" i="5" s="1"/>
  <c r="N286" i="5"/>
  <c r="Q286" i="5" s="1"/>
  <c r="R286" i="5" s="1"/>
  <c r="O286" i="5" s="1"/>
  <c r="N285" i="5"/>
  <c r="Q285" i="5" s="1"/>
  <c r="R285" i="5" s="1"/>
  <c r="O285" i="5" s="1"/>
  <c r="G22" i="7"/>
  <c r="H22" i="7"/>
  <c r="F22" i="7"/>
  <c r="B22" i="7"/>
  <c r="C22" i="7"/>
  <c r="D22" i="7"/>
  <c r="E22" i="7"/>
  <c r="A22"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53" i="7" l="1"/>
  <c r="J52" i="7"/>
  <c r="J51" i="7"/>
  <c r="J50" i="7"/>
  <c r="J49" i="7"/>
  <c r="J48" i="7"/>
  <c r="J47" i="7"/>
  <c r="J46" i="7"/>
  <c r="J45" i="7"/>
  <c r="J44" i="7"/>
  <c r="J43" i="7"/>
  <c r="N430" i="5"/>
  <c r="Q430" i="5" s="1"/>
  <c r="N429" i="5"/>
  <c r="Q429" i="5" s="1"/>
  <c r="N441" i="5"/>
  <c r="Q441" i="5" s="1"/>
  <c r="N440" i="5"/>
  <c r="Q440" i="5" s="1"/>
  <c r="N439" i="5"/>
  <c r="Q439" i="5" s="1"/>
  <c r="N438" i="5"/>
  <c r="Q438" i="5" s="1"/>
  <c r="N437" i="5"/>
  <c r="Q437" i="5" s="1"/>
  <c r="R440" i="5" l="1"/>
  <c r="O440" i="5" s="1"/>
  <c r="R437" i="5"/>
  <c r="O437" i="5" s="1"/>
  <c r="R441" i="5"/>
  <c r="R438" i="5"/>
  <c r="O438" i="5" s="1"/>
  <c r="R429" i="5"/>
  <c r="O429" i="5" s="1"/>
  <c r="R439" i="5"/>
  <c r="O439" i="5" s="1"/>
  <c r="R430" i="5"/>
  <c r="O430" i="5" s="1"/>
  <c r="P476" i="9"/>
  <c r="R476" i="9" s="1"/>
  <c r="S476" i="9" l="1"/>
  <c r="Q476" i="9" s="1"/>
  <c r="J74" i="7" l="1"/>
  <c r="N63" i="5" l="1"/>
  <c r="Q63" i="5" s="1"/>
  <c r="R63" i="5" l="1"/>
  <c r="O63" i="5" s="1"/>
  <c r="J179" i="7"/>
  <c r="J177" i="7"/>
  <c r="J176" i="7"/>
  <c r="J175" i="7"/>
  <c r="J174" i="7"/>
  <c r="J173" i="7"/>
  <c r="J172" i="7"/>
  <c r="J155" i="7"/>
  <c r="J154" i="7"/>
  <c r="J153" i="7"/>
  <c r="J152" i="7"/>
  <c r="J151" i="7"/>
  <c r="J150" i="7"/>
  <c r="J149" i="7"/>
  <c r="J78" i="7"/>
  <c r="J77" i="7"/>
  <c r="J76" i="7"/>
  <c r="J75" i="7"/>
  <c r="J73" i="7"/>
  <c r="J72" i="7"/>
  <c r="J70" i="7"/>
  <c r="J69" i="7"/>
  <c r="J68" i="7"/>
  <c r="J67" i="7"/>
  <c r="J66" i="7"/>
  <c r="J65" i="7"/>
  <c r="J64" i="7"/>
  <c r="J63" i="7"/>
  <c r="J62" i="7"/>
  <c r="J61" i="7"/>
  <c r="J60" i="7"/>
  <c r="J59" i="7"/>
  <c r="J58" i="7"/>
  <c r="J57" i="7"/>
  <c r="J56" i="7"/>
  <c r="J55" i="7"/>
  <c r="J54" i="7"/>
  <c r="J42" i="7"/>
  <c r="J171" i="7"/>
  <c r="J170" i="7"/>
  <c r="J169" i="7"/>
  <c r="J168" i="7"/>
  <c r="J167" i="7"/>
  <c r="J166" i="7"/>
  <c r="J165" i="7"/>
  <c r="J164" i="7"/>
  <c r="J163" i="7"/>
  <c r="J162" i="7"/>
  <c r="J161" i="7"/>
  <c r="J160" i="7"/>
  <c r="J159" i="7"/>
  <c r="J158" i="7"/>
  <c r="J157" i="7"/>
  <c r="J156" i="7"/>
  <c r="J40" i="7"/>
  <c r="J39" i="7"/>
  <c r="J30" i="7"/>
  <c r="J29" i="7"/>
  <c r="N70" i="5" l="1"/>
  <c r="Q70" i="5" s="1"/>
  <c r="N69" i="5"/>
  <c r="Q69" i="5" s="1"/>
  <c r="N68" i="5"/>
  <c r="Q68" i="5" s="1"/>
  <c r="N67" i="5"/>
  <c r="Q67" i="5" s="1"/>
  <c r="N66" i="5"/>
  <c r="Q66" i="5" s="1"/>
  <c r="N65" i="5"/>
  <c r="Q65" i="5" s="1"/>
  <c r="N64" i="5"/>
  <c r="Q64" i="5" s="1"/>
  <c r="N62" i="5"/>
  <c r="Q62" i="5" s="1"/>
  <c r="N61" i="5"/>
  <c r="Q61" i="5" s="1"/>
  <c r="N60" i="5"/>
  <c r="Q60" i="5" s="1"/>
  <c r="N59" i="5"/>
  <c r="Q59" i="5" s="1"/>
  <c r="N58" i="5"/>
  <c r="Q58" i="5" s="1"/>
  <c r="N57" i="5"/>
  <c r="Q57" i="5" s="1"/>
  <c r="N56" i="5"/>
  <c r="Q56" i="5" s="1"/>
  <c r="N55" i="5"/>
  <c r="Q55" i="5" s="1"/>
  <c r="N54" i="5"/>
  <c r="Q54" i="5" s="1"/>
  <c r="N52" i="5"/>
  <c r="Q52" i="5" s="1"/>
  <c r="N51" i="5"/>
  <c r="Q51" i="5" s="1"/>
  <c r="N50" i="5"/>
  <c r="Q50" i="5" s="1"/>
  <c r="N49" i="5"/>
  <c r="Q49" i="5" s="1"/>
  <c r="N48" i="5"/>
  <c r="Q48" i="5" s="1"/>
  <c r="N47" i="5"/>
  <c r="Q47" i="5" s="1"/>
  <c r="N46" i="5"/>
  <c r="Q46" i="5" s="1"/>
  <c r="N45" i="5"/>
  <c r="Q45" i="5" s="1"/>
  <c r="N53" i="5"/>
  <c r="Q53" i="5" s="1"/>
  <c r="N44" i="5"/>
  <c r="Q44" i="5" s="1"/>
  <c r="N43" i="5"/>
  <c r="Q43" i="5" s="1"/>
  <c r="R65" i="5" l="1"/>
  <c r="O65" i="5" s="1"/>
  <c r="R69" i="5"/>
  <c r="O69" i="5" s="1"/>
  <c r="R50" i="5"/>
  <c r="O50" i="5" s="1"/>
  <c r="R61" i="5"/>
  <c r="O61" i="5" s="1"/>
  <c r="R62" i="5"/>
  <c r="O62" i="5" s="1"/>
  <c r="R66" i="5"/>
  <c r="O66" i="5" s="1"/>
  <c r="R70" i="5"/>
  <c r="O70" i="5" s="1"/>
  <c r="R53" i="5"/>
  <c r="O53" i="5" s="1"/>
  <c r="R47" i="5"/>
  <c r="O47" i="5" s="1"/>
  <c r="R52" i="5"/>
  <c r="O52" i="5" s="1"/>
  <c r="R55" i="5"/>
  <c r="O55" i="5" s="1"/>
  <c r="R59" i="5"/>
  <c r="O59" i="5" s="1"/>
  <c r="R67" i="5"/>
  <c r="O67" i="5" s="1"/>
  <c r="R46" i="5"/>
  <c r="O46" i="5" s="1"/>
  <c r="R57" i="5"/>
  <c r="O57" i="5" s="1"/>
  <c r="R51" i="5"/>
  <c r="O51" i="5" s="1"/>
  <c r="R58" i="5"/>
  <c r="O58" i="5" s="1"/>
  <c r="R43" i="5"/>
  <c r="O43" i="5" s="1"/>
  <c r="R48" i="5"/>
  <c r="O48" i="5" s="1"/>
  <c r="R44" i="5"/>
  <c r="O44" i="5" s="1"/>
  <c r="R45" i="5"/>
  <c r="O45" i="5" s="1"/>
  <c r="R49" i="5"/>
  <c r="O49" i="5" s="1"/>
  <c r="R54" i="5"/>
  <c r="O54" i="5" s="1"/>
  <c r="R56" i="5"/>
  <c r="O56" i="5" s="1"/>
  <c r="R60" i="5"/>
  <c r="O60" i="5" s="1"/>
  <c r="R64" i="5"/>
  <c r="O64" i="5" s="1"/>
  <c r="R68" i="5"/>
  <c r="O68" i="5" s="1"/>
  <c r="B10" i="4"/>
  <c r="P477" i="9" l="1"/>
  <c r="P475" i="9"/>
  <c r="R475" i="9" s="1"/>
  <c r="P474" i="9"/>
  <c r="R474" i="9" s="1"/>
  <c r="P473" i="9"/>
  <c r="R473" i="9" s="1"/>
  <c r="P472" i="9"/>
  <c r="R472" i="9" s="1"/>
  <c r="P471" i="9"/>
  <c r="R471" i="9" s="1"/>
  <c r="P470" i="9"/>
  <c r="R470" i="9" s="1"/>
  <c r="P64" i="9"/>
  <c r="R64" i="9" s="1"/>
  <c r="P63" i="9"/>
  <c r="R63" i="9" s="1"/>
  <c r="P62" i="9"/>
  <c r="R62" i="9" s="1"/>
  <c r="P61" i="9"/>
  <c r="R61" i="9" s="1"/>
  <c r="P60" i="9"/>
  <c r="R60" i="9" s="1"/>
  <c r="P59" i="9"/>
  <c r="R59" i="9" s="1"/>
  <c r="P58" i="9"/>
  <c r="R58" i="9" s="1"/>
  <c r="P57" i="9"/>
  <c r="R57" i="9" s="1"/>
  <c r="P56" i="9"/>
  <c r="R56" i="9" s="1"/>
  <c r="P55" i="9"/>
  <c r="R55" i="9" s="1"/>
  <c r="P54" i="9"/>
  <c r="R54" i="9" s="1"/>
  <c r="P53" i="9"/>
  <c r="R53" i="9" s="1"/>
  <c r="P52" i="9"/>
  <c r="R52" i="9" s="1"/>
  <c r="P51" i="9"/>
  <c r="R51" i="9" s="1"/>
  <c r="P50" i="9"/>
  <c r="R50" i="9" s="1"/>
  <c r="P49" i="9"/>
  <c r="R49" i="9" s="1"/>
  <c r="P48" i="9"/>
  <c r="R48" i="9" s="1"/>
  <c r="P47" i="9"/>
  <c r="R47" i="9" s="1"/>
  <c r="P46" i="9"/>
  <c r="R46" i="9" s="1"/>
  <c r="N436" i="5"/>
  <c r="Q436" i="5" s="1"/>
  <c r="N435" i="5"/>
  <c r="Q435" i="5" s="1"/>
  <c r="N434" i="5"/>
  <c r="Q434" i="5" s="1"/>
  <c r="N433" i="5"/>
  <c r="Q433" i="5" s="1"/>
  <c r="N432" i="5"/>
  <c r="Q432" i="5" s="1"/>
  <c r="N431" i="5"/>
  <c r="Q431" i="5" s="1"/>
  <c r="N428" i="5"/>
  <c r="Q428" i="5" s="1"/>
  <c r="N427" i="5"/>
  <c r="Q427" i="5" s="1"/>
  <c r="F9" i="25"/>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K11"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11" i="16"/>
  <c r="D7" i="15"/>
  <c r="D8" i="15"/>
  <c r="D9" i="15"/>
  <c r="D10" i="15"/>
  <c r="D11" i="15"/>
  <c r="D7" i="14"/>
  <c r="D8" i="14"/>
  <c r="D9" i="14"/>
  <c r="D10" i="14"/>
  <c r="D11" i="14"/>
  <c r="D7" i="13"/>
  <c r="D8" i="13"/>
  <c r="D9" i="13"/>
  <c r="D10" i="13"/>
  <c r="D11"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11"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M11" i="9"/>
  <c r="P20" i="9"/>
  <c r="R20" i="9" s="1"/>
  <c r="S20" i="9" s="1"/>
  <c r="P21" i="9"/>
  <c r="R21" i="9" s="1"/>
  <c r="P22" i="9"/>
  <c r="R22" i="9" s="1"/>
  <c r="P23" i="9"/>
  <c r="R23" i="9" s="1"/>
  <c r="P24" i="9"/>
  <c r="R24" i="9" s="1"/>
  <c r="P25" i="9"/>
  <c r="R25" i="9" s="1"/>
  <c r="P26" i="9"/>
  <c r="R26" i="9" s="1"/>
  <c r="P27" i="9"/>
  <c r="R27" i="9" s="1"/>
  <c r="P28" i="9"/>
  <c r="R28" i="9" s="1"/>
  <c r="P29" i="9"/>
  <c r="R29" i="9" s="1"/>
  <c r="P30" i="9"/>
  <c r="R30" i="9" s="1"/>
  <c r="P31" i="9"/>
  <c r="R31" i="9" s="1"/>
  <c r="P32" i="9"/>
  <c r="R32" i="9" s="1"/>
  <c r="P33" i="9"/>
  <c r="R33" i="9" s="1"/>
  <c r="P34" i="9"/>
  <c r="R34" i="9" s="1"/>
  <c r="P35" i="9"/>
  <c r="R35" i="9" s="1"/>
  <c r="P36" i="9"/>
  <c r="R36" i="9" s="1"/>
  <c r="P37" i="9"/>
  <c r="R37" i="9" s="1"/>
  <c r="P38" i="9"/>
  <c r="R38" i="9" s="1"/>
  <c r="P39" i="9"/>
  <c r="R39" i="9" s="1"/>
  <c r="P40" i="9"/>
  <c r="R40" i="9" s="1"/>
  <c r="P41" i="9"/>
  <c r="R41" i="9" s="1"/>
  <c r="P42" i="9"/>
  <c r="R42" i="9" s="1"/>
  <c r="P43" i="9"/>
  <c r="R43" i="9" s="1"/>
  <c r="P44" i="9"/>
  <c r="R44" i="9" s="1"/>
  <c r="P45" i="9"/>
  <c r="R45"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I11" i="7"/>
  <c r="A21" i="7"/>
  <c r="J22" i="7"/>
  <c r="J23" i="7"/>
  <c r="J24" i="7"/>
  <c r="J25" i="7"/>
  <c r="J26" i="7"/>
  <c r="J27" i="7"/>
  <c r="J28" i="7"/>
  <c r="J31" i="7"/>
  <c r="J32" i="7"/>
  <c r="J33" i="7"/>
  <c r="J34" i="7"/>
  <c r="J35" i="7"/>
  <c r="J36" i="7"/>
  <c r="J37" i="7"/>
  <c r="J38" i="7"/>
  <c r="J4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N22" i="5"/>
  <c r="N23" i="5"/>
  <c r="Q23" i="5" s="1"/>
  <c r="N24" i="5"/>
  <c r="Q24" i="5" s="1"/>
  <c r="N25" i="5"/>
  <c r="Q25" i="5" s="1"/>
  <c r="N26" i="5"/>
  <c r="Q26" i="5" s="1"/>
  <c r="N27" i="5"/>
  <c r="Q27" i="5" s="1"/>
  <c r="N28" i="5"/>
  <c r="Q28" i="5" s="1"/>
  <c r="N29" i="5"/>
  <c r="Q29" i="5" s="1"/>
  <c r="N30" i="5"/>
  <c r="Q30" i="5" s="1"/>
  <c r="N31" i="5"/>
  <c r="Q31" i="5" s="1"/>
  <c r="N32" i="5"/>
  <c r="Q32" i="5" s="1"/>
  <c r="N33" i="5"/>
  <c r="Q33" i="5" s="1"/>
  <c r="N34" i="5"/>
  <c r="Q34" i="5" s="1"/>
  <c r="N35" i="5"/>
  <c r="Q35" i="5" s="1"/>
  <c r="N36" i="5"/>
  <c r="Q36" i="5" s="1"/>
  <c r="N37" i="5"/>
  <c r="Q37" i="5" s="1"/>
  <c r="N38" i="5"/>
  <c r="Q38" i="5" s="1"/>
  <c r="N39" i="5"/>
  <c r="Q39" i="5" s="1"/>
  <c r="N40" i="5"/>
  <c r="Q40" i="5" s="1"/>
  <c r="N41" i="5"/>
  <c r="Q41" i="5" s="1"/>
  <c r="N42" i="5"/>
  <c r="Q42" i="5" s="1"/>
  <c r="B450" i="5"/>
  <c r="B451" i="5"/>
  <c r="M451" i="5"/>
  <c r="M452" i="5"/>
  <c r="I6" i="4"/>
  <c r="K6" i="4" s="1"/>
  <c r="H39" i="23" s="1"/>
  <c r="L6" i="4"/>
  <c r="AJ2" i="5" s="1"/>
  <c r="M6" i="4"/>
  <c r="N6" i="4" s="1"/>
  <c r="AA6" i="4"/>
  <c r="B7" i="4"/>
  <c r="L8" i="4"/>
  <c r="B9" i="4"/>
  <c r="A6" i="6" s="1"/>
  <c r="B14" i="4"/>
  <c r="B15" i="4"/>
  <c r="H31" i="4"/>
  <c r="G31" i="4" s="1"/>
  <c r="B2" i="2"/>
  <c r="F2" i="2"/>
  <c r="B3" i="2"/>
  <c r="R477" i="9" l="1"/>
  <c r="P479" i="9"/>
  <c r="R428" i="5"/>
  <c r="O428" i="5" s="1"/>
  <c r="R431" i="5"/>
  <c r="O431" i="5" s="1"/>
  <c r="R435" i="5"/>
  <c r="O435" i="5" s="1"/>
  <c r="R432" i="5"/>
  <c r="O432" i="5" s="1"/>
  <c r="R436" i="5"/>
  <c r="O436" i="5" s="1"/>
  <c r="R434" i="5"/>
  <c r="O434" i="5" s="1"/>
  <c r="R427" i="5"/>
  <c r="O427" i="5" s="1"/>
  <c r="R433" i="5"/>
  <c r="O433" i="5" s="1"/>
  <c r="R42" i="5"/>
  <c r="O42" i="5" s="1"/>
  <c r="R26" i="5"/>
  <c r="O26" i="5" s="1"/>
  <c r="R39" i="5"/>
  <c r="O39" i="5" s="1"/>
  <c r="R35" i="5"/>
  <c r="O35" i="5" s="1"/>
  <c r="R31" i="5"/>
  <c r="O31" i="5" s="1"/>
  <c r="R27" i="5"/>
  <c r="O27" i="5" s="1"/>
  <c r="R23" i="5"/>
  <c r="O23" i="5" s="1"/>
  <c r="R34" i="5"/>
  <c r="O34" i="5" s="1"/>
  <c r="R38" i="5"/>
  <c r="O38" i="5" s="1"/>
  <c r="R41" i="5"/>
  <c r="O41" i="5" s="1"/>
  <c r="R37" i="5"/>
  <c r="O37" i="5" s="1"/>
  <c r="R33" i="5"/>
  <c r="O33" i="5" s="1"/>
  <c r="R29" i="5"/>
  <c r="O29" i="5" s="1"/>
  <c r="R25" i="5"/>
  <c r="O25" i="5" s="1"/>
  <c r="R30" i="5"/>
  <c r="O30" i="5" s="1"/>
  <c r="R40" i="5"/>
  <c r="O40" i="5" s="1"/>
  <c r="R36" i="5"/>
  <c r="O36" i="5" s="1"/>
  <c r="R32" i="5"/>
  <c r="O32" i="5" s="1"/>
  <c r="R28" i="5"/>
  <c r="O28" i="5" s="1"/>
  <c r="R24" i="5"/>
  <c r="O24" i="5" s="1"/>
  <c r="S473" i="9"/>
  <c r="Q473" i="9" s="1"/>
  <c r="S470" i="9"/>
  <c r="Q470" i="9" s="1"/>
  <c r="S474" i="9"/>
  <c r="Q474" i="9" s="1"/>
  <c r="S471" i="9"/>
  <c r="Q471" i="9" s="1"/>
  <c r="S475" i="9"/>
  <c r="Q475" i="9" s="1"/>
  <c r="S472" i="9"/>
  <c r="Q472" i="9" s="1"/>
  <c r="S477" i="9"/>
  <c r="Q477" i="9" s="1"/>
  <c r="S38" i="9"/>
  <c r="Q38" i="9" s="1"/>
  <c r="S30" i="9"/>
  <c r="Q30" i="9" s="1"/>
  <c r="S26" i="9"/>
  <c r="Q26" i="9" s="1"/>
  <c r="S50" i="9"/>
  <c r="Q50" i="9" s="1"/>
  <c r="S58" i="9"/>
  <c r="Q58" i="9" s="1"/>
  <c r="S62" i="9"/>
  <c r="Q62" i="9" s="1"/>
  <c r="S45" i="9"/>
  <c r="Q45" i="9" s="1"/>
  <c r="S41" i="9"/>
  <c r="Q41" i="9" s="1"/>
  <c r="S37" i="9"/>
  <c r="Q37" i="9" s="1"/>
  <c r="S33" i="9"/>
  <c r="Q33" i="9" s="1"/>
  <c r="S29" i="9"/>
  <c r="Q29" i="9" s="1"/>
  <c r="S25" i="9"/>
  <c r="Q25" i="9" s="1"/>
  <c r="S21" i="9"/>
  <c r="Q21" i="9" s="1"/>
  <c r="S47" i="9"/>
  <c r="Q47" i="9" s="1"/>
  <c r="S51" i="9"/>
  <c r="Q51" i="9" s="1"/>
  <c r="S55" i="9"/>
  <c r="Q55" i="9" s="1"/>
  <c r="S59" i="9"/>
  <c r="Q59" i="9" s="1"/>
  <c r="S63" i="9"/>
  <c r="Q63" i="9" s="1"/>
  <c r="S43" i="9"/>
  <c r="Q43" i="9" s="1"/>
  <c r="S39" i="9"/>
  <c r="Q39" i="9" s="1"/>
  <c r="S35" i="9"/>
  <c r="Q35" i="9" s="1"/>
  <c r="S31" i="9"/>
  <c r="Q31" i="9" s="1"/>
  <c r="S27" i="9"/>
  <c r="Q27" i="9" s="1"/>
  <c r="S23" i="9"/>
  <c r="Q23" i="9" s="1"/>
  <c r="S49" i="9"/>
  <c r="Q49" i="9" s="1"/>
  <c r="S53" i="9"/>
  <c r="Q53" i="9" s="1"/>
  <c r="S57" i="9"/>
  <c r="Q57" i="9" s="1"/>
  <c r="S61" i="9"/>
  <c r="Q61" i="9" s="1"/>
  <c r="S42" i="9"/>
  <c r="Q42" i="9" s="1"/>
  <c r="S34" i="9"/>
  <c r="Q34" i="9" s="1"/>
  <c r="S22" i="9"/>
  <c r="Q22" i="9" s="1"/>
  <c r="S46" i="9"/>
  <c r="Q46" i="9" s="1"/>
  <c r="S54" i="9"/>
  <c r="Q54" i="9" s="1"/>
  <c r="S44" i="9"/>
  <c r="Q44" i="9" s="1"/>
  <c r="S40" i="9"/>
  <c r="Q40" i="9" s="1"/>
  <c r="S36" i="9"/>
  <c r="Q36" i="9" s="1"/>
  <c r="S32" i="9"/>
  <c r="Q32" i="9" s="1"/>
  <c r="S28" i="9"/>
  <c r="Q28" i="9" s="1"/>
  <c r="S24" i="9"/>
  <c r="Q24" i="9" s="1"/>
  <c r="S48" i="9"/>
  <c r="Q48" i="9" s="1"/>
  <c r="S52" i="9"/>
  <c r="Q52" i="9" s="1"/>
  <c r="S56" i="9"/>
  <c r="Q56" i="9" s="1"/>
  <c r="S60" i="9"/>
  <c r="Q60" i="9" s="1"/>
  <c r="S64" i="9"/>
  <c r="Q64" i="9" s="1"/>
  <c r="A1" i="12"/>
  <c r="A1" i="17"/>
  <c r="A1" i="11"/>
  <c r="K31" i="25"/>
  <c r="Q22" i="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H19" i="19"/>
  <c r="I19" i="19" s="1"/>
  <c r="K36" i="25"/>
  <c r="K34" i="25"/>
  <c r="K32" i="25"/>
  <c r="B15" i="23"/>
  <c r="A3" i="15"/>
  <c r="A3" i="7"/>
  <c r="A3" i="9"/>
  <c r="Z2" i="6"/>
  <c r="Z2" i="23"/>
  <c r="Q20" i="9"/>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484" i="9"/>
  <c r="B449" i="7"/>
  <c r="B47" i="23"/>
  <c r="E24" i="17"/>
  <c r="B35" i="12"/>
  <c r="B33" i="16"/>
  <c r="B33" i="15"/>
  <c r="B85" i="10"/>
  <c r="D33" i="16"/>
  <c r="D33" i="15"/>
  <c r="F42" i="19"/>
  <c r="O27" i="11"/>
  <c r="E86" i="10"/>
  <c r="C25" i="18"/>
  <c r="D25" i="14"/>
  <c r="D25" i="13"/>
  <c r="E61" i="8"/>
  <c r="F47" i="23"/>
  <c r="J24" i="17"/>
  <c r="O35" i="12"/>
  <c r="O485" i="9"/>
  <c r="J450" i="7"/>
  <c r="D18" i="25"/>
  <c r="F22" i="25"/>
  <c r="B6" i="23"/>
  <c r="B46" i="23"/>
  <c r="E23" i="17"/>
  <c r="B34" i="12"/>
  <c r="D483" i="9"/>
  <c r="B448"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484" i="9"/>
  <c r="J449"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B2" i="4"/>
  <c r="A1" i="6"/>
  <c r="A1" i="13"/>
  <c r="A1" i="15"/>
  <c r="A1" i="16"/>
  <c r="A1" i="18"/>
  <c r="A104" i="18" s="1"/>
  <c r="A2" i="19"/>
  <c r="A1" i="5"/>
  <c r="A1" i="9"/>
  <c r="A1" i="7"/>
  <c r="A1" i="8"/>
  <c r="A1" i="10"/>
  <c r="A1" i="23"/>
  <c r="A1" i="14"/>
  <c r="A98" i="17"/>
  <c r="B1" i="4"/>
  <c r="A3" i="8"/>
  <c r="A3" i="12"/>
  <c r="A3" i="5"/>
  <c r="A3" i="6"/>
  <c r="A3" i="10"/>
  <c r="A3" i="11"/>
  <c r="A3" i="17"/>
  <c r="A100" i="17" s="1"/>
  <c r="C12" i="19"/>
  <c r="A3" i="13"/>
  <c r="A3" i="14"/>
  <c r="A38" i="25"/>
  <c r="A3" i="16"/>
  <c r="A3" i="18"/>
  <c r="A106" i="18" s="1"/>
  <c r="D22" i="15" l="1"/>
  <c r="H22" i="19"/>
  <c r="I22" i="19" s="1"/>
  <c r="S479" i="9"/>
  <c r="D17" i="13" s="1"/>
  <c r="R22" i="5"/>
  <c r="O22" i="5" s="1"/>
  <c r="Q480"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AE1" i="5" l="1"/>
  <c r="AE2" i="5" s="1"/>
  <c r="D15" i="13"/>
  <c r="D18" i="13" s="1"/>
  <c r="D24" i="15" s="1"/>
  <c r="D7" i="24"/>
  <c r="F7" i="24" s="1"/>
  <c r="D20" i="25"/>
  <c r="F20" i="25" s="1"/>
  <c r="D8" i="24"/>
  <c r="F8" i="24" s="1"/>
  <c r="D8" i="25"/>
  <c r="F8" i="25" s="1"/>
  <c r="B41" i="23"/>
  <c r="K19" i="19"/>
  <c r="D16" i="16" s="1"/>
  <c r="K23" i="19"/>
  <c r="D26" i="16" s="1"/>
  <c r="K18" i="19"/>
  <c r="K22" i="19"/>
  <c r="D22" i="16" s="1"/>
  <c r="K21" i="19"/>
  <c r="D20" i="16" s="1"/>
  <c r="K20" i="19"/>
  <c r="I17" i="13" l="1"/>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<sst xmlns="http://schemas.openxmlformats.org/spreadsheetml/2006/main" count="3716" uniqueCount="937">
  <si>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</si>
  <si>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</si>
  <si>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</si>
  <si>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</si>
  <si>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</si>
  <si>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</si>
  <si>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</si>
  <si>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</si>
  <si>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</si>
  <si>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</si>
  <si>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</si>
  <si>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</si>
  <si>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</si>
  <si>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</si>
  <si>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</si>
  <si>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</si>
  <si>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</si>
  <si>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</si>
  <si>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</si>
  <si>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</si>
  <si>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</si>
  <si>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</si>
  <si>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</si>
  <si>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</si>
  <si>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</si>
  <si>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</si>
  <si>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</si>
  <si>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</si>
  <si>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Sector-29, (near IFFCO Chowk)</t>
  </si>
  <si>
    <t>Subject  :</t>
  </si>
  <si>
    <t>Dear Sir</t>
  </si>
  <si>
    <t>With reference to the subject tender, we hereby offer unconditional discount on the prices quoted by us as per details given here below :</t>
  </si>
  <si>
    <t>Eq Weightage of Rs/ %</t>
  </si>
  <si>
    <t>Final Discount Factor</t>
  </si>
  <si>
    <r>
      <t xml:space="preserve">Discount on lum-sum basis on the Schedules as given below : </t>
    </r>
    <r>
      <rPr>
        <sz val="11"/>
        <rFont val="Book Antiqua"/>
        <family val="1"/>
      </rPr>
      <t xml:space="preserve">[The discount shall be proportionately applicable on all the relevent items of the respective Schdules.] </t>
    </r>
    <r>
      <rPr>
        <b/>
        <sz val="11"/>
        <rFont val="Book Antiqua"/>
        <family val="1"/>
      </rPr>
      <t>In Rs.</t>
    </r>
  </si>
  <si>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</si>
  <si>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</si>
  <si>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</si>
  <si>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</si>
  <si>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</si>
  <si>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</si>
  <si>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</si>
  <si>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</si>
  <si>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</si>
  <si>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</si>
  <si>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</si>
  <si>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</si>
  <si>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</si>
  <si>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</si>
  <si>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</si>
  <si>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</si>
  <si>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</si>
  <si>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</si>
  <si>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</si>
  <si>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</si>
  <si>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</si>
  <si>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</si>
  <si>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</si>
  <si>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</si>
  <si>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</si>
  <si>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</si>
  <si>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</si>
  <si>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</si>
  <si>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</si>
  <si>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</si>
  <si>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</si>
  <si>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</si>
  <si>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</si>
  <si>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</si>
  <si>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</si>
  <si>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</si>
  <si>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</si>
  <si>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</si>
  <si>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</si>
  <si>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</si>
  <si>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</si>
  <si>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</si>
  <si>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</si>
  <si>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</si>
  <si>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</si>
  <si>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</si>
  <si>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</si>
  <si>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</si>
  <si>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</si>
  <si>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</si>
  <si>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</si>
  <si>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</si>
  <si>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</si>
  <si>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</si>
  <si>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</si>
  <si>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</si>
  <si>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</si>
  <si>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</si>
  <si>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</si>
  <si>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</si>
  <si>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</si>
  <si>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</si>
  <si>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</si>
  <si>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</si>
  <si>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</si>
  <si>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</si>
  <si>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</si>
  <si>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</si>
  <si>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</si>
  <si>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</si>
  <si>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</si>
  <si>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</si>
  <si>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</si>
  <si>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</si>
  <si>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</si>
  <si>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</si>
  <si>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</si>
  <si>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</si>
  <si>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</si>
  <si>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</si>
  <si>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</si>
  <si>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</si>
  <si>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</si>
  <si>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</si>
  <si>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</si>
  <si>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</si>
  <si>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</si>
  <si>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</si>
  <si>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</si>
  <si>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</si>
  <si>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</si>
  <si>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</si>
  <si>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</si>
  <si>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</si>
  <si>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</si>
  <si>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</si>
  <si>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</si>
  <si>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</si>
  <si>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</si>
  <si>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</si>
  <si>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</si>
  <si>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</si>
  <si>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</si>
  <si>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</si>
  <si>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</si>
  <si>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</si>
  <si>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</si>
  <si>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</si>
  <si>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</si>
  <si>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</si>
  <si>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</si>
  <si>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</si>
  <si>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</si>
  <si>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</si>
  <si>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</si>
  <si>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</si>
  <si>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</si>
  <si>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</si>
  <si>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</si>
  <si>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</si>
  <si>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</si>
  <si>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</si>
  <si>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</si>
  <si>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</si>
  <si>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</si>
  <si>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</si>
  <si>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</si>
  <si>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</si>
  <si>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</si>
  <si>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</si>
  <si>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</si>
  <si>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</si>
  <si>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</si>
  <si>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</si>
  <si>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</si>
  <si>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</si>
  <si>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</si>
  <si>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</si>
  <si>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</si>
  <si>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</si>
  <si>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</si>
  <si>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</si>
  <si>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</si>
  <si>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</si>
  <si>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</si>
  <si>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</si>
  <si>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</si>
  <si>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</si>
  <si>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</si>
  <si>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</si>
  <si>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</si>
  <si>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</si>
  <si>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</si>
  <si>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</si>
  <si>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</si>
  <si>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</si>
  <si>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</si>
  <si>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</si>
  <si>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</si>
  <si>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</si>
  <si>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</si>
  <si>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</si>
  <si>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</si>
  <si>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</si>
  <si>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</si>
  <si>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</si>
  <si>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</si>
  <si>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</si>
  <si>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</si>
  <si>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</si>
  <si>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</si>
  <si>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</si>
  <si>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</si>
  <si>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</si>
  <si>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</si>
  <si>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</si>
  <si>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</si>
  <si>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</si>
  <si>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</si>
  <si>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</si>
  <si>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</si>
  <si>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</si>
  <si>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</si>
  <si>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</si>
  <si>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</si>
  <si>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</si>
  <si>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</si>
  <si>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</si>
  <si>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</si>
  <si>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</si>
  <si>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</si>
  <si>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</si>
  <si>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</si>
  <si>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</si>
  <si>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</si>
  <si>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</si>
  <si>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</si>
  <si>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</si>
  <si>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</si>
  <si>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</si>
  <si>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</si>
  <si>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</si>
  <si>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</si>
  <si>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</si>
  <si>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</si>
  <si>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</si>
  <si>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</si>
  <si>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</si>
  <si>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</si>
  <si>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</si>
  <si>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</si>
  <si>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</si>
  <si>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</si>
  <si>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</si>
  <si>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</si>
  <si>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</si>
  <si>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</si>
  <si>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</si>
  <si>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</si>
  <si>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</si>
  <si>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</si>
  <si>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</si>
  <si>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</si>
  <si>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</si>
  <si>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</si>
  <si>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</si>
  <si>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</si>
  <si>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</si>
  <si>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</si>
  <si>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</si>
  <si>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</si>
  <si>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</si>
  <si>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</si>
  <si>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</si>
  <si>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</si>
  <si>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</si>
  <si>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</si>
  <si>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</si>
  <si>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</si>
  <si>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</si>
  <si>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</si>
  <si>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</si>
  <si>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</si>
  <si>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</si>
  <si>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</si>
  <si>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</si>
  <si>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</si>
  <si>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</si>
  <si>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</si>
  <si>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</si>
  <si>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</si>
  <si>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</si>
  <si>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</si>
  <si>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</si>
  <si>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</si>
  <si>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</si>
  <si>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</si>
  <si>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</si>
  <si>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</si>
  <si>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</si>
  <si>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</si>
  <si>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</si>
  <si>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</si>
  <si>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</si>
  <si>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</si>
  <si>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</si>
  <si>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</si>
  <si>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</si>
  <si>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</si>
  <si>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</si>
  <si>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</si>
  <si>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</si>
  <si>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</si>
  <si>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</si>
  <si>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</si>
  <si>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</si>
  <si>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</si>
  <si>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</si>
  <si>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</si>
  <si>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</si>
  <si>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</si>
  <si>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</si>
  <si>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</si>
  <si>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</si>
  <si>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</si>
  <si>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</si>
  <si>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</si>
  <si>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</si>
  <si>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</si>
  <si>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</si>
  <si>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</si>
  <si>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</si>
  <si>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</si>
  <si>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</si>
  <si>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</si>
  <si>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</si>
  <si>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</si>
  <si>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</si>
  <si>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</si>
  <si>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</si>
  <si>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</si>
  <si>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</si>
  <si>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</si>
  <si>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</si>
  <si>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</si>
  <si>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</si>
  <si>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</si>
  <si>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</si>
  <si>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</si>
  <si>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</si>
  <si>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</si>
  <si>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</si>
  <si>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</si>
  <si>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</si>
  <si>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</si>
  <si>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</si>
  <si>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</si>
  <si>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</si>
  <si>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</si>
  <si>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</si>
  <si>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</si>
  <si>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</si>
  <si>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</si>
  <si>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</si>
  <si>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</si>
  <si>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</si>
  <si>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</si>
  <si>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</si>
  <si>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</si>
  <si>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</si>
  <si>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</si>
  <si>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</si>
  <si>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</si>
  <si>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</si>
  <si>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</si>
  <si>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</si>
  <si>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</si>
  <si>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</si>
  <si>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</si>
  <si>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</si>
  <si>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</si>
  <si>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</si>
  <si>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</si>
  <si>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</si>
  <si>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</si>
  <si>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</si>
  <si>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</si>
  <si>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</si>
  <si>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</si>
  <si>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</si>
  <si>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</si>
  <si>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</si>
  <si>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</si>
  <si>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</si>
  <si>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</si>
  <si>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</si>
  <si>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</si>
  <si>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</si>
  <si>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</si>
  <si>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</si>
  <si>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</si>
  <si>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</si>
  <si>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</si>
  <si>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</si>
  <si>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</si>
  <si>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</si>
  <si>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</si>
  <si>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</si>
  <si>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</si>
  <si>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</si>
  <si>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</si>
  <si>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</si>
  <si>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</si>
  <si>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</si>
  <si>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</si>
  <si>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</si>
  <si>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</si>
  <si>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</si>
  <si>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</si>
  <si>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</si>
  <si>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</si>
  <si>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</si>
  <si>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</si>
  <si>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</si>
  <si>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</si>
  <si>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</si>
  <si>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</si>
  <si>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</si>
  <si>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</si>
  <si>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</si>
  <si>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</si>
  <si>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</si>
  <si>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</si>
  <si>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</si>
  <si>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</si>
  <si>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</si>
  <si>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</si>
  <si>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</si>
  <si>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</si>
  <si>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</si>
  <si>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</si>
  <si>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</si>
  <si>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</si>
  <si>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</si>
  <si>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</si>
  <si>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</si>
  <si>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</si>
  <si>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</si>
  <si>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</si>
  <si>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</si>
  <si>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</si>
  <si>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</si>
  <si>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</si>
  <si>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</si>
  <si>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</si>
  <si>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</si>
  <si>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</si>
  <si>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</si>
  <si>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</si>
  <si>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</si>
  <si>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</si>
  <si>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</si>
  <si>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</si>
  <si>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</si>
  <si>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</si>
  <si>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</si>
  <si>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</si>
  <si>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</si>
  <si>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</si>
  <si>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</si>
  <si>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</si>
  <si>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</si>
  <si>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</si>
  <si>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</si>
  <si>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</si>
  <si>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</si>
  <si>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</si>
  <si>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</si>
  <si>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</si>
  <si>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</si>
  <si>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</si>
  <si>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</si>
  <si>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</si>
  <si>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</si>
  <si>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</si>
  <si>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</si>
  <si>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</si>
  <si>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</si>
  <si>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</si>
  <si>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</si>
  <si>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</si>
  <si>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</si>
  <si>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</si>
  <si>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</si>
  <si>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</si>
  <si>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</si>
  <si>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</si>
  <si>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</si>
  <si>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</si>
  <si>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</si>
  <si>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</si>
  <si>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</si>
  <si>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</si>
  <si>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</si>
  <si>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</si>
  <si>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</si>
  <si>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</si>
  <si>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</si>
  <si>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</si>
  <si>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</si>
  <si>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</si>
  <si>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</si>
  <si>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</si>
  <si>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</si>
  <si>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</si>
  <si>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</si>
  <si>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</si>
  <si>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</si>
  <si>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</si>
  <si>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</si>
  <si>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</si>
  <si>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</si>
  <si>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</si>
  <si>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</si>
  <si>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</si>
  <si>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</si>
  <si>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</si>
  <si>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</si>
  <si>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</si>
  <si>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</si>
  <si>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</si>
  <si>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</si>
  <si>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</si>
  <si>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</si>
  <si>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</si>
  <si>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</si>
  <si>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</si>
  <si>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</si>
  <si>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</si>
  <si>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</si>
  <si>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</si>
  <si>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</si>
  <si>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</si>
  <si>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</si>
  <si>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</si>
  <si>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</si>
  <si>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</si>
  <si>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</si>
  <si>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</si>
  <si>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</si>
  <si>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</si>
  <si>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</si>
  <si>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r>
      <t>Discount on lum-sum basis on total price quoted by us without Taxes &amp; Duties.</t>
    </r>
    <r>
      <rPr>
        <sz val="11"/>
        <rFont val="Book Antiqua"/>
        <family val="1"/>
      </rPr>
      <t xml:space="preserve"> [The discount shall be proportionately applicable on all the items of all the Schdules i.e. Sch-1 (without type test charges), Sch-2, Sch-3, Sch-4a, Sch-4b &amp; Sch-7] </t>
    </r>
    <r>
      <rPr>
        <b/>
        <sz val="11"/>
        <rFont val="Book Antiqua"/>
        <family val="1"/>
      </rPr>
      <t>In Rs.</t>
    </r>
  </si>
  <si>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</si>
  <si>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</si>
  <si>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</si>
  <si>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</si>
  <si>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</si>
  <si>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</si>
  <si>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</si>
  <si>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</si>
  <si>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</si>
  <si>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</si>
  <si>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</si>
  <si>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</si>
  <si>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</si>
  <si>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</si>
  <si>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</si>
  <si>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</si>
  <si>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</si>
  <si>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</si>
  <si>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</si>
  <si>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</si>
  <si>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</si>
  <si>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</si>
  <si>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</si>
  <si>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</si>
  <si>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</si>
  <si>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 xml:space="preserve">CRP for  420kV Bays with SAS            </t>
  </si>
  <si>
    <t xml:space="preserve">ILLUMINATION SYSTEM                     </t>
  </si>
  <si>
    <t xml:space="preserve">EA </t>
  </si>
  <si>
    <t>336kV Surge Arrester (1-phase)</t>
  </si>
  <si>
    <t>420 kV, 1 phase Bus Post Insulator (except for Line Traps)</t>
  </si>
  <si>
    <t xml:space="preserve">LS </t>
  </si>
  <si>
    <t>1.1kV grade Power Cables (PVCinsulated)along withlugs,glands,straight joints &amp;accessories,etc.</t>
  </si>
  <si>
    <t>1.1kV grade Control Cables (PVCinsulated) along withlugs,glands,straight joints &amp;accessories,etc.</t>
  </si>
  <si>
    <t>SET</t>
  </si>
  <si>
    <t>Erection Hardware for 400kV I type layout-Spare bay of half dia as pertechnical specification</t>
  </si>
  <si>
    <t>400kV Circuit Breaker Relay Panel with Auto Reclose (with Automation)</t>
  </si>
  <si>
    <t>Augmentation of Substation automation System for 400kV Main bay as perTechnical Specification</t>
  </si>
  <si>
    <t>Air conditioning system  for Switchyard Panel Room of 6m length</t>
  </si>
  <si>
    <t>4.5 kg CO2 type Portable Fire extinguisher</t>
  </si>
  <si>
    <t>Fire Detection and Alarm System for Switchyard Panel Room of 6 mlength</t>
  </si>
  <si>
    <t>Lighting Panel type ACP-2 as per technical specification</t>
  </si>
  <si>
    <t>Outdoor Power Receptacle for oilfiltration unit (250A)</t>
  </si>
  <si>
    <t>LIGHTING FIXTURE LED LUMINAIRES TYPE FL2 AS PER TECH. SPECIFICATIONS</t>
  </si>
  <si>
    <t>Illumination System for switchyard panel room of 6 m length</t>
  </si>
  <si>
    <t>40 MM MS ROD FOR MAIN EARTHMAT</t>
  </si>
  <si>
    <t xml:space="preserve">KM </t>
  </si>
  <si>
    <t>LED FLOOD LIGHT LUMINARIESTYPE FL-1 (150W) AS PER TECHNICALSPECIFICATION</t>
  </si>
  <si>
    <t>Fabrication, galvanising and supply of  Lattice Structures (MS Steel),to be designed during detailed engineering, for towers, beams andequipment support structure  including pack plates / packwashers andgusset plates excluding fasteners and foundation bolts</t>
  </si>
  <si>
    <t xml:space="preserve">MT </t>
  </si>
  <si>
    <t>Fabrication, galvanising and supply of fasteners ( nuts, bolts andwashers ) including step bolts for lattice and pipe structures to bedesigned during detailed engineering</t>
  </si>
  <si>
    <t>Fabrication, galvanising and supply of foundation bolts including nuts,checknut and washers for lattice and pipe structures to be designedduring detailed engineering</t>
  </si>
  <si>
    <t xml:space="preserve">Total Ex-works Price </t>
  </si>
  <si>
    <t>420KV, 1-PHASE BUS POST INSULATORS</t>
  </si>
  <si>
    <t>Excavation in all kind of soil including  rock  for all leads and lifts, backfilling, disposal of surplus earth within a lead up to2Km as per technical specification. The surplus earth shall be roughly graded .</t>
  </si>
  <si>
    <t xml:space="preserve">M3 </t>
  </si>
  <si>
    <t>Providing and laying of Plain Cement Concrete (PCC) (1:4:8)</t>
  </si>
  <si>
    <t>Steel Reinforcement</t>
  </si>
  <si>
    <t>Stone filling (40 mm size) for transformer/Reactor foundation</t>
  </si>
  <si>
    <t>Misc. Structural steel including rails, embedments, edge protection angles, gratings etc. but excluding the reinforcement steel andsteel for lattice and pipe structures.</t>
  </si>
  <si>
    <t>Antiweed treatment</t>
  </si>
  <si>
    <t xml:space="preserve">M2 </t>
  </si>
  <si>
    <t>Erection Hardware for 400kV I type layout-Spare bay of half dia as per specification</t>
  </si>
  <si>
    <t>Augmentation of existing 400kV bus bar protection scheme.(No. of bays as per specification)-(with Automation)</t>
  </si>
  <si>
    <t>Augmentation of   Substation automation System for 400kV Main bay as per Technical Specification</t>
  </si>
  <si>
    <t>Fire Detection and Alarm System for Switchyard Panel Room of 6 m length</t>
  </si>
  <si>
    <t>Providing and laying of Plain Cement Concrete (PCC) (1:2:4)</t>
  </si>
  <si>
    <t>Providing and laying of Reinforced Cement Concrete M25 mix including pre cast, shuttering, Grouting of pockets &amp; underpinning butexcluding steel reinforcement</t>
  </si>
  <si>
    <t>External finishing / painting of fire wall (water proofing cement paint) (DSR 13.44.1)</t>
  </si>
  <si>
    <t xml:space="preserve">M  </t>
  </si>
  <si>
    <t>Switchyard Panel Room - Civil Works. All civil works as per drawing and specifications complete, including - brickwork, finishing(external and internal), windows etc. However, excavation, PCC, RCC and reinforcement shall be paid separately as per BPS.</t>
  </si>
  <si>
    <t>40 mm MS rod for Main Earthmat</t>
  </si>
  <si>
    <t>Erection of  Lattice Structures (MS Steel), to be designed during detailed engineering, for towers, beams and equipment supportstructure  including pack plates / packwashers and gusset plates excluding fasteners and foundation bolts</t>
  </si>
  <si>
    <t>Erection of fasteners ( nuts, bolts and washers ) including step bolts for lattice and pipe structures to be designed duringdetailed engineering</t>
  </si>
  <si>
    <t>Erection of foundation bolts including nuts, checknut and washers for lattice and pipe structures to be designed during detailedengineering</t>
  </si>
  <si>
    <t>Stone spreading in switchyard excluding PCC</t>
  </si>
  <si>
    <t>Unit Erection  Charges</t>
  </si>
  <si>
    <t>Total Erection   Charges</t>
  </si>
  <si>
    <t>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t>
  </si>
  <si>
    <t>Total F&amp;I Price</t>
  </si>
  <si>
    <t>Supplying, filling and compacting stone boulders mixed with sand under foundations, roads, cable trenches, drains etc in layers notexceeding 250mm thickness including ramming, watering compacting</t>
  </si>
  <si>
    <t>Color IP camera, with PAN, TILT and ZOOM facilities, alongwith all required Items, Accessories, Line Interface units, Fiber patchcords, Power supply units, Junction Boxes, Cables, Fiber Optic Cables, etc., and including Integration in existing Hardware andSoftware for Augmentation of Visual Monitoring System as per technical specification.</t>
  </si>
  <si>
    <t xml:space="preserve">Total Installation Charges </t>
  </si>
  <si>
    <t>Spares for 420kV Double break Isolator</t>
  </si>
  <si>
    <t>Spares for 420kV Circuit Breaker</t>
  </si>
  <si>
    <t>Spare-420kV CT 1</t>
  </si>
  <si>
    <t>SPARES FOR 336KV SURGE ARRESTER</t>
  </si>
  <si>
    <t xml:space="preserve">Earthmat                                </t>
  </si>
  <si>
    <t xml:space="preserve">FIRE FIGHTING SYSTEM                    </t>
  </si>
  <si>
    <t xml:space="preserve">VMS                                     </t>
  </si>
  <si>
    <t>216kV Surge Arrester (1-phase)</t>
  </si>
  <si>
    <t>245 kV, 1 phase Bus Post Insulator (except for Line Traps)</t>
  </si>
  <si>
    <t>Erection Hardware for 400kV I type layout-Transformer bay as pertechnical specification</t>
  </si>
  <si>
    <t>Spare-245kV Circuit Breaker</t>
  </si>
  <si>
    <t>Spare-245kV CT</t>
  </si>
  <si>
    <t>Spare-216kV Surge Arrester</t>
  </si>
  <si>
    <t>Relay &amp; protection Panels (with automation)</t>
  </si>
  <si>
    <t>Spares-Substation Automation System</t>
  </si>
  <si>
    <t>Erection Hardware for 420  kV I Type S/Y</t>
  </si>
  <si>
    <t>Erection Hardware for 220  kV DMT Type S</t>
  </si>
  <si>
    <t xml:space="preserve">CRP for 220kV Bays with SAS             </t>
  </si>
  <si>
    <t xml:space="preserve">SAS-AUG                                 </t>
  </si>
  <si>
    <t>Erection Hardware for 220kV layout (Double Main and TransferScheme)-Transformer Bay as per technical specification</t>
  </si>
  <si>
    <t>400kV Transformer Protection Panel (For both HV &amp; MV side)-(withAutomation)</t>
  </si>
  <si>
    <t>220kV Circuit Breaker Relay Panel with Auto Reclose (with Automation)</t>
  </si>
  <si>
    <t>Augmentation of Substation automation System for 220kV bay as perTechnical Specification</t>
  </si>
  <si>
    <t>245 kV,1 phase Bus Post Insulator (except for Line Traps)</t>
  </si>
  <si>
    <t>Erection Hardware for 400kV I type layout-Transformer bay as per specification</t>
  </si>
  <si>
    <t>Lighting Fixture LED Luminaires type FL-1 as per tech. specifications</t>
  </si>
  <si>
    <t>Lighting Fixture LED Luminaires type FL2 as per tech. specifications</t>
  </si>
  <si>
    <t>Earthwork in excavation &amp; filling in all types of soil and soft/disintegrated rock in open areas/nallas/channels, to the requiredslopes, shapes, levels, elevations and profile, including trimming of bottom and slopes of excavation, bailing out rain(dewatering), pumping, removal of slush, preparing embankments/marginal banks, loosening, dressing, spreading material in layers notexceeding 200mm, as per direction of Engineer-in-Charge, water flooding, compacting to achieve 95% consolidation at optimum moisturecontent, finishing etc. all complete, for all leads and lifts within leveling boundary, including disposal of surplus earth andstacking of unsuitable material within a lead of 2.0 Km beyond substation boundary, with all labour, material, tools, tackles andequipment, safeguards and incidentals, Royalty,taxes etc. as necessary, as per drawings, specification and directions of theEngineer-in-Charge. Clearing of jungle is included in this item. (Only excavation/cutting will be measured for payment purpose.)</t>
  </si>
  <si>
    <t xml:space="preserve">CRP for 420kV Bays with SAS             </t>
  </si>
  <si>
    <t>Erection Hardware for 220kV layout (Double Main and Transfer Scheme as per SLD)-Transformer Bay as per specification</t>
  </si>
  <si>
    <t>400kV Transformer Protection Panel (For both HV &amp; MV side)-(with Automation)</t>
  </si>
  <si>
    <t>Augmentation of   Substation automation System for 220kV bay as per Technical Specification</t>
  </si>
  <si>
    <t>Augmentation of existing 220kV bus bar protection scheme.(No. of bays as per specification)-(with Automation)</t>
  </si>
  <si>
    <t>AAABBAAAABBf</t>
  </si>
  <si>
    <t>LOT</t>
  </si>
  <si>
    <t>1.1KV GRADE 10CX2.5 SQMM CONTROL CABLE</t>
  </si>
  <si>
    <t>1.1KV GRADE 5CX2.5 SQMM CONTROL CABLE</t>
  </si>
  <si>
    <t>1.1KV GRADE 3CX2.5 SQMM CONTROL CABLE</t>
  </si>
  <si>
    <t>1.1KV GRADE 2CX6 SQMM (PVC) POWER CABLE</t>
  </si>
  <si>
    <t>1.1KV GRADE 4CX6 SQMM (PVC) POWER CABLE</t>
  </si>
  <si>
    <t>1.1KV GRADE 4CX16 SQMM (PVC) POWER CABLE</t>
  </si>
  <si>
    <t>1.1KV GRADE 3.5CX35 SQMM (PVC) POWER CABLE</t>
  </si>
  <si>
    <t>1.1KV GRADE 3.5CX300 SQMM (XLPE) POWER CABLE</t>
  </si>
  <si>
    <t>Fire Detection and Alarm System for Switchyard Panel Room of 9 mlength</t>
  </si>
  <si>
    <t>Illumination System for switchyard panel room of 9 m length</t>
  </si>
  <si>
    <t>Air conditioning system  for Switchyard Panel Room of 9m length</t>
  </si>
  <si>
    <t>220KV  TENSION INSULATOR STRING  AND ASSOCIATED HARDWARE FITTINGSWITHOUT TURN BUCKLE SUITABLE FOR TWIN CONDUCTOR</t>
  </si>
  <si>
    <t>220KV SUSPENSION INSULATOR STRING  AND ASSOCIATED HARDWARE FITTINGSWITH DROP CLAMP SUITABLE FOR TWIN CONDUCTOR</t>
  </si>
  <si>
    <t>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t>
  </si>
  <si>
    <t>S16.1 SFP</t>
  </si>
  <si>
    <t>TRIBUTARY INTERFACE- E1 INTERFACE (MINIMUM 16 NOS.)</t>
  </si>
  <si>
    <t>ETHERNET INTERFACE 10/100 BASE T WITH LAYER-2 SWITCHING (MIN 8INTERFACES PER CARD)</t>
  </si>
  <si>
    <t>TRIBUTARY INTERFACE-GIGABIT ETHERNET INTERFACES 10/100 MBPS WITH LAYER-2 SWITCHING (MINIMUM 2 NOS.)</t>
  </si>
  <si>
    <t>Equipment Cabinets For SDH</t>
  </si>
  <si>
    <t>SDH EQUIPMENT (STM-16 MADM UPTO 5 MSP PROTECTED DIRECTIONS)-COMMONCARDS, CROSS-CONNECT/CONTROL CARDS, OPTICAL BASE CARD, POWER SUPPLYCARDS, POWER CABLING, OTHER HARDWARE &amp; ACCESSORIES (EACH).</t>
  </si>
  <si>
    <t>PRE CONNECTORIZED OPTICAL FIBER PATCH CORDS(10 MTRS) â€“ PACK OF SIXPATCH CORDS</t>
  </si>
  <si>
    <t>Spare-245kV Isolator</t>
  </si>
  <si>
    <t>220KV  TENSION INSULATOR STRING  AND ASSOCIATED HARDWARE FITTINGS WITHTURN BUCKLE SUITABLE FOR QUAD CONDUCTOR</t>
  </si>
  <si>
    <t>Fire Detection and Alarm System for Switchyard Panel Room of 9 m length</t>
  </si>
  <si>
    <t>220KV  TENSION INSULATOR STRING  AND ASSOCIATED HARDWARE FITTINGS WITHOUT TURN BUCKLE SUITABLE FOR TWIN CONDUCTOR</t>
  </si>
  <si>
    <t>220KV SUSPENSION INSULATOR STRING  AND ASSOCIATED HARDWARE FITTINGS WITH DROP CLAMP SUITABLE FOR TWIN CONDUCTOR</t>
  </si>
  <si>
    <t>400KV   TENSION INSULATOR STRING  AND ASSOCIATED HARDWARE FITTINGS WITH TURN BUCKLE SUITABLE FOR QUAD CONDUCTOR</t>
  </si>
  <si>
    <t>400KV  TENSION INSULATOR STRING  AND ASSOCIATED HARDWARE FITTINGS WITHOUT TURN BUCKLE SUITABLE FOR QUAD CONDUCTOR</t>
  </si>
  <si>
    <t xml:space="preserve"> Construction of rail cum road as per drawing including all item such as excavation,compactions, rolling watering, WBM etc. butexcluding concrete reinforcement and structural steel-Section having four rails for auto transformer.</t>
  </si>
  <si>
    <t>SDH Equipment (STM-16 MADM upto 5 MSP protected directions)-Base Equipment (Common cards, Cross Connect/control cards, optical basecards, power supply cards, power cabling, other hardware and accessories including sub racks, patch cord, DDF etc fully equipedexcluding optical interface &amp; Tributary cards</t>
  </si>
  <si>
    <t>Optical Interface Cards/SFP# -S16.1 for SDH Equipment-STM-16</t>
  </si>
  <si>
    <t>Tributary interface- E1 interface (Minimum 16 nos.)</t>
  </si>
  <si>
    <t>Ethernet Interface 10/100 Base T with Layer-2 switching (Min 8 Interfaces per card)</t>
  </si>
  <si>
    <t>Tributary interface-Gigabit Ethernet Interfaces 10/100 Mbps with Layer -2 Switching (minimum 2 nos.)</t>
  </si>
  <si>
    <t>Equipment Cabinets-For SDH Equipments</t>
  </si>
  <si>
    <t>220KV  TENSION INSULATOR STRING  AND ASSOCIATED HARDWARE FITTINGS WITH TURN BUCKLE SUITABLE FOR QUAD CONDUCTOR</t>
  </si>
  <si>
    <r>
      <t>Discount on percent basis on total price quoted by us without Taxes &amp; Duties.</t>
    </r>
    <r>
      <rPr>
        <sz val="11"/>
        <rFont val="Book Antiqua"/>
        <family val="1"/>
      </rPr>
      <t xml:space="preserve"> [The discount shall be applicable on all the items of all the Schdules i.e. Sch-1 (without type test charges), Sch-2 , Sch-3, Sch-4a, Sch-4b &amp; Sch-7] </t>
    </r>
    <r>
      <rPr>
        <b/>
        <sz val="11"/>
        <rFont val="Book Antiqua"/>
        <family val="1"/>
      </rPr>
      <t>In Percent (%)</t>
    </r>
  </si>
  <si>
    <r>
      <t>Discount on percent basis on the Schedules as given below :</t>
    </r>
    <r>
      <rPr>
        <sz val="11"/>
        <rFont val="Book Antiqua"/>
        <family val="1"/>
      </rPr>
      <t xml:space="preserve"> [The discount shall be applicable on all the relevent items of the respective Schdules.] </t>
    </r>
    <r>
      <rPr>
        <b/>
        <sz val="11"/>
        <rFont val="Book Antiqua"/>
        <family val="1"/>
      </rPr>
      <t>In Percent (%)</t>
    </r>
  </si>
  <si>
    <t>1.1KV GRADE 27CX1.5 SQMM CONTROL CABLE</t>
  </si>
  <si>
    <t>1.1KV GRADE 19CX1.5 SQMM CONTROL CABLE</t>
  </si>
  <si>
    <t>1.1kV grade Power Cables (XLPEinsulated) along withlugs,glands,straight joints &amp;accessories,etc.</t>
  </si>
  <si>
    <t xml:space="preserve">800kV 50kA AIS EQUIPMENT                </t>
  </si>
  <si>
    <t xml:space="preserve">420kV, 63kA AIS EQUIPMENT               </t>
  </si>
  <si>
    <t xml:space="preserve">245kV, 50kA AIS EQUIPMENT               </t>
  </si>
  <si>
    <t xml:space="preserve">36kV AIS EQUIPMENT                      </t>
  </si>
  <si>
    <t xml:space="preserve">Erection Hardware for 765 kV S/Y        </t>
  </si>
  <si>
    <t xml:space="preserve">765kV Insulator and Hardware            </t>
  </si>
  <si>
    <t xml:space="preserve">420kV Insulator and Hardware            </t>
  </si>
  <si>
    <t xml:space="preserve">220kV Insulator and Hardware            </t>
  </si>
  <si>
    <t xml:space="preserve">CSD                                     </t>
  </si>
  <si>
    <t xml:space="preserve">CRP for 765kV Bays                      </t>
  </si>
  <si>
    <t xml:space="preserve">POWER &amp; CONTROL CABLE                   </t>
  </si>
  <si>
    <t xml:space="preserve">AIR CONDITIONING &amp; VENTILATION SYSTEM   </t>
  </si>
  <si>
    <t xml:space="preserve">Mandatory Spare LOT                     </t>
  </si>
  <si>
    <t>765kV, 3150A, 50kA Circuit Breaker(3-Phase) with closing resistor (withsupport structure)</t>
  </si>
  <si>
    <t>765kV, 3150A, 50kA Circuit Breaker(3-Phase) without closing resistor(with support structure)</t>
  </si>
  <si>
    <t>765 kV, 3000A, 50KA, 1-Phase CurrentTransformer with 120% extended currentrating</t>
  </si>
  <si>
    <t>765kV, 3150A, 50Ka, Vertical Knee/DoubleBreak Isolator (3-Phase) with one E/S</t>
  </si>
  <si>
    <t>765kV, 3150A, 50Ka, Vertical Knee/DoubleBreak Isolator (3-Phase) with two E/S</t>
  </si>
  <si>
    <t>765kV, 3150A, 50kA, Vertical Knee/DoubleBreak Isolator (1-Phase) with one E/S</t>
  </si>
  <si>
    <t>765kV, 3150A, 50kA, Vertical Knee/DoubleBreak Isolator (1-Phase) without E/S</t>
  </si>
  <si>
    <t>624kV Surge Arrester (1-Phase)</t>
  </si>
  <si>
    <t>765 kV, 1 phase Bus Post Insulator (except for Line Traps)</t>
  </si>
  <si>
    <t>420kV, 3150A, 63KA, Isolator (1 phase)(Double Break) without E/S</t>
  </si>
  <si>
    <t>420kV, 3150A, 63KA, Isolator (1 phase)(Double Break) with one E/S</t>
  </si>
  <si>
    <t>420kV, 3150A, 63KA,  Isolator (3-phase)(Double Break) with one E/S</t>
  </si>
  <si>
    <t>420 kV, 3000A, 63KA, 1-Phase CurrentTransformer with 120% extended currentrating</t>
  </si>
  <si>
    <t>420kV, 3150A, 63kA Circuit Breaker (3-Phase) without closing resistorand with Support Structure</t>
  </si>
  <si>
    <t>245kV, 1600A, 50KA Circuit Breaker(3-Phase) with support structure</t>
  </si>
  <si>
    <t>245 kV, 1600A, 50KA, 1-Phase CurrentTransformer with 120% extended currentrating</t>
  </si>
  <si>
    <t>245kV, 1600A, 50 KA, 3-phase DoubleBreak Isolator with one E/S</t>
  </si>
  <si>
    <t>245kV, 1600A, 50 KA, 3-phase DoubleBreak Isolator with two E/S</t>
  </si>
  <si>
    <t>245KV, 1600 A, 50KA, 3-PHASE, DOUBLE BREAK TANDEM ISOLATOR WITHOUT E/S</t>
  </si>
  <si>
    <t>Current transformer (33kV) for transformer Netural along with supportstructure &amp; terminal connector</t>
  </si>
  <si>
    <t>Erection Hardware for 765kV I type layout-Bus Work (For one diameters)as per technical specification</t>
  </si>
  <si>
    <t>Erection Hardware for 765kV I type layout-Transformer bay as pertechnical specification</t>
  </si>
  <si>
    <t>Erection Hardware for 765kV I type layout-Spare bay of half dia. asper technical specification</t>
  </si>
  <si>
    <t>BUS POST INSULATORS, SPACERS, EQUIPMENT SUPPORT STRUCTURES,CONDUCTORS, AL TUBE, CLAMP, CONNECTORS (INCLUDING 765KV, 400KV,TERTIARY AND NEUTURAL BUSHING TERMINAL CONNECTORS ETC) FOR ARRANGEMENTOF NETURAL FORMATION FOR TRANSFORMER(S), DELTA FORMATION FOR THREEBANKS (EACH BANK COMPRISES OF 3 SINGLE PHASE UNITS OFAUTOTRANSFORMERS) AND MAKING CONNECTION ARRANGEMENT TO CONNECT SPAREUNIT IN PLACE OF ANY UNIT OF THE BANK WITHOUT PHYSICAL SHIFTING</t>
  </si>
  <si>
    <t>765KV TENSION INSULATOR STRING AND ASSOCIATED HARDWARE FITTINGS WITHTURN BUCKLE SUITABLE FOR QUAD CONDUCTOR</t>
  </si>
  <si>
    <t>765KV TENSION INSULATOR STRING  AND ASSOCIATED HARDWARE FITTINGSWITHOUT TURN BUCKLE SUITABLE FOR QUAD CONDUCTOR</t>
  </si>
  <si>
    <t>765KV SUSPENSION INSULATOR STRING  AND ASSOCIATED HARDWARE FITTINGSWITH THROUGH CLAMP SUITABLE FOR QUAD CONDUCTOR</t>
  </si>
  <si>
    <t>Erection Hardware for 400kV I type layout-Bus Work (For one diameter)as per technical specification</t>
  </si>
  <si>
    <t>400KV  TENSION INSULATOR STRING  AND ASSOCIATED HARDWARE FITTINGSWITHOUT TURN BUCKLE SUITABLE FOR QUAD CONDUCTOR</t>
  </si>
  <si>
    <t>400KV   TENSION INSULATOR STRING  AND ASSOCIATED HARDWARE FITTINGSWITH TURN BUCKLE SUITABLE FOR QUAD CONDUCTOR</t>
  </si>
  <si>
    <t>400KV SUSPENSION INSULATOR STRING  AND ASSOCIATED HARDWARE FITTINGSWITH DROP CLAMP SUITABLE FOR QUAD CONDUCTOR</t>
  </si>
  <si>
    <t>Controlled Switching Device for 420 kV, 3-ph Circuit Breaker</t>
  </si>
  <si>
    <t>Controlled Switching Device for 765 kV, 3-ph Circuit Breaker</t>
  </si>
  <si>
    <t>765kV Transformer Protection Panel (For both HV &amp; MV side)-(withAutomation)</t>
  </si>
  <si>
    <t>765 kV Circuit Breaker Relay Panel With Auto Reclose (with Automation)</t>
  </si>
  <si>
    <t>Augmentation of Substation automation system for 765kV Main bay as perTechnical Specification</t>
  </si>
  <si>
    <t>Augmentation of Substation automation System for 765kV Tie bay as perTechnical Specification</t>
  </si>
  <si>
    <t>Augmentation of Substation automation System for 400kV Tie bay as perTechnical Specification</t>
  </si>
  <si>
    <t>4PAIR, 0.5SQMM SCREENED CABLE</t>
  </si>
  <si>
    <t>1.1KV GRADE 3.5CX70 SQMM (PVC) POWER CABLE</t>
  </si>
  <si>
    <t>SPARES FOR CLAMPS &amp; CONNECTORS</t>
  </si>
  <si>
    <t>Spare-245kV BPI</t>
  </si>
  <si>
    <t>Spare-420kV BPI</t>
  </si>
  <si>
    <t>SPARES FOR 624KV SURGE ARRESTER</t>
  </si>
  <si>
    <t>SPARE-765KV CURRENT TRANSFORMER</t>
  </si>
  <si>
    <t>Spare-765kV VKDB Isolator</t>
  </si>
  <si>
    <t>Spare-765KV Circuit Breaker</t>
  </si>
  <si>
    <t>Spares for Fire Protection System</t>
  </si>
  <si>
    <t>SPARE-800KV BUS POST INSULATOR</t>
  </si>
  <si>
    <t>Fabrication, galvanising and supply of  Lattice Structures (HT Steel),to be designed during detailed engineering, for towers, beams andequipment support structure  including pack plates / packwashers andgusset plates excluding fasteners and foundation bolts</t>
  </si>
  <si>
    <t xml:space="preserve">PLCC Equipment                          </t>
  </si>
  <si>
    <t>420 kV, 4400 pF Capacitive Voltage Transformer (1-Phase)</t>
  </si>
  <si>
    <t>Spare-420kV CVT 1</t>
  </si>
  <si>
    <t>PMU with GPS Clock (clock can be either internal or external)</t>
  </si>
  <si>
    <t>WAMS Hardware - Time System (GPS receiver)</t>
  </si>
  <si>
    <t>WAMS Hardware - Substation Grade Layer-3 LAN Switches with minimum 4 x10/100 Mbps Ethernet ports and 2 x 1 Gbps Ethernet ports</t>
  </si>
  <si>
    <t>WAMS Miscellaneous - Armored Fibre Optic Cable and associatedtermination (e.g. L2 Switch) for connecting PMU panels located indifferent control room of a station</t>
  </si>
  <si>
    <t>765kV, 3150A, 50kA, Vertical Knee/DoubleBreak Isolator (3-Phase) with one E/S</t>
  </si>
  <si>
    <t>765kV, 3150A, 50kA, Vertical Knee/DoubleBreak Isolator (3-Phase) with two E/S</t>
  </si>
  <si>
    <t>Erection of 765 kV, 1-Phase, Bus Post Insulator (except wave Traps)</t>
  </si>
  <si>
    <t>420kV, 3150A, 63kA Circuit Breaker(3-Phase) without closing resistor(with support structure)</t>
  </si>
  <si>
    <t>245kV, 1600A, 50 KA, 3-phase DoubleBreak Tandem Isolator without E/S</t>
  </si>
  <si>
    <t>245 kV 1600A, 50KA Circuit Breakers (3-Phase) with support</t>
  </si>
  <si>
    <t>Current transformer (33kV) for transformer Netural along with support structure &amp; terminal connector</t>
  </si>
  <si>
    <t>Erection Hardware for 765kV I type layout-Bus Work (For one diameters) as per specification</t>
  </si>
  <si>
    <t>Erection Hardware for 765kV I type layout-Transformer bay as per specification</t>
  </si>
  <si>
    <t>Erection Hardware for 765kV I type layout-Spare bay of half dia. as per specification</t>
  </si>
  <si>
    <t>Bus post insulators, spacers, equipment support structures, conductors, Al tube, clamp, connectors (including 765kV, 400kV, tertiaryand neutural bushing terminal connectors etc) for arrangement of netural formation for Transformer(s), DELTA formation for threebanks (each bank comprises of 3 single phase units of Autotransformers) and making connection arrangement to connect spare unit inplace of any unit of the bank without physical shifting</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</si>
  <si>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</si>
  <si>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</si>
  <si>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</si>
  <si>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Erection Hardware for 400kV I type layout-Bus Work (For one diameter) as per specification</t>
  </si>
  <si>
    <t>400KV SUSPENSION INSULATOR STRING  AND ASSOCIATED HARDWARE FITTINGS WITH DROP CLAMP SUITABLE FOR QUAD CONDUCTOR</t>
  </si>
  <si>
    <t>765kV Transformer Protection Panel (For both HV &amp; MV side)-(with Automation)</t>
  </si>
  <si>
    <t>Augmentation of  Substation automation system for 765kV Main bay  as per Technical Specification</t>
  </si>
  <si>
    <t>Augmentation of   Substation automation System for 765kV Tie bay as per Technical Specification</t>
  </si>
  <si>
    <t>Augmentation of   Substation automation System for 400kV Tie bay as per Technical Specification</t>
  </si>
  <si>
    <t>Earthwork in excavation in Hard rocks in open areas/nallas/ channels, to the required slopes, shapes, levels, elevations andprofile, including trimming of bottom and slopes of excavation and stacking and disposal of rock for a lead up to 2.0 KM beyondleveling boundary and all lifts , with all labour, material, tools, tackles and equipment, safeguards and incidentals,Royalty,taxesetc.  as per directions of the Engineer-in-Charge. Serviceable material if available shall be stacked at site as identified byEngineer-in-Charge.(50% void deduction from stack measurement)</t>
  </si>
  <si>
    <t>3.75m wide Bitumen road with earthen shoulder including 100 mm dia RCC Hume Pipe @ 100 metre interval as per drawing and TS (as perDSR item no 16.35 and 16.30.1) and including 225 mm thick WBM in three equal layers of 75 mm each as per CPWD specification.</t>
  </si>
  <si>
    <t>All civil works for Drains construction of Section A-A including crossings if any as per technical specification and tender drawingscomplete in all respect with all labour and materials.</t>
  </si>
  <si>
    <t>All civil works for Drains construction of Section B-B including crossings if any as per technical specification and tender drawingscomplete in all respect with all labour and materials.</t>
  </si>
  <si>
    <t>All civil works for Drains construction of Section C-C including crossings if any as per technical specification and tender drawingscomplete in all respect with all labour and materials.</t>
  </si>
  <si>
    <t>All civil works for Drains construction of Section D-D including crossings if any as per technical specification and tender drawingscomplete in all respect with all labour and materials.</t>
  </si>
  <si>
    <t>Cable Trench including all types of crossings, all metallic works and sump pit including concrete and reinforcement steel Section2A-2A</t>
  </si>
  <si>
    <t>Cable Trench including all types of crossings, all metallic works and sump pit including concrte and reinforcement steel Section 2-2</t>
  </si>
  <si>
    <t>Cable Trench including all types of crossings, all metallic works and sump pit including concrte and reinforcement steel Section 3-3</t>
  </si>
  <si>
    <t>Cable Trench including all types of crossings, all metallic works and sump pit including concrte and reinforcement steel Section 4-4</t>
  </si>
  <si>
    <t>Dry stone pitching 22.5 cm thick including supply of stones and preparing surface complete including construction of 600 mm high and230 mm wide cement concrete (1:3:6) (1 cement : 3 coarse sand (zone-III) : 6 graded stone aggregate 20 mm nominal size) toe wall atthe lowest portion of stone pitching area etc. completed as per theinstruction of Engineer-In-Charge. .</t>
  </si>
  <si>
    <t>14.4.2  Providing, laying and fixing following dia RCC pipe NP2 class (light duty) in ground complete with RCC collars, jointingwith cement mortar 1:2 (1 cement : 2 fine sand) including trenching (75 cm deep) and refilling etc as required. : 150 mm dia</t>
  </si>
  <si>
    <t>14.4.3  Providing, laying and fixing following dia RCC pipe NP2 class (light duty) in ground complete with RCC collars, jointingwith cement mortar 1:2 (1 cement : 2 fine sand) including trenching (75 cm deep) and refilling etc as required. : 250 mm dia</t>
  </si>
  <si>
    <t xml:space="preserve">Erection of  Lattice Structures (HT Steel), to be designed during detailed engineering, for towers, beams and equipment supportstructure  including pack plates / packwashers and gusset plates excluding fasteners and foundation bolts.
</t>
  </si>
  <si>
    <t>Service:- Phasor Measurement Unit (PMU)</t>
  </si>
  <si>
    <t>WAMS TIME SYSTEM(GPS RECEIVER)</t>
  </si>
  <si>
    <t>Installation of Substation Grade Layer-3 LAN Switches as per Technical Specification</t>
  </si>
  <si>
    <t>Services:- Armored Fibre Optic Cable and associated termination equipment</t>
  </si>
  <si>
    <t>Integration of PMU with the PDC (Phasor Data Concentrator) of RLDCs and respective SLDCs as required.</t>
  </si>
  <si>
    <t xml:space="preserve">Tele eqpt at Fatehgarh-3                </t>
  </si>
  <si>
    <t xml:space="preserve">Spares-Tele Eqpt at Fatehgarh-3         </t>
  </si>
  <si>
    <t xml:space="preserve">Tower and gantry Structure              </t>
  </si>
  <si>
    <t xml:space="preserve">PMU and Associated Items                </t>
  </si>
  <si>
    <t>420kV, 3150A, 63KA Isolator (3-phase)(Double Break) with two E/S</t>
  </si>
  <si>
    <t>765KV SUSPENSION INSULATOR STRING  AND ASSOCIATED HARDWARE FITTINGSWITH DROP CLAMP SUITABLE FOR QUAD CONDUCTOR</t>
  </si>
  <si>
    <t>220KV SUSPENSION INSULATOR STRING  AND ASSOCIATED HARDWARE FITTINGSWITH THROUGH CLAMP SUITABLE FOR TWIN CONDUCTOR</t>
  </si>
  <si>
    <t>400kV Bus Bar Protection Panel (Duplicate)-(with Automation)</t>
  </si>
  <si>
    <t>HVW SPRAY SYSTEM, HYDRANT SYSTEM AND COMPLETE U/G &amp; O/G PIPING ANDACCESSORIES ETC. OUT SIDE THE PUMP HOUSE  FOR 765 KV, 1-PHASEAUTOTRANSFORMER</t>
  </si>
  <si>
    <t>HVW SPRAY SYSTEM, HYDRANT SYSTEM AND COMPLETE U/G &amp; O/G PIPING ANDACCESSORIES ETC. OUT SIDE THE PUMP HOUSE  FOR 400KV, 3-PHASEAUTOTRANSFORMER</t>
  </si>
  <si>
    <t xml:space="preserve">Erection Hardware for 420kV I-Type S/Y  </t>
  </si>
  <si>
    <t>ERECTION HARDWARE FOR 400KV LAYOUT (ONE AND HALF BREAKER SCHEME)-BUSSECTION BAY AS PER TECHNICAL SPECIFICATION</t>
  </si>
  <si>
    <t>Rate of GST applicable (in %)</t>
  </si>
  <si>
    <t xml:space="preserve">Service-Telecom eqpt at Fatehgarh-3     </t>
  </si>
  <si>
    <t xml:space="preserve">Civil Works                             </t>
  </si>
  <si>
    <t>765KV SUSPENSION INSULATOR STRING  AND ASSOCIATED HARDWARE FITTINGS WITH DROP CLAMP SUITABLE FOR QUAD CONDUCTOR</t>
  </si>
  <si>
    <t>220KV SUSPENSION INSULATOR STRING  AND ASSOCIATED HARDWARE FITTINGS WITH THROUGH CLAMP SUITABLE FOR TWIN CONDUCTOR</t>
  </si>
  <si>
    <t>HVW spray system, Hydrant system and complete U/G &amp; O/G piping and accessories etc. out side the pump house  for 765 KV, 1-phaseAutotransformer</t>
  </si>
  <si>
    <t>HVW spray system, Hydrant system and complete U/G &amp; O/G piping and accessories etc. out side the pump house  for 400kV, 3-phaseAutotransformer</t>
  </si>
  <si>
    <t>Excavation in hard rock which require blasting (including chemical blasting and rock excavated using specialized tools) for allfoundation works including stacking, measuring, disposal etc.for all leads and lifts as per technical specification.</t>
  </si>
  <si>
    <t>Removing,cleaning and washing of existing stones and respreading of stones in switchyard excluding PCC</t>
  </si>
  <si>
    <t>Supplying and erecting dewatering pumps-5 HP</t>
  </si>
  <si>
    <t>RCC culvert crossings including supplying and laying hume pipe 250mm dia of grade (NP-3) excluding concrete as per specification.</t>
  </si>
  <si>
    <t>RCC culvert crossings including supplying and laying hume pipe 300mm dia of grade (NP-3) excluding concrete as per specification.</t>
  </si>
  <si>
    <t>RCC culvert crossings including supplying and laying hume pipe 450mm dia of grade (NP-3) excluding concrete as per specification.</t>
  </si>
  <si>
    <t>Swtichyard fencing: Providing and fixing fencing of GI barbed wire consisting of galvanized MS tubular posts at 3 m intervals; GIbarded wire shall run horizontally from post to post  at a spacing of 300 mm (vertically) and a cross formation in each panel,complete as per technical specification and drawing.</t>
  </si>
  <si>
    <t>Cable Trench including all types of crossings, all metallic works and sump pit including concrte and reinforcement steel Section 1-1</t>
  </si>
  <si>
    <t>Erection Hardware for 400kV layout (One and half breaker scheme as per SLD)-Bus section bay as per specification</t>
  </si>
  <si>
    <t>Schedule - 2</t>
  </si>
  <si>
    <t>765kV AIS Substation Extension Package SS-120 for a) Extension of 765/400/220kV Fatehgarh-III Substation, b) Extension of 400/220kV Fatehgarh-III S/S, c) Extn. of 400kV Bikaner-II S/S, d) Extn. Of 765/400kV Bhiwani S/S.</t>
  </si>
  <si>
    <t>765kV AIS Substation Extension Package SS-120</t>
  </si>
  <si>
    <t>Specification No.: CC/NT/W-AIS/DOM/A00/23/13127</t>
  </si>
  <si>
    <t xml:space="preserve">1x400kV line bay at Fatehgarh-3 PS      </t>
  </si>
  <si>
    <t xml:space="preserve">Tele eqpt at Fatehgarh-3 for Azure end  </t>
  </si>
  <si>
    <t>420 kV ,1 phase Bus Post Insulators for Line Traps</t>
  </si>
  <si>
    <t>Erection Hardware for 400kV I type layout-Any feeder Extn. on existinghalf dia. as per technical specification</t>
  </si>
  <si>
    <t>400KV LINE PROTECTION PANEL WITH LINE DIFFERENTIAL PROTECTION (WITHAUTOMATION)</t>
  </si>
  <si>
    <t>400kV,3150A,0.5mH ,63kA Line Trap</t>
  </si>
  <si>
    <t>24F (DWSM) APPROACH FIBRE OPTIC CABLE  INCLUDING ALL INSTALLATIONHARDWARE SET</t>
  </si>
  <si>
    <t>OPGW Fibre Optic Distribution Panel (FODP): Indoor Type: 96F</t>
  </si>
  <si>
    <t xml:space="preserve">Fatehgarh-3 Extn. Ph-III Part E2        </t>
  </si>
  <si>
    <t xml:space="preserve">Erection Hardware for 765kV S/Y         </t>
  </si>
  <si>
    <t>Erection Hardware for 220kV DMT Type S/Y</t>
  </si>
  <si>
    <t xml:space="preserve">CRP for 765kV Bays with SAS             </t>
  </si>
  <si>
    <t>ERECTION HARDWARE FOR STRINGING OF 765KV JACK BUS OVER 765KV MAINBUS-1&amp;2. ALSO STRINGING OF EARTH WIRE FOR THE DIAMETER.  (FOR ONEDIAMETER)</t>
  </si>
  <si>
    <t xml:space="preserve">Fatehgarh-3 Extn._Bays For RE Gen       </t>
  </si>
  <si>
    <t>III</t>
  </si>
  <si>
    <t>245 kV ,1 phase Bus Post Insulators for Line Traps</t>
  </si>
  <si>
    <t>245KV, 3150A, 50KA, 3-PHASE DOUBLE BREAK ISOLATOR WITH TWO E/S</t>
  </si>
  <si>
    <t>245KV, 3150A, 50KA, 3-PHASE DOUBLE BREAK ISOLATOR WITH ONE E/S</t>
  </si>
  <si>
    <t>245 kV, 4400pf  Capacitive Voltage Transformer (1- Phase)</t>
  </si>
  <si>
    <t>245 kV, 2500A, 50KA, 1-Phase CurrentTransformer with 120% extended currentrating</t>
  </si>
  <si>
    <t>245kV, 3150A, 50KA Circuit Breaker(3-Phase) with support structure</t>
  </si>
  <si>
    <t>Erection H/W-420kV I-type Jack Bus for future Scope (No. of Diameters)</t>
  </si>
  <si>
    <t>Erection Hardware for 400kV I type layout-Line bay  as per technicalspecification</t>
  </si>
  <si>
    <t>400KV SUSPENSION INSULATOR STRING  AND ASSOCIATED HARDWARE FITTINGSWITH THROUGH CLAMP SUITABLE FOR QUAD CONDUCTOR</t>
  </si>
  <si>
    <t>Erection Hardware for 220kV layout (Double Main and TransferScheme)-Bus work (one Bay) as per technical specification</t>
  </si>
  <si>
    <t>Erection Hardware for 220kV layout (Double Main and TransferScheme)-Line Bay as per technical specification</t>
  </si>
  <si>
    <t>Erection Hardware for 220kV layout (Double Main and TransferScheme)-Bus Coupler Bay as per technical specification</t>
  </si>
  <si>
    <t>Erection Hardware for 220kV layout (Double Main and TransferScheme)-Transfer Bus Coupler Bay as per technical specification</t>
  </si>
  <si>
    <t>Erection Hardware for 220kV layout (Double Main and TransferScheme)-Bus section Bay as per technical specification</t>
  </si>
  <si>
    <t>ERECTION HARDWARE FOR 220KV LAYOUT (DOUBLE MAIN SCHEME)-BUS WORK(THREE BAY) AS PER TECHNICAL SPECIFICATION</t>
  </si>
  <si>
    <t>220KV  TENSION INSULATOR STRING  AND ASSOCIATED HARDWARE FITTINGS WITHTURN BUCKLE SUITABLE FOR TWIN CONDUCTOR</t>
  </si>
  <si>
    <t>220KV  TENSION INSULATOR STRING  AND ASSOCIATED HARDWARE FITTINGSWITHOUT TURN BUCKLE SUITABLE FOR QUAD CONDUCTOR</t>
  </si>
  <si>
    <t>400kV Line Protection Panel (with Automation)</t>
  </si>
  <si>
    <t>220kV Bus Bar Protection Panel (Single)-(with Automation)</t>
  </si>
  <si>
    <t>220kV Line Protection Panel (with Automation)</t>
  </si>
  <si>
    <t>220kV,1600A,0.5mH ,50kA Line Trap</t>
  </si>
  <si>
    <t>Spare-245kV CVT</t>
  </si>
  <si>
    <t>24F (DWSM) APPROACH FIBRE OPTIC CABLE</t>
  </si>
  <si>
    <t>GI PIPE INSTALLATION HARDWARE FOR APPROACH CABLING</t>
  </si>
  <si>
    <t>GI ELBOW INSTALLATION HARDWARE FOR APPROAH CABLING</t>
  </si>
  <si>
    <t>GI FLEXIBLE CONDUIT INSTALLATION HARDWARE FOR APPROAH CABLING</t>
  </si>
  <si>
    <t>IV</t>
  </si>
  <si>
    <t>500MVA, 400/220kV ICT Aug at Fatehgarh-3</t>
  </si>
  <si>
    <t>Tower Gantry and Equipment SuppStructure</t>
  </si>
  <si>
    <t>V</t>
  </si>
  <si>
    <t xml:space="preserve">Tie bay(ICT-4) &amp; Bus-Sec Bay Bikaner-2  </t>
  </si>
  <si>
    <t xml:space="preserve">Equipment Support Structures            </t>
  </si>
  <si>
    <t>420kV, 3150A, 63KA Circuit Breaker (3-Phase) with closing resistor with support structure</t>
  </si>
  <si>
    <t>VI</t>
  </si>
  <si>
    <t xml:space="preserve">765kV,1500MVA ICT-4 Bhiwani SS          </t>
  </si>
  <si>
    <t xml:space="preserve">220V Battery &amp; Charger                  </t>
  </si>
  <si>
    <t>Bus post insulators, spacers, equipmentsupport structures, conductors, Altube, clamp, connectors (including765kV, 400kV, tertiary and neuturalbushing terminal connectors etc) forarrangement of netural formation forTransformer(s), DELTA formation for onebank (each bank comprises of 3 singlephase units of Autotransformers) andmaking connection arrangement toconnect spare unit in place of any unitof the bank without physical shifting</t>
  </si>
  <si>
    <t>Augmentation of existing 765kV bus bar protection scheme.(No. of baysas per specification)-(with Automation)</t>
  </si>
  <si>
    <t>400KV CIRCUIT BREAKER RELAY PANEL (WITH AUTOMATION)</t>
  </si>
  <si>
    <t>Augmentation of existing 400kV bus bar protection scheme.(No. of baysas per specification)-(with Automation)</t>
  </si>
  <si>
    <t>220V, 150A/150A Float Cum Boost BatteryCharger</t>
  </si>
  <si>
    <t>220V, 1500 Ah Battery</t>
  </si>
  <si>
    <t>SPARES FOFIRE PROTECTION SYSTEM</t>
  </si>
  <si>
    <t xml:space="preserve">400kV POWER TRANSFORMER                 </t>
  </si>
  <si>
    <t xml:space="preserve">800kV, 50kA AIS EQUIPMENT               </t>
  </si>
  <si>
    <t xml:space="preserve">Erection Hardware for 765kV I-Type S/Y  </t>
  </si>
  <si>
    <t xml:space="preserve">400kV Auto-Transformer                  </t>
  </si>
  <si>
    <t>Erection Hardware for 400kV I type layout-Any feeder Extn. on existing half dia. as per specification</t>
  </si>
  <si>
    <t>400kV Line Protection Panel with Line Differential Protection (with Automation)</t>
  </si>
  <si>
    <t>Fibre Optic Approach cabling: Including installation hardware like ties/clips/cleats, conduits, ducts, supports, fittings,accessories etc.: 24 Fibre</t>
  </si>
  <si>
    <t>Fibre Optic Distribution Panel (FODP): Indoor Type: FC Coupling and mounted on ETSI 19" rack or slimline rack: Type 2  (96 Fibre)</t>
  </si>
  <si>
    <t>Service-DIGITAL RTCC RELAY</t>
  </si>
  <si>
    <t>Erection Hardware for 765kV I type layout-Jack Bus (For one diameter) as per technical specification</t>
  </si>
  <si>
    <t>Augmentation of existing 765kV bus bar protection scheme.(No. of bays as per specification)-(with Automation)</t>
  </si>
  <si>
    <t>245kV, 3150A, 50KA, 3-Phase Double Break Isolator with two E/S</t>
  </si>
  <si>
    <t>245KV, 3150 A, 50kA Circuit Breaker (3-Phase) with support structure</t>
  </si>
  <si>
    <t>Erection Hardware for 400kV I type layout-Line bay  as per specification</t>
  </si>
  <si>
    <t>400KV SUSPENSION INSULATOR STRING  AND ASSOCIATED HARDWARE FITTINGS WITH THROUGH CLAMP SUITABLE FOR QUAD CONDUCTOR</t>
  </si>
  <si>
    <t>Erection Hardware for 220kV layout (Double Main and Transfer Scheme as per SLD)-Bus work (one Bay) as per specification</t>
  </si>
  <si>
    <t>Erection Hardware for 220kV layout (Double Main and Transfer Scheme as per SLD)-Line Bay as per specification</t>
  </si>
  <si>
    <t>Erection Hardware for 220kV layout (Double Main and Transfer Scheme as per SLD)-Bus Coupler Bay as per specification</t>
  </si>
  <si>
    <t>Erection Hardware for 220kV layout (Double Main and Transfer Scheme as per SLD)-Transfer Bus Coupler Bay as per specification</t>
  </si>
  <si>
    <t>Erection Hardware for 220kV layout (Double Main and Transfer Scheme as per SLD)-Bus section Bay as per specification</t>
  </si>
  <si>
    <t>Erection Hardware for 220kV layout (Double Main Scheme)-Bus work (three bay) as per technical specification</t>
  </si>
  <si>
    <t>220KV  TENSION INSULATOR STRING  AND ASSOCIATED HARDWARE FITTINGS WITH TURN BUCKLE SUITABLE FOR TWIN CONDUCTOR</t>
  </si>
  <si>
    <t>220KV  TENSION INSULATOR STRING  AND ASSOCIATED HARDWARE FITTINGS WITHOUT TURN BUCKLE SUITABLE FOR QUAD CONDUCTOR</t>
  </si>
  <si>
    <t>Complete Substation automation System for 400kV Main bay as per Technical Specification</t>
  </si>
  <si>
    <t>Complete Substation automation System for 400kV Tie bay as per Technical Specification</t>
  </si>
  <si>
    <t>Fibre Optic Approach cabling: Including installation hardware like GI pipe, elbow, conduits, accessories etc.: 24 Fibre</t>
  </si>
  <si>
    <t>Supplying and erecting dewatering pumps- 2 HP</t>
  </si>
  <si>
    <t>Supply of earth (excluding rock &amp; boulders) at site including royalty, carriage and filling in specified areas in layers notexceeding 200mm in depth, compacting under optimum moisture condition to achieve 95% of Proctor density, finishing etc. allcomplete, for all leads &amp; lifts, with all labour, material, tools, tackles, equipments, safeguards &amp; incidentals as necessary as perdrawings, specification and direction of the Engineer- in- Charge.</t>
  </si>
  <si>
    <t>420kV, 3150A, 63KA Circuit Breaker(3-Phase) with closing resistor(withsupport structure)</t>
  </si>
  <si>
    <t>Bus post insulators, spacers, equipment support structures, conductors, Al tube, clamp, connectors (including 765kV, 400kV, tertiaryand neutural bushing terminal connectors etc) for arrangement of netural formation for Transformer(s), DELTA formation for one bank(each bank comprises of 3 single phase units of Autotransformers) and making connection arrangement to connect spare unit in placeof any unit of the bank without physical shifting</t>
  </si>
  <si>
    <t>400kV Circuit Breaker Relay Panel (with Automation)</t>
  </si>
  <si>
    <t>Providing and laying Plain Cement Concrete 1:5:10 (1 cement : 5 sand : 10 brick aggregate) including a layer of cement slurry of mix1:6 (1 cement : 6 fine sand) shall be laid uniformly over cement concrete layer. The cement consumption for cement slurry shall notbe less than 150 kg per 100 sq.m.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</si>
</sst>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
    <numFmt numFmtId="165" formatCode="0.000"/>
    <numFmt numFmtId="166" formatCode="_(* #,##0.00_);_(* \(#,##0.00\);_(* \-??_);_(@_)"/>
    <numFmt numFmtId="167" formatCode="_(* #,##0_);_(* \(#,##0\);_(* \-??_);_(@_)"/>
    <numFmt numFmtId="168" formatCode="_(* #,##0.0_);_(* \(#,##0.0\);_(* \-??_);_(@_)"/>
    <numFmt numFmtId="169" formatCode="#,##0.0"/>
    <numFmt numFmtId="170" formatCode="0.00_)"/>
    <numFmt numFmtId="171" formatCode="_-&quot;£&quot;* #,##0.00_-;\-&quot;£&quot;* #,##0.00_-;_-&quot;£&quot;* &quot;-&quot;??_-;_-@_-"/>
    <numFmt numFmtId="172" formatCode="&quot;\&quot;#,##0.00;[Red]\-&quot;\&quot;#,##0.00"/>
    <numFmt numFmtId="173" formatCode="#,##0.000_);\(#,##0.000\)"/>
    <numFmt numFmtId="174" formatCode="0.0_)"/>
    <numFmt numFmtId="175" formatCode=";;"/>
    <numFmt numFmtId="176" formatCode="&quot; &quot;@"/>
    <numFmt numFmtId="177" formatCode="[$-409]dd\-mmm\-yy;@"/>
    <numFmt numFmtId="178" formatCode="_(* #,##0_);_(* \(#,##0\);_(* &quot;-&quot;??_);_(@_)"/>
    <numFmt numFmtId="179" formatCode="0.0000%"/>
    <numFmt numFmtId="180" formatCode="0.0000000000%"/>
  </numFmts>
  <fonts count="113">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6"/>
      <color indexed="12"/>
      <name val="Book Antiqua"/>
      <family val="1"/>
    </font>
    <font>
      <b/>
      <sz val="10"/>
      <name val="Book Antiqua"/>
      <family val="1"/>
    </font>
    <font>
      <sz val="11"/>
      <color indexed="12"/>
      <name val="Book Antiqua"/>
      <family val="1"/>
    </font>
    <font>
      <b/>
      <sz val="16"/>
      <color indexed="12"/>
      <name val="Arial"/>
      <family val="2"/>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1"/>
      <name val="Arial"/>
      <family val="2"/>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b/>
      <sz val="11"/>
      <color indexed="9"/>
      <name val="Book Antiqua"/>
      <family val="1"/>
    </font>
    <font>
      <sz val="11"/>
      <color indexed="9"/>
      <name val="Book Antiqua"/>
      <family val="1"/>
    </font>
    <font>
      <sz val="11"/>
      <color indexed="9"/>
      <name val="Cambria"/>
      <family val="1"/>
    </font>
    <font>
      <sz val="12"/>
      <color indexed="9"/>
      <name val="Arial"/>
      <family val="2"/>
    </font>
    <font>
      <b/>
      <sz val="12"/>
      <color indexed="9"/>
      <name val="Cambria"/>
      <family val="1"/>
    </font>
    <font>
      <b/>
      <sz val="12"/>
      <color indexed="9"/>
      <name val="Arial"/>
      <family val="2"/>
    </font>
    <font>
      <sz val="10"/>
      <color indexed="9"/>
      <name val="Cambria"/>
      <family val="1"/>
    </font>
    <font>
      <sz val="10"/>
      <color indexed="9"/>
      <name val="Arial"/>
      <family val="2"/>
    </font>
    <font>
      <sz val="11"/>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1"/>
      <color indexed="8"/>
      <name val="Cambria"/>
      <family val="1"/>
    </font>
    <font>
      <b/>
      <sz val="12"/>
      <color indexed="8"/>
      <name val="Cambria"/>
      <family val="1"/>
    </font>
    <font>
      <b/>
      <sz val="10"/>
      <color indexed="8"/>
      <name val="Cambria"/>
      <family val="1"/>
    </font>
    <font>
      <sz val="10"/>
      <color indexed="8"/>
      <name val="Cambria"/>
      <family val="1"/>
    </font>
    <font>
      <sz val="11"/>
      <color indexed="8"/>
      <name val="Cambria"/>
      <family val="1"/>
    </font>
    <font>
      <b/>
      <sz val="11"/>
      <color indexed="8"/>
      <name val="Book Antiqu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22"/>
      <color indexed="10"/>
      <name val="Book Antiqua"/>
      <family val="1"/>
    </font>
    <font>
      <b/>
      <sz val="11"/>
      <name val="Times New Roman"/>
      <family val="1"/>
    </font>
    <font>
      <sz val="11"/>
      <name val="Times New Roman"/>
      <family val="1"/>
    </font>
    <font>
      <b/>
      <sz val="11"/>
      <color indexed="9"/>
      <name val="Times New Roman"/>
      <family val="1"/>
    </font>
    <font>
      <sz val="11"/>
      <color indexed="9"/>
      <name val="Times New Roman"/>
      <family val="1"/>
    </font>
    <font>
      <b/>
      <i/>
      <sz val="11"/>
      <name val="Times New Roman"/>
      <family val="1"/>
    </font>
    <font>
      <sz val="11"/>
      <name val="Calibri"/>
      <family val="2"/>
    </font>
    <font>
      <b/>
      <sz val="10"/>
      <name val="Times New Roman"/>
      <family val="1"/>
    </font>
    <font>
      <sz val="10"/>
      <name val="Times New Roman"/>
      <family val="1"/>
    </font>
    <font>
      <b/>
      <i/>
      <sz val="10"/>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1"/>
      <color theme="0"/>
      <name val="Book Antiqua"/>
      <family val="1"/>
    </font>
    <font>
      <sz val="12"/>
      <color theme="0"/>
      <name val="Book Antiqua"/>
      <family val="1"/>
    </font>
    <font>
      <b/>
      <sz val="14"/>
      <color indexed="10"/>
      <name val="Book Antiqu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40"/>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74" fillId="0" borderId="0"/>
    <xf numFmtId="9" fontId="6" fillId="0" borderId="0"/>
    <xf numFmtId="9" fontId="88" fillId="0" borderId="0"/>
    <xf numFmtId="9" fontId="6" fillId="0" borderId="0"/>
    <xf numFmtId="171" fontId="1" fillId="0" borderId="0" applyFont="0" applyFill="0" applyBorder="0" applyAlignment="0" applyProtection="0"/>
    <xf numFmtId="174" fontId="1" fillId="0" borderId="0" applyFont="0" applyFill="0" applyBorder="0" applyAlignment="0" applyProtection="0"/>
    <xf numFmtId="173" fontId="1" fillId="0" borderId="0" applyFont="0" applyFill="0" applyBorder="0" applyAlignment="0" applyProtection="0"/>
    <xf numFmtId="175" fontId="1" fillId="0" borderId="0" applyFont="0" applyFill="0" applyBorder="0" applyAlignment="0" applyProtection="0"/>
    <xf numFmtId="0" fontId="7" fillId="0" borderId="0"/>
    <xf numFmtId="43" fontId="1" fillId="0" borderId="0" applyFont="0" applyFill="0" applyBorder="0" applyAlignment="0" applyProtection="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172" fontId="1" fillId="0" borderId="0"/>
    <xf numFmtId="172" fontId="37"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69" fontId="8" fillId="0" borderId="1">
      <alignment horizontal="right"/>
    </xf>
    <xf numFmtId="169" fontId="75" fillId="0" borderId="1">
      <alignment horizontal="right"/>
    </xf>
    <xf numFmtId="169"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77" fillId="0" borderId="0"/>
    <xf numFmtId="37" fontId="10" fillId="0" borderId="0"/>
    <xf numFmtId="165" fontId="1" fillId="0" borderId="0"/>
    <xf numFmtId="165"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86" fillId="0" borderId="0"/>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1" fillId="0" borderId="0" applyNumberFormat="0" applyFont="0" applyFill="0" applyBorder="0" applyAlignment="0" applyProtection="0">
      <alignment vertical="top"/>
    </xf>
    <xf numFmtId="0" fontId="16" fillId="0" borderId="0"/>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6"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18" fillId="0" borderId="0"/>
    <xf numFmtId="0" fontId="16" fillId="0" borderId="0"/>
    <xf numFmtId="0" fontId="34" fillId="0" borderId="0"/>
    <xf numFmtId="0" fontId="1" fillId="0" borderId="0"/>
    <xf numFmtId="0" fontId="37" fillId="0" borderId="0" applyNumberFormat="0" applyFont="0" applyFill="0" applyBorder="0" applyAlignment="0" applyProtection="0">
      <alignment vertical="top"/>
    </xf>
    <xf numFmtId="0" fontId="16" fillId="0" borderId="0" applyNumberFormat="0" applyFill="0" applyBorder="0" applyProtection="0">
      <alignment vertical="top"/>
    </xf>
    <xf numFmtId="0" fontId="37"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7"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7"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7" fillId="0" borderId="0" applyNumberFormat="0" applyFont="0" applyFill="0" applyBorder="0" applyAlignment="0" applyProtection="0">
      <alignment vertical="top"/>
    </xf>
    <xf numFmtId="9" fontId="37" fillId="0" borderId="0" applyFill="0" applyBorder="0" applyAlignment="0" applyProtection="0"/>
    <xf numFmtId="9" fontId="37"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70">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19" fillId="0" borderId="0" xfId="205" applyFont="1" applyProtection="1">
      <protection hidden="1"/>
    </xf>
    <xf numFmtId="0" fontId="1" fillId="0" borderId="0" xfId="205" applyProtection="1">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23" fillId="0" borderId="7" xfId="205" applyFont="1" applyBorder="1" applyAlignment="1" applyProtection="1">
      <alignment vertical="center"/>
      <protection hidden="1"/>
    </xf>
    <xf numFmtId="0" fontId="1" fillId="0" borderId="0" xfId="205" applyAlignment="1" applyProtection="1">
      <alignment vertical="center"/>
      <protection hidden="1"/>
    </xf>
    <xf numFmtId="0" fontId="18" fillId="0" borderId="7" xfId="205" applyFont="1" applyBorder="1" applyAlignment="1" applyProtection="1">
      <alignment vertical="center"/>
      <protection hidden="1"/>
    </xf>
    <xf numFmtId="0" fontId="25" fillId="0" borderId="0" xfId="205" applyFont="1" applyAlignment="1" applyProtection="1">
      <alignment vertical="center"/>
      <protection hidden="1"/>
    </xf>
    <xf numFmtId="0" fontId="18"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8" fillId="0" borderId="0" xfId="205" applyFont="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7"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7" fillId="0" borderId="0" xfId="205" applyFont="1" applyAlignment="1" applyProtection="1">
      <alignment vertical="center"/>
      <protection hidden="1"/>
    </xf>
    <xf numFmtId="176"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9"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3"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6"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7"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7" fontId="15" fillId="0" borderId="0" xfId="0" applyNumberFormat="1" applyFont="1" applyAlignment="1">
      <alignment horizontal="left" vertical="center" indent="1"/>
    </xf>
    <xf numFmtId="177" fontId="15" fillId="0" borderId="0" xfId="0" applyNumberFormat="1" applyFont="1" applyAlignment="1" applyProtection="1">
      <alignment horizontal="justify" vertical="center"/>
      <protection hidden="1"/>
    </xf>
    <xf numFmtId="177" fontId="15" fillId="0" borderId="0" xfId="0" applyNumberFormat="1" applyFont="1" applyAlignment="1" applyProtection="1">
      <alignment horizontal="left" vertical="center" indent="1"/>
      <protection hidden="1"/>
    </xf>
    <xf numFmtId="0" fontId="37"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7"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8"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9" fillId="0" borderId="0" xfId="205" applyFont="1" applyAlignment="1" applyProtection="1">
      <alignment vertical="top"/>
      <protection hidden="1"/>
    </xf>
    <xf numFmtId="0" fontId="34" fillId="0" borderId="0" xfId="197" applyProtection="1">
      <protection hidden="1"/>
    </xf>
    <xf numFmtId="0" fontId="40"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4"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41" fillId="0" borderId="0" xfId="197" applyFont="1" applyAlignment="1" applyProtection="1">
      <alignment vertical="center"/>
      <protection hidden="1"/>
    </xf>
    <xf numFmtId="0" fontId="41" fillId="0" borderId="0" xfId="197" applyFont="1" applyProtection="1">
      <protection hidden="1"/>
    </xf>
    <xf numFmtId="0" fontId="33" fillId="0" borderId="0" xfId="0" applyFont="1" applyProtection="1">
      <protection hidden="1"/>
    </xf>
    <xf numFmtId="0" fontId="33" fillId="0" borderId="0" xfId="0" applyFont="1" applyAlignment="1">
      <alignment vertical="center"/>
    </xf>
    <xf numFmtId="0" fontId="15" fillId="0" borderId="0" xfId="0" applyFont="1" applyAlignment="1" applyProtection="1">
      <alignment horizontal="left" vertical="center"/>
      <protection hidden="1"/>
    </xf>
    <xf numFmtId="3" fontId="23"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3" fillId="0" borderId="0" xfId="0" applyFont="1" applyAlignment="1">
      <alignment horizontal="left" vertical="center"/>
    </xf>
    <xf numFmtId="10" fontId="33" fillId="0" borderId="0" xfId="0" applyNumberFormat="1" applyFont="1" applyAlignment="1">
      <alignment horizontal="center" vertical="center"/>
    </xf>
    <xf numFmtId="0" fontId="27" fillId="0" borderId="0" xfId="0" applyFont="1" applyAlignment="1">
      <alignment vertical="center"/>
    </xf>
    <xf numFmtId="0" fontId="33" fillId="0" borderId="0" xfId="206" applyFont="1" applyAlignment="1" applyProtection="1">
      <alignment vertical="center"/>
      <protection hidden="1"/>
    </xf>
    <xf numFmtId="0" fontId="33" fillId="0" borderId="0" xfId="0" applyFont="1" applyAlignment="1" applyProtection="1">
      <alignment vertical="center"/>
      <protection hidden="1"/>
    </xf>
    <xf numFmtId="0" fontId="27" fillId="0" borderId="0" xfId="200" applyNumberFormat="1" applyFont="1" applyFill="1" applyBorder="1" applyAlignment="1" applyProtection="1">
      <alignment horizontal="center" vertical="center" wrapText="1"/>
      <protection hidden="1"/>
    </xf>
    <xf numFmtId="0" fontId="27" fillId="0" borderId="0" xfId="0" applyFont="1" applyAlignment="1">
      <alignment horizontal="center" vertical="center"/>
    </xf>
    <xf numFmtId="0" fontId="27" fillId="0" borderId="0" xfId="0" applyFont="1" applyAlignment="1" applyProtection="1">
      <alignment horizontal="center" vertical="center"/>
      <protection hidden="1"/>
    </xf>
    <xf numFmtId="0" fontId="33" fillId="0" borderId="0" xfId="200" applyNumberFormat="1" applyFont="1" applyFill="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0" xfId="0" applyFont="1" applyAlignment="1" applyProtection="1">
      <alignment horizontal="justify" vertical="center"/>
      <protection hidden="1"/>
    </xf>
    <xf numFmtId="0" fontId="33" fillId="0" borderId="0" xfId="0" applyFont="1" applyAlignment="1" applyProtection="1">
      <alignment horizontal="center" vertical="center"/>
      <protection hidden="1"/>
    </xf>
    <xf numFmtId="0"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left" vertical="center" indent="1"/>
      <protection hidden="1"/>
    </xf>
    <xf numFmtId="0" fontId="33" fillId="0" borderId="0" xfId="206" applyFont="1" applyAlignment="1" applyProtection="1">
      <alignment horizontal="left" vertical="center" indent="1"/>
      <protection hidden="1"/>
    </xf>
    <xf numFmtId="0" fontId="33" fillId="0" borderId="0" xfId="206" applyFont="1" applyAlignment="1" applyProtection="1">
      <alignment horizontal="left" vertical="center"/>
      <protection hidden="1"/>
    </xf>
    <xf numFmtId="0" fontId="27" fillId="0" borderId="0" xfId="206" applyFont="1" applyAlignment="1" applyProtection="1">
      <alignment vertical="center"/>
      <protection hidden="1"/>
    </xf>
    <xf numFmtId="0" fontId="27" fillId="0" borderId="0" xfId="0" applyFont="1" applyAlignment="1" applyProtection="1">
      <alignment horizontal="left" vertical="center"/>
      <protection hidden="1"/>
    </xf>
    <xf numFmtId="0" fontId="27" fillId="0" borderId="0" xfId="0" applyFont="1" applyAlignment="1" applyProtection="1">
      <alignment vertical="center"/>
      <protection hidden="1"/>
    </xf>
    <xf numFmtId="0" fontId="27" fillId="0" borderId="0" xfId="0" applyFont="1" applyAlignment="1" applyProtection="1">
      <alignment horizontal="right" vertical="center"/>
      <protection hidden="1"/>
    </xf>
    <xf numFmtId="0" fontId="27" fillId="0" borderId="0" xfId="200" applyNumberFormat="1" applyFont="1" applyFill="1" applyBorder="1" applyAlignment="1" applyProtection="1">
      <alignment vertical="center" wrapText="1"/>
      <protection hidden="1"/>
    </xf>
    <xf numFmtId="0" fontId="33" fillId="0" borderId="0" xfId="211" applyFont="1" applyFill="1" applyBorder="1" applyAlignment="1" applyProtection="1">
      <alignment vertical="center" wrapText="1"/>
      <protection hidden="1"/>
    </xf>
    <xf numFmtId="0" fontId="33" fillId="0" borderId="0" xfId="211" applyNumberFormat="1" applyFont="1" applyFill="1" applyBorder="1" applyAlignment="1" applyProtection="1">
      <alignment horizontal="center" vertical="center" wrapText="1"/>
      <protection hidden="1"/>
    </xf>
    <xf numFmtId="3"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center" vertical="center" wrapText="1"/>
      <protection hidden="1"/>
    </xf>
    <xf numFmtId="164" fontId="27" fillId="0" borderId="0" xfId="211" applyNumberFormat="1" applyFont="1" applyFill="1" applyBorder="1" applyAlignment="1" applyProtection="1">
      <alignment horizontal="center" vertical="center" wrapText="1"/>
      <protection hidden="1"/>
    </xf>
    <xf numFmtId="164" fontId="33" fillId="0" borderId="0" xfId="211" applyNumberFormat="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vertical="center" wrapText="1"/>
      <protection hidden="1"/>
    </xf>
    <xf numFmtId="0" fontId="33" fillId="0" borderId="0" xfId="211" applyFont="1" applyFill="1" applyBorder="1" applyAlignment="1" applyProtection="1">
      <alignment horizontal="left" vertical="center" wrapText="1"/>
      <protection hidden="1"/>
    </xf>
    <xf numFmtId="0" fontId="27" fillId="0" borderId="0" xfId="211" applyFont="1" applyFill="1" applyBorder="1" applyAlignment="1" applyProtection="1">
      <alignment vertical="center" wrapText="1"/>
      <protection hidden="1"/>
    </xf>
    <xf numFmtId="10" fontId="33" fillId="0" borderId="0" xfId="0" applyNumberFormat="1" applyFont="1" applyAlignment="1" applyProtection="1">
      <alignment horizontal="center" vertical="center"/>
      <protection hidden="1"/>
    </xf>
    <xf numFmtId="4" fontId="33" fillId="0" borderId="0" xfId="200" applyNumberFormat="1" applyFont="1" applyFill="1" applyBorder="1" applyAlignment="1" applyProtection="1">
      <alignment vertical="center"/>
      <protection hidden="1"/>
    </xf>
    <xf numFmtId="0" fontId="33" fillId="0" borderId="0" xfId="0" applyFont="1" applyAlignment="1" applyProtection="1">
      <alignment horizontal="justify" vertical="center" wrapText="1"/>
      <protection hidden="1"/>
    </xf>
    <xf numFmtId="0" fontId="27" fillId="0" borderId="0" xfId="0" applyFont="1" applyAlignment="1" applyProtection="1">
      <alignment horizontal="center" vertical="center" wrapText="1"/>
      <protection hidden="1"/>
    </xf>
    <xf numFmtId="0" fontId="33" fillId="0" borderId="0" xfId="205" applyFont="1" applyAlignment="1" applyProtection="1">
      <alignment vertical="center"/>
      <protection hidden="1"/>
    </xf>
    <xf numFmtId="0" fontId="33" fillId="0" borderId="0" xfId="205" applyFont="1" applyAlignment="1" applyProtection="1">
      <alignment horizontal="right" vertical="center"/>
      <protection hidden="1"/>
    </xf>
    <xf numFmtId="0" fontId="33" fillId="0" borderId="0" xfId="205" applyFont="1" applyAlignment="1" applyProtection="1">
      <alignment horizontal="left" vertical="center"/>
      <protection hidden="1"/>
    </xf>
    <xf numFmtId="179" fontId="33" fillId="0" borderId="0" xfId="0" applyNumberFormat="1" applyFont="1" applyAlignment="1" applyProtection="1">
      <alignment horizontal="center" vertical="center"/>
      <protection hidden="1"/>
    </xf>
    <xf numFmtId="2" fontId="33" fillId="0" borderId="0" xfId="206" applyNumberFormat="1" applyFont="1" applyAlignment="1" applyProtection="1">
      <alignment vertical="center"/>
      <protection hidden="1"/>
    </xf>
    <xf numFmtId="2" fontId="33" fillId="0" borderId="0" xfId="0" applyNumberFormat="1" applyFont="1" applyProtection="1">
      <protection hidden="1"/>
    </xf>
    <xf numFmtId="0" fontId="27" fillId="0" borderId="0" xfId="0" applyFont="1" applyAlignment="1" applyProtection="1">
      <alignment horizontal="left" vertical="center" wrapText="1"/>
      <protection hidden="1"/>
    </xf>
    <xf numFmtId="0" fontId="27" fillId="0" borderId="0" xfId="211" applyFont="1" applyFill="1" applyBorder="1" applyAlignment="1" applyProtection="1">
      <alignment vertical="center"/>
      <protection hidden="1"/>
    </xf>
    <xf numFmtId="0" fontId="33" fillId="0" borderId="0" xfId="211" applyNumberFormat="1" applyFont="1" applyFill="1" applyBorder="1" applyAlignment="1" applyProtection="1">
      <alignment horizontal="right" vertical="center" wrapText="1"/>
      <protection hidden="1"/>
    </xf>
    <xf numFmtId="2"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horizontal="right" vertical="center"/>
      <protection hidden="1"/>
    </xf>
    <xf numFmtId="0" fontId="33" fillId="0" borderId="0" xfId="211" applyFont="1" applyFill="1" applyBorder="1" applyAlignment="1" applyProtection="1">
      <alignment horizontal="justify" vertical="center" wrapText="1"/>
      <protection hidden="1"/>
    </xf>
    <xf numFmtId="167"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wrapText="1"/>
      <protection hidden="1"/>
    </xf>
    <xf numFmtId="0" fontId="33" fillId="0" borderId="0" xfId="0" applyFont="1" applyAlignment="1" applyProtection="1">
      <alignment vertical="center" wrapText="1"/>
      <protection hidden="1"/>
    </xf>
    <xf numFmtId="0" fontId="33" fillId="0" borderId="0" xfId="211" applyNumberFormat="1" applyFont="1" applyFill="1" applyBorder="1" applyAlignment="1" applyProtection="1">
      <alignment horizontal="left" vertical="center"/>
      <protection hidden="1"/>
    </xf>
    <xf numFmtId="166" fontId="33" fillId="0" borderId="0" xfId="0" applyNumberFormat="1" applyFont="1" applyAlignment="1" applyProtection="1">
      <alignment horizontal="right" vertical="center" wrapText="1"/>
      <protection hidden="1"/>
    </xf>
    <xf numFmtId="2" fontId="33" fillId="0" borderId="0" xfId="0" applyNumberFormat="1" applyFont="1" applyAlignment="1" applyProtection="1">
      <alignment vertical="center"/>
      <protection hidden="1"/>
    </xf>
    <xf numFmtId="2" fontId="33" fillId="0" borderId="0" xfId="11" applyNumberFormat="1" applyFont="1" applyFill="1" applyBorder="1" applyAlignment="1" applyProtection="1">
      <alignment horizontal="right" vertical="center" wrapText="1"/>
      <protection hidden="1"/>
    </xf>
    <xf numFmtId="167" fontId="33" fillId="0" borderId="0" xfId="11" applyNumberFormat="1" applyFont="1" applyFill="1" applyBorder="1" applyAlignment="1" applyProtection="1">
      <alignment horizontal="center" vertical="center"/>
      <protection hidden="1"/>
    </xf>
    <xf numFmtId="170" fontId="33" fillId="0" borderId="0" xfId="211" quotePrefix="1" applyNumberFormat="1" applyFont="1" applyFill="1" applyBorder="1" applyAlignment="1" applyProtection="1">
      <alignment horizontal="left" vertical="center" wrapText="1"/>
      <protection hidden="1"/>
    </xf>
    <xf numFmtId="170" fontId="33" fillId="0" borderId="0" xfId="211" applyNumberFormat="1" applyFont="1" applyFill="1" applyBorder="1" applyAlignment="1" applyProtection="1">
      <alignment horizontal="left" vertical="center" wrapText="1"/>
      <protection hidden="1"/>
    </xf>
    <xf numFmtId="164" fontId="33" fillId="0" borderId="0" xfId="211" applyNumberFormat="1" applyFont="1" applyFill="1" applyBorder="1" applyAlignment="1" applyProtection="1">
      <alignment horizontal="left" vertical="center" wrapText="1"/>
      <protection hidden="1"/>
    </xf>
    <xf numFmtId="0" fontId="33" fillId="0" borderId="0" xfId="211" applyFont="1" applyFill="1" applyBorder="1" applyAlignment="1" applyProtection="1">
      <alignment horizontal="right" vertical="center" wrapText="1"/>
      <protection hidden="1"/>
    </xf>
    <xf numFmtId="0" fontId="27" fillId="0" borderId="0" xfId="211" applyFont="1" applyFill="1" applyBorder="1" applyAlignment="1" applyProtection="1">
      <alignment horizontal="center" vertical="center" wrapText="1"/>
      <protection hidden="1"/>
    </xf>
    <xf numFmtId="0" fontId="33" fillId="0" borderId="0" xfId="211" applyNumberFormat="1" applyFont="1" applyFill="1" applyBorder="1" applyAlignment="1" applyProtection="1">
      <alignment horizontal="center" vertical="center"/>
      <protection hidden="1"/>
    </xf>
    <xf numFmtId="0" fontId="33" fillId="0" borderId="0" xfId="211" applyNumberFormat="1" applyFont="1" applyFill="1" applyBorder="1" applyAlignment="1" applyProtection="1">
      <alignment horizontal="right" vertical="center"/>
      <protection hidden="1"/>
    </xf>
    <xf numFmtId="0" fontId="33" fillId="0" borderId="0" xfId="0" applyFont="1" applyAlignment="1">
      <alignment horizont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3" fillId="0" borderId="0" xfId="0" applyFont="1" applyAlignment="1" applyProtection="1">
      <alignment horizontal="right"/>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9"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4" fillId="0" borderId="0" xfId="205" applyFont="1" applyAlignment="1" applyProtection="1">
      <alignment vertical="top"/>
      <protection hidden="1"/>
    </xf>
    <xf numFmtId="2" fontId="44" fillId="0" borderId="0" xfId="205" applyNumberFormat="1" applyFont="1" applyAlignment="1" applyProtection="1">
      <alignment vertical="top"/>
      <protection hidden="1"/>
    </xf>
    <xf numFmtId="165" fontId="39" fillId="0" borderId="0" xfId="205" applyNumberFormat="1" applyFont="1" applyAlignment="1" applyProtection="1">
      <alignment vertical="top"/>
      <protection hidden="1"/>
    </xf>
    <xf numFmtId="2" fontId="44" fillId="2" borderId="0" xfId="205" applyNumberFormat="1" applyFont="1" applyFill="1" applyAlignment="1" applyProtection="1">
      <alignment vertical="top"/>
      <protection hidden="1"/>
    </xf>
    <xf numFmtId="0" fontId="33" fillId="0" borderId="0" xfId="0" applyFont="1" applyAlignment="1" applyProtection="1">
      <alignment horizontal="right" vertical="center"/>
      <protection hidden="1"/>
    </xf>
    <xf numFmtId="0" fontId="46" fillId="0" borderId="0" xfId="209" applyFont="1" applyProtection="1">
      <protection hidden="1"/>
    </xf>
    <xf numFmtId="0" fontId="45" fillId="0" borderId="0" xfId="209" applyFont="1" applyProtection="1">
      <protection hidden="1"/>
    </xf>
    <xf numFmtId="0" fontId="45" fillId="0" borderId="0" xfId="209" applyFont="1" applyAlignment="1" applyProtection="1">
      <alignment vertical="center"/>
      <protection hidden="1"/>
    </xf>
    <xf numFmtId="0" fontId="45" fillId="0" borderId="0" xfId="209" applyFont="1" applyAlignment="1" applyProtection="1">
      <alignment wrapText="1"/>
      <protection hidden="1"/>
    </xf>
    <xf numFmtId="10" fontId="45" fillId="0" borderId="0" xfId="209" applyNumberFormat="1" applyFont="1" applyAlignment="1" applyProtection="1">
      <alignment vertical="center"/>
      <protection hidden="1"/>
    </xf>
    <xf numFmtId="0" fontId="33" fillId="0" borderId="0" xfId="203" applyNumberFormat="1" applyFont="1" applyFill="1" applyBorder="1" applyAlignment="1" applyProtection="1">
      <alignment vertical="center" wrapText="1"/>
      <protection hidden="1"/>
    </xf>
    <xf numFmtId="0" fontId="46"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8" fillId="0" borderId="0" xfId="0" applyFont="1" applyAlignment="1" applyProtection="1">
      <alignment horizontal="center" vertical="center" wrapText="1"/>
      <protection hidden="1"/>
    </xf>
    <xf numFmtId="0" fontId="38"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4"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4"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7" fontId="15" fillId="0" borderId="0" xfId="0" applyNumberFormat="1" applyFont="1" applyAlignment="1" applyProtection="1">
      <alignment horizontal="center" vertical="center" wrapText="1"/>
      <protection hidden="1"/>
    </xf>
    <xf numFmtId="168"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8"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8" fontId="16" fillId="0" borderId="0" xfId="11" applyNumberFormat="1" applyFont="1" applyFill="1" applyBorder="1" applyAlignment="1" applyProtection="1">
      <alignment horizontal="left" vertical="center" wrapText="1"/>
      <protection hidden="1"/>
    </xf>
    <xf numFmtId="164" fontId="15" fillId="0" borderId="0" xfId="206" applyNumberFormat="1" applyFont="1" applyAlignment="1" applyProtection="1">
      <alignment horizontal="center" vertical="center"/>
      <protection hidden="1"/>
    </xf>
    <xf numFmtId="168" fontId="15" fillId="0" borderId="0" xfId="11" applyNumberFormat="1" applyFont="1" applyFill="1" applyBorder="1" applyAlignment="1" applyProtection="1">
      <alignment horizontal="right" vertical="center" wrapText="1" indent="1"/>
      <protection hidden="1"/>
    </xf>
    <xf numFmtId="168"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8" fontId="16" fillId="0" borderId="0" xfId="11" applyNumberFormat="1" applyFont="1" applyFill="1" applyBorder="1" applyAlignment="1" applyProtection="1">
      <alignment horizontal="right" vertical="center" wrapText="1"/>
      <protection hidden="1"/>
    </xf>
    <xf numFmtId="0" fontId="50" fillId="0" borderId="0" xfId="0" applyFont="1"/>
    <xf numFmtId="0" fontId="50" fillId="0" borderId="0" xfId="0" applyFont="1" applyAlignment="1">
      <alignment horizontal="left" vertical="center"/>
    </xf>
    <xf numFmtId="0" fontId="50" fillId="0" borderId="0" xfId="0" applyFont="1" applyAlignment="1">
      <alignment vertical="center"/>
    </xf>
    <xf numFmtId="0" fontId="50" fillId="0" borderId="0" xfId="0" applyFont="1" applyAlignment="1">
      <alignment horizontal="center" vertical="center"/>
    </xf>
    <xf numFmtId="0" fontId="50" fillId="0" borderId="0" xfId="206" applyFont="1" applyAlignment="1" applyProtection="1">
      <alignment vertical="center"/>
      <protection hidden="1"/>
    </xf>
    <xf numFmtId="0" fontId="50" fillId="0" borderId="0" xfId="206" applyFont="1" applyAlignment="1" applyProtection="1">
      <alignment horizontal="left" vertical="center" indent="1"/>
      <protection hidden="1"/>
    </xf>
    <xf numFmtId="2" fontId="50" fillId="0" borderId="4" xfId="0" applyNumberFormat="1" applyFont="1" applyBorder="1" applyAlignment="1">
      <alignment horizontal="right" vertical="center"/>
    </xf>
    <xf numFmtId="0" fontId="50" fillId="0" borderId="4" xfId="211" applyNumberFormat="1" applyFont="1" applyFill="1" applyBorder="1" applyAlignment="1" applyProtection="1">
      <alignment horizontal="center" vertical="center"/>
    </xf>
    <xf numFmtId="0" fontId="51" fillId="0" borderId="0" xfId="213" applyFont="1" applyAlignment="1" applyProtection="1">
      <alignment horizontal="center"/>
      <protection hidden="1"/>
    </xf>
    <xf numFmtId="0" fontId="51" fillId="0" borderId="0" xfId="213" applyFont="1" applyProtection="1">
      <protection hidden="1"/>
    </xf>
    <xf numFmtId="0" fontId="51" fillId="0" borderId="0" xfId="198" applyFont="1" applyAlignment="1" applyProtection="1">
      <alignment horizontal="left" vertical="center"/>
      <protection hidden="1"/>
    </xf>
    <xf numFmtId="0" fontId="51" fillId="0" borderId="0" xfId="198" applyFont="1" applyProtection="1">
      <protection hidden="1"/>
    </xf>
    <xf numFmtId="0" fontId="51" fillId="0" borderId="0" xfId="198" applyFont="1" applyAlignment="1" applyProtection="1">
      <alignment vertical="center"/>
      <protection hidden="1"/>
    </xf>
    <xf numFmtId="0" fontId="51" fillId="0" borderId="0" xfId="198" applyFont="1" applyAlignment="1" applyProtection="1">
      <alignment horizontal="center" vertical="center"/>
      <protection hidden="1"/>
    </xf>
    <xf numFmtId="0" fontId="51" fillId="0" borderId="0" xfId="198" applyFont="1" applyAlignment="1" applyProtection="1">
      <alignment horizontal="left"/>
      <protection hidden="1"/>
    </xf>
    <xf numFmtId="0" fontId="51"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9" fillId="0" borderId="0" xfId="197" applyFont="1" applyAlignment="1" applyProtection="1">
      <alignment horizontal="center" vertical="center"/>
      <protection hidden="1"/>
    </xf>
    <xf numFmtId="0" fontId="52" fillId="0" borderId="0" xfId="197" applyFont="1" applyAlignment="1" applyProtection="1">
      <alignment vertical="center"/>
      <protection hidden="1"/>
    </xf>
    <xf numFmtId="0" fontId="34"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79"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7"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79"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50" fillId="0" borderId="0" xfId="0" applyFont="1" applyAlignment="1">
      <alignment horizontal="justify" vertical="center"/>
    </xf>
    <xf numFmtId="0" fontId="50" fillId="0" borderId="0" xfId="200" applyNumberFormat="1" applyFont="1" applyFill="1" applyBorder="1" applyAlignment="1" applyProtection="1">
      <alignment vertical="center"/>
    </xf>
    <xf numFmtId="0" fontId="50" fillId="0" borderId="0" xfId="200" applyNumberFormat="1" applyFont="1" applyFill="1" applyBorder="1" applyAlignment="1" applyProtection="1">
      <alignment vertical="center" wrapText="1"/>
    </xf>
    <xf numFmtId="0" fontId="50" fillId="0" borderId="0" xfId="200" applyNumberFormat="1" applyFont="1" applyFill="1" applyBorder="1" applyAlignment="1" applyProtection="1">
      <alignment vertical="center"/>
      <protection hidden="1"/>
    </xf>
    <xf numFmtId="0" fontId="50" fillId="0" borderId="0" xfId="200" applyNumberFormat="1" applyFont="1" applyFill="1" applyBorder="1" applyAlignment="1" applyProtection="1">
      <alignment vertical="center" wrapText="1"/>
      <protection hidden="1"/>
    </xf>
    <xf numFmtId="164"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8"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50" fillId="0" borderId="0" xfId="206" applyFont="1" applyAlignment="1" applyProtection="1">
      <alignment horizontal="left" vertical="center"/>
      <protection hidden="1"/>
    </xf>
    <xf numFmtId="2" fontId="33" fillId="0" borderId="0" xfId="200" applyNumberFormat="1" applyFont="1" applyFill="1" applyBorder="1" applyAlignment="1" applyProtection="1">
      <alignment horizontal="right" vertical="center"/>
      <protection hidden="1"/>
    </xf>
    <xf numFmtId="2" fontId="27"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50" fillId="0" borderId="0" xfId="0" applyFont="1" applyProtection="1">
      <protection hidden="1"/>
    </xf>
    <xf numFmtId="0" fontId="50" fillId="0" borderId="0" xfId="0" applyFont="1" applyAlignment="1" applyProtection="1">
      <alignment horizontal="left" vertical="center"/>
      <protection hidden="1"/>
    </xf>
    <xf numFmtId="0" fontId="50" fillId="0" borderId="0" xfId="0" applyFont="1" applyAlignment="1" applyProtection="1">
      <alignment horizontal="justify" vertical="center"/>
      <protection hidden="1"/>
    </xf>
    <xf numFmtId="0" fontId="50" fillId="0" borderId="0" xfId="0" applyFont="1" applyAlignment="1" applyProtection="1">
      <alignment horizontal="center" vertical="center"/>
      <protection hidden="1"/>
    </xf>
    <xf numFmtId="0" fontId="50" fillId="0" borderId="0" xfId="205" applyFont="1" applyAlignment="1" applyProtection="1">
      <alignment vertical="top"/>
      <protection hidden="1"/>
    </xf>
    <xf numFmtId="0" fontId="50" fillId="0" borderId="0" xfId="205" applyFont="1" applyAlignment="1" applyProtection="1">
      <alignment horizontal="left" vertical="top"/>
      <protection hidden="1"/>
    </xf>
    <xf numFmtId="0" fontId="29" fillId="0" borderId="0" xfId="206" applyFont="1" applyAlignment="1" applyProtection="1">
      <alignment horizontal="center" vertical="center" wrapText="1"/>
      <protection hidden="1"/>
    </xf>
    <xf numFmtId="0" fontId="50" fillId="4" borderId="22" xfId="0" applyFont="1" applyFill="1" applyBorder="1" applyAlignment="1" applyProtection="1">
      <alignment horizontal="left" vertical="center"/>
      <protection locked="0"/>
    </xf>
    <xf numFmtId="0" fontId="50" fillId="0" borderId="0" xfId="206" applyFont="1" applyAlignment="1">
      <alignment horizontal="left" vertical="center"/>
    </xf>
    <xf numFmtId="0" fontId="15" fillId="0" borderId="0" xfId="0" applyFont="1" applyAlignment="1">
      <alignment horizontal="left" vertical="center" wrapText="1"/>
    </xf>
    <xf numFmtId="0" fontId="28" fillId="0" borderId="0" xfId="0" applyFont="1" applyAlignment="1">
      <alignment horizontal="left" vertical="center"/>
    </xf>
    <xf numFmtId="10" fontId="28" fillId="0" borderId="0" xfId="0" applyNumberFormat="1" applyFont="1" applyAlignment="1">
      <alignment horizontal="center" vertical="center"/>
    </xf>
    <xf numFmtId="0" fontId="28" fillId="0" borderId="0" xfId="0" applyFont="1" applyAlignment="1">
      <alignment vertical="center"/>
    </xf>
    <xf numFmtId="0" fontId="50" fillId="0" borderId="0" xfId="200" applyNumberFormat="1" applyFont="1" applyFill="1" applyBorder="1" applyAlignment="1" applyProtection="1">
      <alignment horizontal="center" vertical="center"/>
    </xf>
    <xf numFmtId="10" fontId="50" fillId="0" borderId="0" xfId="0" applyNumberFormat="1" applyFont="1" applyAlignment="1">
      <alignment horizontal="center" vertical="center"/>
    </xf>
    <xf numFmtId="0" fontId="50" fillId="0" borderId="0" xfId="200" applyNumberFormat="1" applyFont="1" applyFill="1" applyBorder="1" applyAlignment="1" applyProtection="1">
      <alignment horizontal="center" vertical="center"/>
      <protection hidden="1"/>
    </xf>
    <xf numFmtId="0" fontId="29" fillId="0" borderId="0" xfId="0" applyFont="1" applyAlignment="1">
      <alignment vertical="center"/>
    </xf>
    <xf numFmtId="2" fontId="16" fillId="0" borderId="4" xfId="200" applyNumberFormat="1" applyFill="1" applyBorder="1" applyAlignment="1" applyProtection="1">
      <alignment horizontal="right" vertical="top"/>
    </xf>
    <xf numFmtId="0" fontId="50"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50"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7"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3" fillId="0" borderId="0" xfId="0" applyFont="1" applyAlignment="1" applyProtection="1">
      <alignment horizontal="center" vertical="top"/>
      <protection hidden="1"/>
    </xf>
    <xf numFmtId="0" fontId="33" fillId="0" borderId="0" xfId="0" applyFont="1" applyAlignment="1" applyProtection="1">
      <alignment horizontal="justify" vertical="top"/>
      <protection hidden="1"/>
    </xf>
    <xf numFmtId="0" fontId="33" fillId="0" borderId="0" xfId="0" applyFont="1" applyAlignment="1" applyProtection="1">
      <alignment vertical="top"/>
      <protection hidden="1"/>
    </xf>
    <xf numFmtId="0" fontId="50"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50"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16" fillId="0" borderId="0" xfId="194" applyFont="1"/>
    <xf numFmtId="0" fontId="33" fillId="0" borderId="0" xfId="194" applyFont="1"/>
    <xf numFmtId="0" fontId="33" fillId="0" borderId="0" xfId="194" applyFont="1" applyAlignment="1">
      <alignment horizontal="center" vertical="center"/>
    </xf>
    <xf numFmtId="0" fontId="50" fillId="0" borderId="0" xfId="194" applyFont="1"/>
    <xf numFmtId="0" fontId="50" fillId="0" borderId="0" xfId="194" applyFont="1" applyAlignment="1">
      <alignment vertical="center"/>
    </xf>
    <xf numFmtId="0" fontId="15" fillId="0" borderId="0" xfId="194" applyFont="1" applyAlignment="1">
      <alignment horizontal="center" vertical="center"/>
    </xf>
    <xf numFmtId="0" fontId="50" fillId="0" borderId="0" xfId="194" applyFont="1" applyAlignment="1">
      <alignment horizontal="left" vertical="center"/>
    </xf>
    <xf numFmtId="177" fontId="50" fillId="0" borderId="0" xfId="194" applyNumberFormat="1" applyFont="1" applyAlignment="1">
      <alignment horizontal="left" vertical="center"/>
    </xf>
    <xf numFmtId="0" fontId="33" fillId="0" borderId="0" xfId="194" applyFont="1" applyAlignment="1">
      <alignment horizontal="center"/>
    </xf>
    <xf numFmtId="0" fontId="50"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50" fillId="0" borderId="0" xfId="207" applyFont="1" applyAlignment="1">
      <alignment horizontal="left" vertical="center"/>
    </xf>
    <xf numFmtId="0" fontId="50" fillId="0" borderId="0" xfId="194" applyFont="1" applyAlignment="1">
      <alignment horizontal="justify" vertical="center"/>
    </xf>
    <xf numFmtId="0" fontId="50" fillId="0" borderId="0" xfId="194" applyFont="1" applyAlignment="1">
      <alignment vertical="top"/>
    </xf>
    <xf numFmtId="164" fontId="50" fillId="0" borderId="0" xfId="194" applyNumberFormat="1" applyFont="1" applyAlignment="1">
      <alignment horizontal="center" vertical="top"/>
    </xf>
    <xf numFmtId="0" fontId="50" fillId="0" borderId="0" xfId="194" applyFont="1" applyAlignment="1">
      <alignment horizontal="justify"/>
    </xf>
    <xf numFmtId="4" fontId="15" fillId="0" borderId="0" xfId="194" applyNumberFormat="1" applyFont="1" applyAlignment="1">
      <alignment vertical="center"/>
    </xf>
    <xf numFmtId="0" fontId="15" fillId="0" borderId="0" xfId="194" applyFont="1" applyAlignment="1">
      <alignment horizontal="justify" vertical="center"/>
    </xf>
    <xf numFmtId="164" fontId="50" fillId="0" borderId="0" xfId="194" applyNumberFormat="1" applyFont="1" applyAlignment="1">
      <alignment horizontal="center" vertical="center"/>
    </xf>
    <xf numFmtId="0" fontId="33" fillId="0" borderId="0" xfId="194" applyFont="1" applyAlignment="1">
      <alignment vertical="center"/>
    </xf>
    <xf numFmtId="0" fontId="50" fillId="0" borderId="0" xfId="194" applyFont="1" applyAlignment="1">
      <alignment horizontal="center" vertical="top"/>
    </xf>
    <xf numFmtId="164" fontId="50" fillId="0" borderId="0" xfId="0" applyNumberFormat="1" applyFont="1" applyAlignment="1">
      <alignment horizontal="center" vertical="center"/>
    </xf>
    <xf numFmtId="0" fontId="50" fillId="0" borderId="0" xfId="0" applyFont="1" applyAlignment="1">
      <alignment horizontal="right" vertical="center"/>
    </xf>
    <xf numFmtId="177"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15" fillId="0" borderId="0" xfId="194" applyFont="1" applyAlignment="1">
      <alignment horizontal="left" vertical="center" indent="2"/>
    </xf>
    <xf numFmtId="0" fontId="15" fillId="0" borderId="0" xfId="194" applyFont="1" applyAlignment="1">
      <alignment horizontal="left" vertical="center" indent="1"/>
    </xf>
    <xf numFmtId="0" fontId="16" fillId="0" borderId="0" xfId="194" applyFont="1" applyAlignment="1">
      <alignment horizontal="left" vertical="center" indent="1"/>
    </xf>
    <xf numFmtId="0" fontId="50" fillId="0" borderId="0" xfId="0" applyFont="1" applyAlignment="1">
      <alignment horizontal="left" vertical="center" wrapText="1" indent="2"/>
    </xf>
    <xf numFmtId="0" fontId="50" fillId="0" borderId="0" xfId="0" applyFont="1" applyAlignment="1">
      <alignment vertical="center" wrapText="1"/>
    </xf>
    <xf numFmtId="0" fontId="50" fillId="0" borderId="0" xfId="0" applyFont="1" applyAlignment="1">
      <alignment horizontal="left" vertical="center" indent="2"/>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9" fillId="0" borderId="0" xfId="206" applyFont="1" applyAlignment="1" applyProtection="1">
      <alignment horizontal="justify" vertical="center" wrapText="1"/>
      <protection hidden="1"/>
    </xf>
    <xf numFmtId="0" fontId="0" fillId="0" borderId="0" xfId="0" applyAlignment="1">
      <alignment wrapText="1"/>
    </xf>
    <xf numFmtId="164"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4" fontId="19" fillId="0" borderId="23" xfId="0" applyNumberFormat="1" applyFont="1" applyBorder="1" applyAlignment="1">
      <alignment horizontal="right" vertical="top" wrapText="1"/>
    </xf>
    <xf numFmtId="0" fontId="55" fillId="0" borderId="0" xfId="0" applyFont="1" applyAlignment="1">
      <alignment vertical="top"/>
    </xf>
    <xf numFmtId="0" fontId="56" fillId="0" borderId="0" xfId="0" applyFont="1" applyAlignment="1">
      <alignment vertical="top"/>
    </xf>
    <xf numFmtId="164"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9" fillId="4" borderId="4" xfId="0" applyFont="1" applyFill="1" applyBorder="1" applyAlignment="1" applyProtection="1">
      <alignment vertical="center"/>
      <protection locked="0"/>
    </xf>
    <xf numFmtId="0" fontId="58"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8"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5"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4" fontId="15" fillId="0" borderId="23" xfId="0" applyNumberFormat="1" applyFont="1" applyBorder="1" applyAlignment="1">
      <alignment horizontal="center" vertical="top" wrapText="1"/>
    </xf>
    <xf numFmtId="0" fontId="3" fillId="0" borderId="0" xfId="204" applyNumberFormat="1" applyFont="1" applyFill="1" applyBorder="1" applyAlignment="1" applyProtection="1">
      <alignment horizontal="center" vertical="top"/>
      <protection hidden="1"/>
    </xf>
    <xf numFmtId="0" fontId="37" fillId="0" borderId="0" xfId="204" applyNumberFormat="1" applyFont="1" applyFill="1" applyBorder="1" applyAlignment="1" applyProtection="1">
      <alignment vertical="top"/>
      <protection hidden="1"/>
    </xf>
    <xf numFmtId="0" fontId="16" fillId="0" borderId="0" xfId="204" applyFont="1" applyAlignment="1" applyProtection="1">
      <alignment vertical="top"/>
      <protection hidden="1"/>
    </xf>
    <xf numFmtId="0" fontId="16" fillId="0" borderId="0" xfId="204" applyFont="1" applyAlignment="1" applyProtection="1">
      <alignment vertical="center"/>
      <protection hidden="1"/>
    </xf>
    <xf numFmtId="0" fontId="16" fillId="0" borderId="0" xfId="204" applyFont="1" applyAlignment="1" applyProtection="1">
      <alignment vertical="center" wrapText="1"/>
      <protection hidden="1"/>
    </xf>
    <xf numFmtId="0" fontId="16" fillId="0" borderId="0" xfId="204" applyNumberFormat="1" applyFont="1" applyFill="1" applyBorder="1" applyAlignment="1" applyProtection="1">
      <alignment vertical="center"/>
      <protection hidden="1"/>
    </xf>
    <xf numFmtId="0" fontId="16" fillId="0" borderId="4" xfId="204" applyFont="1" applyBorder="1" applyAlignment="1" applyProtection="1">
      <alignment horizontal="center" vertical="top"/>
      <protection hidden="1"/>
    </xf>
    <xf numFmtId="4" fontId="16" fillId="4" borderId="4" xfId="204" applyNumberFormat="1" applyFont="1" applyFill="1" applyBorder="1" applyAlignment="1" applyProtection="1">
      <alignment horizontal="right" vertical="center"/>
      <protection locked="0"/>
    </xf>
    <xf numFmtId="10" fontId="16" fillId="4" borderId="4" xfId="204" applyNumberFormat="1" applyFont="1" applyFill="1" applyBorder="1" applyAlignment="1" applyProtection="1">
      <alignment horizontal="right" vertical="center"/>
      <protection locked="0"/>
    </xf>
    <xf numFmtId="0" fontId="54" fillId="0" borderId="0" xfId="204" applyNumberFormat="1" applyFont="1" applyFill="1" applyBorder="1" applyAlignment="1" applyProtection="1">
      <alignment vertical="top"/>
      <protection hidden="1"/>
    </xf>
    <xf numFmtId="0" fontId="16" fillId="0" borderId="11" xfId="204" applyFont="1" applyBorder="1" applyAlignment="1" applyProtection="1">
      <alignment horizontal="center" vertical="top"/>
      <protection hidden="1"/>
    </xf>
    <xf numFmtId="0" fontId="54" fillId="0" borderId="24" xfId="204" applyNumberFormat="1" applyFont="1" applyFill="1" applyBorder="1" applyAlignment="1" applyProtection="1">
      <alignment horizontal="right" vertical="top"/>
      <protection hidden="1"/>
    </xf>
    <xf numFmtId="0" fontId="15" fillId="0" borderId="12" xfId="204" applyFont="1" applyBorder="1" applyAlignment="1" applyProtection="1">
      <alignment horizontal="center" vertical="center" wrapText="1"/>
      <protection hidden="1"/>
    </xf>
    <xf numFmtId="0" fontId="16" fillId="0" borderId="18" xfId="204" applyNumberFormat="1" applyFont="1" applyFill="1" applyBorder="1" applyAlignment="1" applyProtection="1">
      <alignment horizontal="left" vertical="center" indent="3"/>
      <protection hidden="1"/>
    </xf>
    <xf numFmtId="0" fontId="54" fillId="0" borderId="22" xfId="204" applyNumberFormat="1" applyFont="1" applyFill="1" applyBorder="1" applyAlignment="1" applyProtection="1">
      <alignment vertical="top"/>
      <protection hidden="1"/>
    </xf>
    <xf numFmtId="0" fontId="16" fillId="0" borderId="22" xfId="204" applyFont="1" applyBorder="1" applyAlignment="1" applyProtection="1">
      <alignment horizontal="center" vertical="center"/>
      <protection hidden="1"/>
    </xf>
    <xf numFmtId="0" fontId="16" fillId="0" borderId="19" xfId="204" applyFont="1" applyBorder="1" applyAlignment="1" applyProtection="1">
      <alignment horizontal="right" vertical="center"/>
      <protection hidden="1"/>
    </xf>
    <xf numFmtId="4" fontId="16" fillId="4" borderId="25" xfId="204" applyNumberFormat="1" applyFont="1" applyFill="1" applyBorder="1" applyAlignment="1" applyProtection="1">
      <alignment horizontal="right" vertical="center" wrapText="1"/>
      <protection locked="0"/>
    </xf>
    <xf numFmtId="0" fontId="15" fillId="0" borderId="13" xfId="204" applyFont="1" applyBorder="1" applyAlignment="1" applyProtection="1">
      <alignment horizontal="center" vertical="center" wrapText="1"/>
      <protection hidden="1"/>
    </xf>
    <xf numFmtId="0" fontId="0" fillId="0" borderId="26" xfId="204" applyNumberFormat="1" applyFont="1" applyFill="1" applyBorder="1" applyAlignment="1" applyProtection="1">
      <alignment horizontal="left" vertical="center" indent="3"/>
      <protection hidden="1"/>
    </xf>
    <xf numFmtId="0" fontId="54" fillId="0" borderId="27" xfId="204" applyNumberFormat="1" applyFont="1" applyFill="1" applyBorder="1" applyAlignment="1" applyProtection="1">
      <alignment vertical="top"/>
      <protection hidden="1"/>
    </xf>
    <xf numFmtId="0" fontId="16" fillId="0" borderId="28" xfId="204" applyFont="1" applyBorder="1" applyAlignment="1" applyProtection="1">
      <alignment horizontal="right" vertical="center"/>
      <protection hidden="1"/>
    </xf>
    <xf numFmtId="0" fontId="15" fillId="0" borderId="0" xfId="204" applyFont="1" applyAlignment="1" applyProtection="1">
      <alignment horizontal="center" vertical="center" wrapText="1"/>
      <protection hidden="1"/>
    </xf>
    <xf numFmtId="0" fontId="16" fillId="0" borderId="22" xfId="204" applyFont="1" applyBorder="1" applyAlignment="1" applyProtection="1">
      <alignment horizontal="right" vertical="center"/>
      <protection hidden="1"/>
    </xf>
    <xf numFmtId="10" fontId="16" fillId="4" borderId="25" xfId="204" applyNumberFormat="1" applyFont="1" applyFill="1" applyBorder="1" applyAlignment="1" applyProtection="1">
      <alignment horizontal="right" vertical="center" wrapText="1"/>
      <protection locked="0"/>
    </xf>
    <xf numFmtId="0" fontId="16" fillId="0" borderId="27" xfId="204" applyFont="1" applyBorder="1" applyAlignment="1" applyProtection="1">
      <alignment horizontal="right" vertical="center"/>
      <protection hidden="1"/>
    </xf>
    <xf numFmtId="0" fontId="16" fillId="0" borderId="10" xfId="204" applyFont="1" applyBorder="1" applyAlignment="1" applyProtection="1">
      <alignment vertical="center"/>
      <protection hidden="1"/>
    </xf>
    <xf numFmtId="0" fontId="15" fillId="0" borderId="0" xfId="204" applyFont="1" applyBorder="1" applyAlignment="1" applyProtection="1">
      <alignment horizontal="center" vertical="center" wrapText="1"/>
      <protection hidden="1"/>
    </xf>
    <xf numFmtId="0" fontId="16" fillId="0" borderId="0" xfId="204" applyNumberFormat="1" applyFont="1" applyFill="1" applyBorder="1" applyAlignment="1" applyProtection="1">
      <alignment horizontal="left" vertical="center" indent="6"/>
      <protection hidden="1"/>
    </xf>
    <xf numFmtId="0" fontId="16" fillId="0" borderId="0" xfId="204" applyFont="1" applyBorder="1" applyAlignment="1" applyProtection="1">
      <alignment horizontal="justify" vertical="center"/>
      <protection hidden="1"/>
    </xf>
    <xf numFmtId="0" fontId="16" fillId="0" borderId="0" xfId="204" applyNumberFormat="1" applyFont="1" applyFill="1" applyBorder="1" applyAlignment="1" applyProtection="1">
      <alignment vertical="center" wrapText="1"/>
      <protection hidden="1"/>
    </xf>
    <xf numFmtId="0" fontId="16" fillId="0" borderId="0" xfId="195" applyFont="1" applyAlignment="1" applyProtection="1">
      <alignment vertical="center"/>
      <protection hidden="1"/>
    </xf>
    <xf numFmtId="164" fontId="16" fillId="0" borderId="0" xfId="0" applyNumberFormat="1" applyFont="1" applyAlignment="1" applyProtection="1">
      <alignment horizontal="center" vertical="center"/>
      <protection hidden="1"/>
    </xf>
    <xf numFmtId="0" fontId="18" fillId="0" borderId="0" xfId="195" applyProtection="1">
      <protection hidden="1"/>
    </xf>
    <xf numFmtId="177" fontId="15" fillId="0" borderId="0" xfId="195" applyNumberFormat="1" applyFont="1" applyAlignment="1" applyProtection="1">
      <alignment vertical="center"/>
      <protection hidden="1"/>
    </xf>
    <xf numFmtId="0" fontId="15" fillId="0" borderId="0" xfId="195" applyFont="1" applyAlignment="1" applyProtection="1">
      <alignment horizontal="right" vertical="center"/>
      <protection hidden="1"/>
    </xf>
    <xf numFmtId="0" fontId="15" fillId="0" borderId="0" xfId="195" applyFont="1" applyAlignment="1" applyProtection="1">
      <alignment horizontal="left" vertical="center" indent="2"/>
      <protection hidden="1"/>
    </xf>
    <xf numFmtId="0" fontId="16" fillId="0" borderId="0" xfId="195" applyFont="1" applyAlignment="1" applyProtection="1">
      <alignment horizontal="left" vertical="center" inden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50"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4" fillId="0" borderId="4" xfId="0" applyFont="1" applyBorder="1" applyAlignment="1" applyProtection="1">
      <alignment vertical="top"/>
      <protection locked="0"/>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0" borderId="4" xfId="0" applyFont="1" applyBorder="1" applyAlignment="1">
      <alignment horizontal="center" vertical="top"/>
    </xf>
    <xf numFmtId="3" fontId="4" fillId="0" borderId="4" xfId="11" applyNumberFormat="1" applyFont="1" applyFill="1" applyBorder="1" applyAlignment="1" applyProtection="1">
      <alignment horizontal="center" vertical="top"/>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69" fontId="57" fillId="0" borderId="4" xfId="0" applyNumberFormat="1" applyFont="1" applyBorder="1" applyAlignment="1">
      <alignment horizontal="center" vertical="top" wrapText="1"/>
    </xf>
    <xf numFmtId="0" fontId="60" fillId="0" borderId="0" xfId="197" applyFont="1" applyAlignment="1" applyProtection="1">
      <alignment horizontal="center" vertical="center"/>
      <protection hidden="1"/>
    </xf>
    <xf numFmtId="177" fontId="0" fillId="4" borderId="11" xfId="197" applyNumberFormat="1" applyFont="1" applyFill="1" applyBorder="1" applyAlignment="1" applyProtection="1">
      <alignment horizontal="center" vertical="center"/>
      <protection locked="0"/>
    </xf>
    <xf numFmtId="0" fontId="61" fillId="0" borderId="0" xfId="205" applyFont="1" applyAlignment="1" applyProtection="1">
      <alignment vertical="top"/>
      <protection hidden="1"/>
    </xf>
    <xf numFmtId="0" fontId="50" fillId="4" borderId="0" xfId="0" applyFont="1" applyFill="1" applyAlignment="1" applyProtection="1">
      <alignment vertical="center"/>
      <protection locked="0"/>
    </xf>
    <xf numFmtId="0" fontId="64" fillId="0" borderId="0" xfId="205" applyFont="1" applyAlignment="1" applyProtection="1">
      <alignment vertical="top"/>
      <protection hidden="1"/>
    </xf>
    <xf numFmtId="0" fontId="68" fillId="0" borderId="0" xfId="0" applyFont="1" applyAlignment="1">
      <alignment vertical="top"/>
    </xf>
    <xf numFmtId="0" fontId="69" fillId="0" borderId="0" xfId="204" applyNumberFormat="1" applyFont="1" applyFill="1" applyBorder="1" applyAlignment="1" applyProtection="1">
      <alignment horizontal="center" vertical="top"/>
      <protection hidden="1"/>
    </xf>
    <xf numFmtId="0" fontId="70" fillId="0" borderId="0" xfId="204" applyNumberFormat="1" applyFont="1" applyFill="1" applyBorder="1" applyAlignment="1" applyProtection="1">
      <alignment horizontal="center" vertical="top"/>
      <protection hidden="1"/>
    </xf>
    <xf numFmtId="0" fontId="71" fillId="0" borderId="0" xfId="204" applyNumberFormat="1" applyFont="1" applyFill="1" applyBorder="1" applyAlignment="1" applyProtection="1">
      <alignment vertical="top"/>
      <protection hidden="1"/>
    </xf>
    <xf numFmtId="0" fontId="72" fillId="0" borderId="0" xfId="204" applyNumberFormat="1" applyFont="1" applyFill="1" applyBorder="1" applyAlignment="1" applyProtection="1">
      <alignment vertical="top"/>
      <protection hidden="1"/>
    </xf>
    <xf numFmtId="0" fontId="67" fillId="0" borderId="0" xfId="204" applyNumberFormat="1" applyFont="1" applyFill="1" applyBorder="1" applyAlignment="1" applyProtection="1">
      <alignment vertical="top"/>
      <protection hidden="1"/>
    </xf>
    <xf numFmtId="0" fontId="73" fillId="0" borderId="0" xfId="204" applyNumberFormat="1" applyFont="1" applyFill="1" applyBorder="1" applyAlignment="1" applyProtection="1">
      <alignment vertical="top"/>
      <protection hidden="1"/>
    </xf>
    <xf numFmtId="0" fontId="16" fillId="0" borderId="0" xfId="204" applyFont="1" applyBorder="1" applyAlignment="1" applyProtection="1">
      <alignment horizontal="center" vertical="center"/>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7"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8"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63"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65" fillId="0" borderId="0" xfId="0" applyFont="1" applyAlignment="1" applyProtection="1">
      <alignment vertical="center"/>
      <protection hidden="1"/>
    </xf>
    <xf numFmtId="0" fontId="66" fillId="0" borderId="0" xfId="0" applyFont="1" applyProtection="1">
      <protection hidden="1"/>
    </xf>
    <xf numFmtId="0" fontId="0" fillId="0" borderId="13" xfId="205" applyFont="1" applyBorder="1" applyAlignment="1" applyProtection="1">
      <alignment horizontal="justify" vertical="top" wrapText="1"/>
      <protection hidden="1"/>
    </xf>
    <xf numFmtId="0" fontId="80" fillId="0" borderId="0" xfId="204" applyNumberFormat="1" applyFont="1" applyFill="1" applyBorder="1" applyAlignment="1" applyProtection="1">
      <alignment horizontal="center" vertical="center"/>
      <protection hidden="1"/>
    </xf>
    <xf numFmtId="0" fontId="80" fillId="0" borderId="0" xfId="204" applyNumberFormat="1" applyFont="1" applyFill="1" applyBorder="1" applyAlignment="1" applyProtection="1">
      <alignment horizontal="center" vertical="top"/>
      <protection hidden="1"/>
    </xf>
    <xf numFmtId="0" fontId="79"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center"/>
      <protection hidden="1"/>
    </xf>
    <xf numFmtId="0" fontId="81" fillId="0" borderId="0" xfId="204" applyNumberFormat="1" applyFont="1" applyFill="1" applyBorder="1" applyAlignment="1" applyProtection="1">
      <alignment vertical="top"/>
      <protection hidden="1"/>
    </xf>
    <xf numFmtId="0" fontId="82" fillId="0" borderId="0"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vertical="top" wrapText="1"/>
      <protection hidden="1"/>
    </xf>
    <xf numFmtId="2" fontId="81"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center"/>
      <protection hidden="1"/>
    </xf>
    <xf numFmtId="10" fontId="81" fillId="0" borderId="0" xfId="204" applyNumberFormat="1" applyFont="1" applyFill="1" applyBorder="1" applyAlignment="1" applyProtection="1">
      <alignment vertical="top"/>
      <protection hidden="1"/>
    </xf>
    <xf numFmtId="0" fontId="79" fillId="0" borderId="0" xfId="204" applyNumberFormat="1" applyFont="1" applyFill="1" applyBorder="1" applyAlignment="1" applyProtection="1">
      <alignment vertical="top"/>
      <protection hidden="1"/>
    </xf>
    <xf numFmtId="0" fontId="83" fillId="0" borderId="0" xfId="204" applyNumberFormat="1" applyFont="1" applyFill="1" applyBorder="1" applyAlignment="1" applyProtection="1">
      <alignment vertical="top"/>
      <protection hidden="1"/>
    </xf>
    <xf numFmtId="2" fontId="79" fillId="0" borderId="0" xfId="204" applyNumberFormat="1" applyFont="1" applyFill="1" applyBorder="1" applyAlignment="1" applyProtection="1">
      <alignment vertical="center"/>
      <protection hidden="1"/>
    </xf>
    <xf numFmtId="180" fontId="79" fillId="0" borderId="0" xfId="204" applyNumberFormat="1" applyFont="1" applyFill="1" applyBorder="1" applyAlignment="1" applyProtection="1">
      <alignment vertical="top"/>
      <protection hidden="1"/>
    </xf>
    <xf numFmtId="0" fontId="84" fillId="0" borderId="0" xfId="204" applyNumberFormat="1" applyFont="1" applyFill="1" applyBorder="1" applyAlignment="1" applyProtection="1">
      <alignment horizontal="left" vertical="center" indent="3"/>
      <protection hidden="1"/>
    </xf>
    <xf numFmtId="10" fontId="79" fillId="0" borderId="0" xfId="204" applyNumberFormat="1" applyFont="1" applyFill="1" applyBorder="1" applyAlignment="1" applyProtection="1">
      <alignment vertical="top"/>
      <protection hidden="1"/>
    </xf>
    <xf numFmtId="0" fontId="4" fillId="0" borderId="0" xfId="200" applyNumberFormat="1" applyFont="1" applyFill="1" applyBorder="1" applyProtection="1">
      <alignment vertical="top"/>
    </xf>
    <xf numFmtId="0" fontId="62" fillId="0" borderId="0" xfId="200" applyNumberFormat="1" applyFont="1" applyFill="1" applyBorder="1" applyProtection="1">
      <alignment vertical="top"/>
    </xf>
    <xf numFmtId="164" fontId="39" fillId="0" borderId="0" xfId="0" applyNumberFormat="1" applyFont="1" applyAlignment="1">
      <alignment horizontal="center" vertical="top"/>
    </xf>
    <xf numFmtId="0" fontId="18" fillId="0" borderId="4" xfId="205" quotePrefix="1" applyFont="1" applyBorder="1" applyAlignment="1" applyProtection="1">
      <alignment horizontal="left" vertical="center"/>
      <protection hidden="1"/>
    </xf>
    <xf numFmtId="0" fontId="0" fillId="0" borderId="0" xfId="0" quotePrefix="1" applyAlignment="1">
      <alignment horizontal="left"/>
    </xf>
    <xf numFmtId="0" fontId="55" fillId="0" borderId="0" xfId="0" applyFont="1" applyAlignment="1">
      <alignment horizontal="right" vertical="top"/>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4" fillId="0" borderId="0" xfId="0" applyFont="1" applyAlignment="1">
      <alignment horizontal="center" vertical="top"/>
    </xf>
    <xf numFmtId="0" fontId="55" fillId="2" borderId="4" xfId="199" applyNumberFormat="1" applyFont="1" applyFill="1" applyBorder="1" applyAlignment="1" applyProtection="1">
      <alignment horizontal="center" vertical="top" wrapText="1"/>
    </xf>
    <xf numFmtId="0" fontId="55" fillId="2" borderId="4" xfId="199" applyNumberFormat="1" applyFont="1" applyFill="1" applyBorder="1" applyAlignment="1" applyProtection="1">
      <alignment vertical="top" wrapText="1"/>
    </xf>
    <xf numFmtId="164" fontId="5" fillId="0" borderId="0" xfId="0" applyNumberFormat="1" applyFont="1" applyAlignment="1">
      <alignment horizontal="center" vertical="top"/>
    </xf>
    <xf numFmtId="0" fontId="87" fillId="0" borderId="0" xfId="0" applyFont="1" applyAlignment="1" applyProtection="1">
      <alignment vertical="top" wrapText="1"/>
      <protection hidden="1"/>
    </xf>
    <xf numFmtId="0" fontId="85" fillId="11"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5" fillId="0" borderId="5" xfId="0" applyFont="1" applyBorder="1" applyAlignment="1">
      <alignment horizontal="left" vertical="top"/>
    </xf>
    <xf numFmtId="0" fontId="5" fillId="0" borderId="5" xfId="0" applyFont="1" applyBorder="1" applyAlignment="1">
      <alignment horizontal="justify" vertical="top"/>
    </xf>
    <xf numFmtId="0" fontId="5" fillId="0" borderId="5" xfId="0" applyFont="1" applyBorder="1" applyAlignment="1">
      <alignment horizontal="center" vertical="top"/>
    </xf>
    <xf numFmtId="0" fontId="5" fillId="0" borderId="5" xfId="0" applyFont="1" applyBorder="1" applyAlignment="1">
      <alignment vertical="top"/>
    </xf>
    <xf numFmtId="0" fontId="39" fillId="0" borderId="0" xfId="0" applyFont="1" applyAlignment="1">
      <alignment vertical="top"/>
    </xf>
    <xf numFmtId="0" fontId="4" fillId="0" borderId="0" xfId="0" applyFont="1" applyAlignment="1">
      <alignment vertical="top"/>
    </xf>
    <xf numFmtId="0" fontId="4" fillId="0" borderId="0" xfId="0" applyFont="1" applyAlignment="1">
      <alignment horizontal="justify" vertical="top"/>
    </xf>
    <xf numFmtId="0" fontId="39" fillId="0" borderId="0" xfId="0" applyFont="1" applyAlignment="1">
      <alignment horizontal="left" vertical="top"/>
    </xf>
    <xf numFmtId="0" fontId="39" fillId="0" borderId="0" xfId="0" applyFont="1" applyAlignment="1">
      <alignment horizontal="center" vertical="top"/>
    </xf>
    <xf numFmtId="0" fontId="4" fillId="0" borderId="0" xfId="200" applyNumberFormat="1" applyFont="1" applyFill="1" applyBorder="1" applyAlignment="1" applyProtection="1">
      <alignment horizontal="center" vertical="top"/>
    </xf>
    <xf numFmtId="0" fontId="4" fillId="0" borderId="0" xfId="200" applyNumberFormat="1" applyFont="1" applyFill="1" applyBorder="1" applyAlignment="1" applyProtection="1">
      <alignment horizontal="justify" vertical="top" wrapText="1"/>
    </xf>
    <xf numFmtId="0" fontId="4" fillId="0" borderId="0" xfId="206" applyFont="1" applyAlignment="1" applyProtection="1">
      <alignment horizontal="justify" vertical="top"/>
      <protection hidden="1"/>
    </xf>
    <xf numFmtId="0" fontId="4" fillId="0" borderId="0" xfId="206" applyFont="1" applyAlignment="1" applyProtection="1">
      <alignment horizontal="left" vertical="top"/>
      <protection hidden="1"/>
    </xf>
    <xf numFmtId="0" fontId="39" fillId="0" borderId="0" xfId="0" applyFont="1" applyAlignment="1" applyProtection="1">
      <alignment vertical="top"/>
      <protection hidden="1"/>
    </xf>
    <xf numFmtId="0" fontId="5" fillId="0" borderId="0" xfId="0" applyFont="1" applyAlignment="1">
      <alignment horizontal="center" vertical="top"/>
    </xf>
    <xf numFmtId="14" fontId="4" fillId="0" borderId="0" xfId="0" applyNumberFormat="1" applyFont="1" applyAlignment="1">
      <alignment horizontal="center" vertical="top"/>
    </xf>
    <xf numFmtId="0" fontId="5" fillId="0" borderId="0" xfId="0" applyFont="1" applyAlignment="1">
      <alignment vertical="top"/>
    </xf>
    <xf numFmtId="0" fontId="39" fillId="0" borderId="0" xfId="0" applyFont="1" applyAlignment="1">
      <alignment horizontal="justify" vertical="top"/>
    </xf>
    <xf numFmtId="177" fontId="5" fillId="0" borderId="0" xfId="0" applyNumberFormat="1" applyFont="1" applyAlignment="1" applyProtection="1">
      <alignment horizontal="justify" vertical="top"/>
      <protection hidden="1"/>
    </xf>
    <xf numFmtId="0" fontId="4" fillId="0" borderId="0" xfId="200" applyNumberFormat="1" applyFont="1" applyFill="1" applyBorder="1" applyAlignment="1" applyProtection="1">
      <alignment horizontal="center" vertical="top"/>
      <protection hidden="1"/>
    </xf>
    <xf numFmtId="0" fontId="4" fillId="0" borderId="0" xfId="200" applyNumberFormat="1" applyFont="1" applyFill="1" applyBorder="1" applyAlignment="1" applyProtection="1">
      <alignment horizontal="justify" vertical="top" wrapText="1"/>
      <protection hidden="1"/>
    </xf>
    <xf numFmtId="0" fontId="4" fillId="0" borderId="0" xfId="200" applyNumberFormat="1" applyFont="1" applyFill="1" applyBorder="1" applyProtection="1">
      <alignment vertical="top"/>
      <protection hidden="1"/>
    </xf>
    <xf numFmtId="164" fontId="4" fillId="0" borderId="4" xfId="0" applyNumberFormat="1" applyFont="1" applyBorder="1" applyAlignment="1">
      <alignment horizontal="center" vertical="top" wrapText="1"/>
    </xf>
    <xf numFmtId="164" fontId="5" fillId="0" borderId="5" xfId="0" applyNumberFormat="1" applyFont="1" applyBorder="1" applyAlignment="1">
      <alignment horizontal="left" vertical="top"/>
    </xf>
    <xf numFmtId="164" fontId="4" fillId="0" borderId="0" xfId="0" applyNumberFormat="1" applyFont="1" applyAlignment="1">
      <alignment horizontal="center" vertical="top"/>
    </xf>
    <xf numFmtId="10" fontId="39" fillId="0" borderId="0" xfId="0" applyNumberFormat="1" applyFont="1" applyAlignment="1">
      <alignment horizontal="center" vertical="top"/>
    </xf>
    <xf numFmtId="164" fontId="4" fillId="0" borderId="0" xfId="200" applyNumberFormat="1" applyFont="1" applyFill="1" applyBorder="1" applyAlignment="1" applyProtection="1">
      <alignment horizontal="center" vertical="top"/>
    </xf>
    <xf numFmtId="164" fontId="5" fillId="0" borderId="0" xfId="206" applyNumberFormat="1" applyFont="1" applyAlignment="1" applyProtection="1">
      <alignment horizontal="left" vertical="top"/>
      <protection hidden="1"/>
    </xf>
    <xf numFmtId="0" fontId="5" fillId="0" borderId="0" xfId="200" applyNumberFormat="1" applyFont="1" applyFill="1" applyBorder="1" applyAlignment="1" applyProtection="1">
      <alignment vertical="top" wrapText="1"/>
    </xf>
    <xf numFmtId="164" fontId="4" fillId="0" borderId="0" xfId="206" applyNumberFormat="1" applyFont="1" applyAlignment="1" applyProtection="1">
      <alignment horizontal="left" vertical="top"/>
      <protection hidden="1"/>
    </xf>
    <xf numFmtId="164" fontId="4" fillId="0" borderId="0" xfId="206" applyNumberFormat="1" applyFont="1" applyAlignment="1" applyProtection="1">
      <alignment horizontal="center" vertical="top"/>
      <protection hidden="1"/>
    </xf>
    <xf numFmtId="0" fontId="4" fillId="0" borderId="0" xfId="206" applyFont="1" applyAlignment="1">
      <alignment horizontal="justify" vertical="top"/>
    </xf>
    <xf numFmtId="0" fontId="4" fillId="0" borderId="0" xfId="206" applyFont="1" applyAlignment="1">
      <alignment horizontal="center" vertical="top"/>
    </xf>
    <xf numFmtId="0" fontId="62" fillId="0" borderId="0" xfId="0" applyFont="1" applyAlignment="1">
      <alignment vertical="top"/>
    </xf>
    <xf numFmtId="0" fontId="44" fillId="0" borderId="0" xfId="0" applyFont="1" applyAlignment="1">
      <alignment horizontal="center" vertical="top"/>
    </xf>
    <xf numFmtId="0" fontId="44" fillId="0" borderId="0" xfId="200" applyNumberFormat="1" applyFont="1" applyFill="1" applyBorder="1" applyAlignment="1" applyProtection="1">
      <alignment horizontal="center" vertical="top" wrapText="1"/>
      <protection hidden="1"/>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8"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0" fontId="5" fillId="0" borderId="0" xfId="0" applyFont="1" applyAlignment="1">
      <alignment horizontal="center" vertical="top" wrapText="1"/>
    </xf>
    <xf numFmtId="2" fontId="4" fillId="0" borderId="0" xfId="200" applyNumberFormat="1" applyFont="1" applyFill="1" applyBorder="1" applyAlignment="1" applyProtection="1">
      <alignment horizontal="right" vertical="top"/>
    </xf>
    <xf numFmtId="164" fontId="5" fillId="0" borderId="0" xfId="212"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justify" vertical="top" wrapText="1"/>
      <protection hidden="1"/>
    </xf>
    <xf numFmtId="178" fontId="4" fillId="0" borderId="0" xfId="11" applyNumberFormat="1" applyFont="1" applyFill="1" applyBorder="1" applyAlignment="1" applyProtection="1">
      <alignment horizontal="center" vertical="top" wrapText="1"/>
      <protection hidden="1"/>
    </xf>
    <xf numFmtId="0" fontId="4" fillId="0" borderId="0" xfId="202" applyNumberFormat="1" applyFont="1" applyFill="1" applyBorder="1" applyAlignment="1" applyProtection="1">
      <alignment horizontal="center" vertical="top"/>
      <protection hidden="1"/>
    </xf>
    <xf numFmtId="2" fontId="4" fillId="0" borderId="0" xfId="200" applyNumberFormat="1" applyFont="1" applyFill="1" applyBorder="1" applyAlignment="1" applyProtection="1">
      <alignment horizontal="right" vertical="top"/>
      <protection hidden="1"/>
    </xf>
    <xf numFmtId="2" fontId="39" fillId="0" borderId="0" xfId="200" applyNumberFormat="1" applyFont="1" applyFill="1" applyBorder="1" applyAlignment="1" applyProtection="1">
      <alignment horizontal="right" vertical="top"/>
      <protection hidden="1"/>
    </xf>
    <xf numFmtId="4" fontId="39" fillId="0" borderId="0" xfId="200" applyNumberFormat="1" applyFont="1" applyFill="1" applyBorder="1" applyProtection="1">
      <alignment vertical="top"/>
      <protection hidden="1"/>
    </xf>
    <xf numFmtId="2" fontId="44" fillId="0" borderId="0" xfId="200" applyNumberFormat="1" applyFont="1" applyFill="1" applyBorder="1" applyAlignment="1" applyProtection="1">
      <alignment horizontal="right" vertical="top"/>
      <protection hidden="1"/>
    </xf>
    <xf numFmtId="2" fontId="39" fillId="0" borderId="0" xfId="0" applyNumberFormat="1" applyFont="1" applyAlignment="1" applyProtection="1">
      <alignment vertical="top"/>
      <protection hidden="1"/>
    </xf>
    <xf numFmtId="164" fontId="39"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justify" vertical="top" wrapText="1"/>
      <protection hidden="1"/>
    </xf>
    <xf numFmtId="0" fontId="39" fillId="0" borderId="0" xfId="200" applyNumberFormat="1" applyFont="1" applyFill="1" applyBorder="1" applyAlignment="1" applyProtection="1">
      <alignment horizontal="center" vertical="top"/>
      <protection hidden="1"/>
    </xf>
    <xf numFmtId="0" fontId="44" fillId="0" borderId="0" xfId="200" applyNumberFormat="1" applyFont="1" applyFill="1" applyBorder="1" applyAlignment="1" applyProtection="1">
      <alignment horizontal="justify" vertical="top" wrapText="1"/>
      <protection hidden="1"/>
    </xf>
    <xf numFmtId="164" fontId="4" fillId="0" borderId="0" xfId="200" applyNumberFormat="1" applyFont="1" applyFill="1" applyBorder="1" applyAlignment="1" applyProtection="1">
      <alignment horizontal="center" vertical="top"/>
      <protection hidden="1"/>
    </xf>
    <xf numFmtId="164" fontId="5" fillId="0" borderId="0" xfId="0" applyNumberFormat="1" applyFont="1" applyAlignment="1" applyProtection="1">
      <alignment horizontal="center" vertical="top"/>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center" vertical="top"/>
      <protection hidden="1"/>
    </xf>
    <xf numFmtId="0" fontId="5" fillId="0" borderId="0" xfId="0" applyFont="1" applyAlignment="1" applyProtection="1">
      <alignment vertical="top"/>
      <protection hidden="1"/>
    </xf>
    <xf numFmtId="4" fontId="15" fillId="0" borderId="11" xfId="205" applyNumberFormat="1" applyFont="1" applyBorder="1" applyAlignment="1" applyProtection="1">
      <alignment horizontal="right" vertical="top"/>
      <protection hidden="1"/>
    </xf>
    <xf numFmtId="0" fontId="4" fillId="0" borderId="0" xfId="0" applyFont="1" applyAlignment="1" applyProtection="1">
      <alignment horizontal="center" vertical="top"/>
      <protection hidden="1"/>
    </xf>
    <xf numFmtId="9" fontId="4" fillId="0" borderId="4" xfId="0" applyNumberFormat="1" applyFont="1" applyBorder="1" applyAlignment="1">
      <alignment horizontal="center" vertical="top" wrapText="1"/>
    </xf>
    <xf numFmtId="0" fontId="4" fillId="0" borderId="0" xfId="0" applyFont="1" applyAlignment="1">
      <alignment vertical="top" wrapText="1"/>
    </xf>
    <xf numFmtId="0" fontId="5" fillId="0" borderId="0" xfId="206" applyFont="1" applyAlignment="1" applyProtection="1">
      <alignment horizontal="left" vertical="top"/>
      <protection hidden="1"/>
    </xf>
    <xf numFmtId="0" fontId="4" fillId="0" borderId="0" xfId="206" applyFont="1" applyAlignment="1" applyProtection="1">
      <alignment horizontal="center" vertical="top"/>
      <protection hidden="1"/>
    </xf>
    <xf numFmtId="0" fontId="5" fillId="0" borderId="0" xfId="212" applyNumberFormat="1" applyFont="1" applyFill="1" applyBorder="1" applyAlignment="1" applyProtection="1">
      <alignment horizontal="center" vertical="top" wrapText="1"/>
      <protection hidden="1"/>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0" xfId="200" applyNumberFormat="1" applyFont="1" applyFill="1" applyBorder="1" applyAlignment="1" applyProtection="1">
      <alignment horizontal="center" vertical="center"/>
    </xf>
    <xf numFmtId="1" fontId="5" fillId="0" borderId="0" xfId="206" applyNumberFormat="1" applyFont="1" applyAlignment="1" applyProtection="1">
      <alignment horizontal="center" vertical="center"/>
      <protection hidden="1"/>
    </xf>
    <xf numFmtId="1" fontId="5" fillId="0" borderId="0" xfId="200" applyNumberFormat="1" applyFont="1" applyFill="1" applyBorder="1" applyAlignment="1" applyProtection="1">
      <alignment horizontal="center" vertical="center" wrapText="1"/>
    </xf>
    <xf numFmtId="1" fontId="4" fillId="0" borderId="0" xfId="206" applyNumberFormat="1" applyFont="1" applyAlignment="1" applyProtection="1">
      <alignment horizontal="center" vertical="center"/>
      <protection hidden="1"/>
    </xf>
    <xf numFmtId="1" fontId="39"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212" applyNumberFormat="1" applyFont="1" applyFill="1" applyBorder="1" applyAlignment="1" applyProtection="1">
      <alignment horizontal="center" vertical="center" wrapText="1"/>
      <protection hidden="1"/>
    </xf>
    <xf numFmtId="1" fontId="39"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1" fontId="5" fillId="0" borderId="0" xfId="0" applyNumberFormat="1" applyFont="1" applyAlignment="1" applyProtection="1">
      <alignment horizontal="center" vertical="center"/>
      <protection hidden="1"/>
    </xf>
    <xf numFmtId="0" fontId="39" fillId="0" borderId="0" xfId="0" applyFont="1" applyAlignment="1">
      <alignment vertical="center"/>
    </xf>
    <xf numFmtId="0" fontId="62" fillId="0" borderId="0" xfId="0" applyFont="1" applyAlignment="1">
      <alignment vertical="center"/>
    </xf>
    <xf numFmtId="0" fontId="44" fillId="0" borderId="0" xfId="0" applyFont="1" applyAlignment="1" applyProtection="1">
      <alignment horizontal="center" vertical="center"/>
      <protection hidden="1"/>
    </xf>
    <xf numFmtId="0" fontId="39" fillId="0" borderId="0" xfId="0" applyFont="1" applyAlignment="1">
      <alignment horizontal="center" vertical="center"/>
    </xf>
    <xf numFmtId="0" fontId="4" fillId="0" borderId="0" xfId="0" applyFont="1" applyAlignment="1">
      <alignment vertical="center"/>
    </xf>
    <xf numFmtId="0" fontId="4" fillId="0" borderId="0" xfId="206" applyFont="1" applyAlignment="1" applyProtection="1">
      <alignment vertical="top"/>
      <protection hidden="1"/>
    </xf>
    <xf numFmtId="1" fontId="4" fillId="0" borderId="13" xfId="200" applyNumberFormat="1" applyFont="1" applyFill="1" applyBorder="1" applyAlignment="1" applyProtection="1">
      <alignment horizontal="center" vertical="top"/>
      <protection locked="0" hidden="1"/>
    </xf>
    <xf numFmtId="2" fontId="4" fillId="0" borderId="0" xfId="0" applyNumberFormat="1" applyFont="1" applyAlignment="1">
      <alignment vertical="top"/>
    </xf>
    <xf numFmtId="10" fontId="4" fillId="0" borderId="13" xfId="200" applyNumberFormat="1" applyFont="1" applyFill="1" applyBorder="1" applyAlignment="1" applyProtection="1">
      <alignment horizontal="center" vertical="top"/>
      <protection locked="0" hidden="1"/>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0" fillId="0" borderId="18" xfId="204" applyNumberFormat="1" applyFont="1" applyFill="1" applyBorder="1" applyAlignment="1" applyProtection="1">
      <alignment horizontal="left" vertical="center" indent="3"/>
      <protection hidden="1"/>
    </xf>
    <xf numFmtId="167" fontId="27" fillId="0" borderId="0" xfId="0" applyNumberFormat="1" applyFont="1" applyAlignment="1" applyProtection="1">
      <alignment horizontal="center" vertical="center" wrapText="1"/>
      <protection hidden="1"/>
    </xf>
    <xf numFmtId="0" fontId="0" fillId="0" borderId="0" xfId="194" quotePrefix="1" applyFont="1" applyAlignment="1">
      <alignment horizontal="justify"/>
    </xf>
    <xf numFmtId="0" fontId="0" fillId="0" borderId="0" xfId="194" applyFont="1" applyAlignment="1">
      <alignment vertical="top"/>
    </xf>
    <xf numFmtId="0" fontId="105" fillId="12" borderId="4" xfId="0" applyFont="1" applyFill="1" applyBorder="1" applyAlignment="1">
      <alignment vertical="top" wrapText="1"/>
    </xf>
    <xf numFmtId="0" fontId="105" fillId="12" borderId="15" xfId="0" applyFont="1" applyFill="1" applyBorder="1" applyAlignment="1">
      <alignment vertical="top" wrapText="1"/>
    </xf>
    <xf numFmtId="2" fontId="4" fillId="0" borderId="4" xfId="200" applyNumberFormat="1" applyFont="1" applyFill="1" applyBorder="1" applyProtection="1">
      <alignment vertical="top"/>
    </xf>
    <xf numFmtId="170" fontId="89" fillId="13" borderId="4" xfId="0" applyNumberFormat="1" applyFont="1" applyFill="1" applyBorder="1" applyAlignment="1">
      <alignment horizontal="justify" vertical="top" wrapText="1"/>
    </xf>
    <xf numFmtId="0" fontId="4" fillId="13" borderId="4" xfId="0" applyFont="1" applyFill="1" applyBorder="1" applyAlignment="1">
      <alignment horizontal="center" vertical="top" wrapText="1"/>
    </xf>
    <xf numFmtId="0" fontId="4" fillId="13" borderId="4" xfId="0" applyFont="1" applyFill="1" applyBorder="1" applyAlignment="1">
      <alignment horizontal="center" vertical="top"/>
    </xf>
    <xf numFmtId="2" fontId="4" fillId="13" borderId="4" xfId="200" applyNumberFormat="1" applyFont="1" applyFill="1" applyBorder="1" applyAlignment="1" applyProtection="1">
      <alignment horizontal="right" vertical="top"/>
    </xf>
    <xf numFmtId="2" fontId="5" fillId="13" borderId="4" xfId="200" applyNumberFormat="1" applyFont="1" applyFill="1" applyBorder="1" applyAlignment="1" applyProtection="1">
      <alignment horizontal="right" vertical="top"/>
    </xf>
    <xf numFmtId="0" fontId="39" fillId="13" borderId="4" xfId="0" applyFont="1" applyFill="1" applyBorder="1" applyAlignment="1">
      <alignment vertical="top"/>
    </xf>
    <xf numFmtId="2" fontId="5" fillId="13"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0" fontId="66" fillId="0" borderId="0" xfId="0" applyFont="1" applyAlignment="1" applyProtection="1">
      <alignment horizontal="center"/>
      <protection hidden="1"/>
    </xf>
    <xf numFmtId="0" fontId="33" fillId="0" borderId="0" xfId="0" applyFont="1" applyAlignment="1" applyProtection="1">
      <alignment horizontal="center"/>
      <protection hidden="1"/>
    </xf>
    <xf numFmtId="0" fontId="50" fillId="0" borderId="0" xfId="0" applyFont="1" applyAlignment="1" applyProtection="1">
      <alignment horizontal="center"/>
      <protection hidden="1"/>
    </xf>
    <xf numFmtId="1" fontId="5" fillId="0" borderId="5" xfId="0" applyNumberFormat="1" applyFont="1" applyBorder="1" applyAlignment="1">
      <alignment horizontal="left" vertical="top"/>
    </xf>
    <xf numFmtId="1" fontId="4" fillId="0" borderId="0" xfId="0" applyNumberFormat="1" applyFont="1" applyAlignment="1">
      <alignment horizontal="center" vertical="top"/>
    </xf>
    <xf numFmtId="1" fontId="4" fillId="0" borderId="0" xfId="200" applyNumberFormat="1" applyFont="1" applyFill="1" applyBorder="1" applyAlignment="1" applyProtection="1">
      <alignment horizontal="center" vertical="top"/>
    </xf>
    <xf numFmtId="1" fontId="5" fillId="0" borderId="0" xfId="206" applyNumberFormat="1" applyFont="1" applyAlignment="1" applyProtection="1">
      <alignment horizontal="left" vertical="top"/>
      <protection hidden="1"/>
    </xf>
    <xf numFmtId="1" fontId="5" fillId="0" borderId="0" xfId="200" applyNumberFormat="1" applyFont="1" applyFill="1" applyBorder="1" applyAlignment="1" applyProtection="1">
      <alignment vertical="top" wrapText="1"/>
    </xf>
    <xf numFmtId="1" fontId="4" fillId="0" borderId="0" xfId="206" applyNumberFormat="1" applyFont="1" applyAlignment="1" applyProtection="1">
      <alignment horizontal="left" vertical="top"/>
      <protection hidden="1"/>
    </xf>
    <xf numFmtId="1" fontId="4" fillId="0" borderId="0" xfId="206" applyNumberFormat="1" applyFont="1" applyAlignment="1" applyProtection="1">
      <alignment horizontal="center" vertical="top"/>
      <protection hidden="1"/>
    </xf>
    <xf numFmtId="1" fontId="55" fillId="0" borderId="0" xfId="0" applyNumberFormat="1" applyFont="1" applyAlignment="1">
      <alignment horizontal="right" vertical="top"/>
    </xf>
    <xf numFmtId="1" fontId="4" fillId="0" borderId="0" xfId="0" applyNumberFormat="1" applyFont="1" applyAlignment="1">
      <alignment horizontal="right" vertical="top"/>
    </xf>
    <xf numFmtId="1" fontId="5" fillId="0" borderId="0" xfId="0" applyNumberFormat="1" applyFont="1" applyAlignment="1">
      <alignment horizontal="center" vertical="top"/>
    </xf>
    <xf numFmtId="1" fontId="39" fillId="0" borderId="0" xfId="0" applyNumberFormat="1" applyFont="1" applyAlignment="1">
      <alignment horizontal="center" vertical="top"/>
    </xf>
    <xf numFmtId="1" fontId="5" fillId="0" borderId="0" xfId="212" applyNumberFormat="1" applyFont="1" applyFill="1" applyBorder="1" applyAlignment="1" applyProtection="1">
      <alignment horizontal="center" vertical="top" wrapText="1"/>
      <protection hidden="1"/>
    </xf>
    <xf numFmtId="1" fontId="39" fillId="0" borderId="0" xfId="200" applyNumberFormat="1" applyFont="1" applyFill="1" applyBorder="1" applyAlignment="1" applyProtection="1">
      <alignment horizontal="center" vertical="top"/>
      <protection hidden="1"/>
    </xf>
    <xf numFmtId="1" fontId="4" fillId="0" borderId="0" xfId="200" applyNumberFormat="1" applyFont="1" applyFill="1" applyBorder="1" applyAlignment="1" applyProtection="1">
      <alignment horizontal="center" vertical="top"/>
      <protection hidden="1"/>
    </xf>
    <xf numFmtId="1" fontId="5" fillId="0" borderId="0" xfId="0" applyNumberFormat="1" applyFont="1" applyAlignment="1" applyProtection="1">
      <alignment horizontal="center" vertical="top"/>
      <protection hidden="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42" fillId="14" borderId="0" xfId="203" applyFont="1" applyFill="1" applyAlignment="1" applyProtection="1">
      <alignment vertical="center"/>
      <protection hidden="1"/>
    </xf>
    <xf numFmtId="0" fontId="4" fillId="14" borderId="0" xfId="203" applyFont="1" applyFill="1" applyAlignment="1" applyProtection="1">
      <alignment vertical="center" wrapText="1"/>
      <protection hidden="1"/>
    </xf>
    <xf numFmtId="0" fontId="4" fillId="14" borderId="0" xfId="203" applyFont="1" applyFill="1" applyAlignment="1" applyProtection="1">
      <alignment vertical="center"/>
      <protection hidden="1"/>
    </xf>
    <xf numFmtId="0" fontId="32" fillId="14" borderId="0" xfId="203" applyFont="1" applyFill="1" applyAlignment="1" applyProtection="1">
      <alignment vertical="center" wrapText="1"/>
      <protection hidden="1"/>
    </xf>
    <xf numFmtId="0" fontId="32" fillId="14" borderId="0" xfId="203" applyFont="1" applyFill="1" applyAlignment="1" applyProtection="1">
      <alignment vertical="center"/>
      <protection hidden="1"/>
    </xf>
    <xf numFmtId="0" fontId="85" fillId="15" borderId="4" xfId="0" applyFont="1" applyFill="1" applyBorder="1" applyAlignment="1">
      <alignment horizontal="center" vertical="top" wrapText="1"/>
    </xf>
    <xf numFmtId="0" fontId="5" fillId="15" borderId="4" xfId="200" applyNumberFormat="1" applyFont="1" applyFill="1" applyBorder="1" applyAlignment="1" applyProtection="1">
      <alignment horizontal="center" vertical="top" wrapText="1"/>
    </xf>
    <xf numFmtId="0" fontId="5" fillId="15" borderId="4" xfId="200" applyNumberFormat="1" applyFont="1" applyFill="1" applyBorder="1" applyAlignment="1" applyProtection="1">
      <alignment horizontal="center" vertical="top"/>
    </xf>
    <xf numFmtId="1" fontId="5" fillId="15" borderId="4" xfId="200" applyNumberFormat="1" applyFont="1" applyFill="1" applyBorder="1" applyAlignment="1" applyProtection="1">
      <alignment horizontal="center" vertical="top" wrapText="1"/>
    </xf>
    <xf numFmtId="164" fontId="5" fillId="15" borderId="4" xfId="200" applyNumberFormat="1" applyFont="1" applyFill="1" applyBorder="1" applyAlignment="1" applyProtection="1">
      <alignment horizontal="center" vertical="top" wrapText="1"/>
    </xf>
    <xf numFmtId="1" fontId="90" fillId="15" borderId="4" xfId="0" applyNumberFormat="1" applyFont="1" applyFill="1" applyBorder="1" applyAlignment="1">
      <alignment horizontal="center" vertical="top" wrapText="1"/>
    </xf>
    <xf numFmtId="0" fontId="90" fillId="15" borderId="4" xfId="0" applyFont="1" applyFill="1" applyBorder="1" applyAlignment="1">
      <alignment horizontal="center" vertical="top" wrapText="1"/>
    </xf>
    <xf numFmtId="0" fontId="5" fillId="15" borderId="4" xfId="0" applyFont="1" applyFill="1" applyBorder="1" applyAlignment="1">
      <alignment vertical="top" wrapText="1"/>
    </xf>
    <xf numFmtId="1" fontId="5"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xf>
    <xf numFmtId="1" fontId="91" fillId="15" borderId="4" xfId="0" applyNumberFormat="1" applyFont="1" applyFill="1" applyBorder="1" applyAlignment="1">
      <alignment horizontal="center" vertical="center" wrapText="1"/>
    </xf>
    <xf numFmtId="1" fontId="90" fillId="15" borderId="4" xfId="0" applyNumberFormat="1" applyFont="1" applyFill="1" applyBorder="1" applyAlignment="1">
      <alignment horizontal="center" vertical="center" wrapText="1"/>
    </xf>
    <xf numFmtId="0" fontId="90" fillId="15" borderId="4" xfId="0" applyFont="1" applyFill="1" applyBorder="1" applyAlignment="1">
      <alignment horizontal="center" vertical="center" wrapText="1"/>
    </xf>
    <xf numFmtId="0" fontId="5" fillId="15" borderId="4" xfId="0" applyFont="1" applyFill="1" applyBorder="1" applyAlignment="1">
      <alignment horizontal="center" vertical="center"/>
    </xf>
    <xf numFmtId="0" fontId="26" fillId="0" borderId="4" xfId="203" applyNumberFormat="1" applyFont="1" applyFill="1" applyBorder="1" applyAlignment="1" applyProtection="1">
      <alignment vertical="center" wrapText="1"/>
      <protection hidden="1"/>
    </xf>
    <xf numFmtId="0" fontId="26" fillId="11" borderId="0" xfId="203" applyNumberFormat="1" applyFont="1" applyFill="1" applyBorder="1" applyAlignment="1" applyProtection="1">
      <alignment vertical="center" wrapText="1"/>
      <protection hidden="1"/>
    </xf>
    <xf numFmtId="1" fontId="4" fillId="13" borderId="0" xfId="0" applyNumberFormat="1" applyFont="1" applyFill="1" applyAlignment="1">
      <alignment horizontal="center" vertical="top" wrapText="1"/>
    </xf>
    <xf numFmtId="164" fontId="4" fillId="13" borderId="0" xfId="0" applyNumberFormat="1" applyFont="1" applyFill="1" applyAlignment="1">
      <alignment horizontal="center" vertical="top" wrapText="1"/>
    </xf>
    <xf numFmtId="1" fontId="4" fillId="13" borderId="0" xfId="0" applyNumberFormat="1" applyFont="1" applyFill="1" applyAlignment="1">
      <alignment horizontal="center" vertical="center" wrapText="1"/>
    </xf>
    <xf numFmtId="0" fontId="4" fillId="13" borderId="0" xfId="0" applyFont="1" applyFill="1" applyAlignment="1">
      <alignment horizontal="center" vertical="top" wrapText="1"/>
    </xf>
    <xf numFmtId="0" fontId="15" fillId="15" borderId="4" xfId="0" applyFont="1" applyFill="1" applyBorder="1" applyAlignment="1" applyProtection="1">
      <alignment horizontal="left" vertical="center" wrapText="1"/>
      <protection hidden="1"/>
    </xf>
    <xf numFmtId="0" fontId="5" fillId="15" borderId="33" xfId="0" applyFont="1" applyFill="1" applyBorder="1" applyAlignment="1">
      <alignment horizontal="center" vertical="top" wrapText="1"/>
    </xf>
    <xf numFmtId="0" fontId="15" fillId="15" borderId="34" xfId="0" applyFont="1" applyFill="1" applyBorder="1" applyAlignment="1">
      <alignment horizontal="left" vertical="top" wrapText="1"/>
    </xf>
    <xf numFmtId="0" fontId="15" fillId="15" borderId="4" xfId="0" applyFont="1" applyFill="1" applyBorder="1" applyAlignment="1" applyProtection="1">
      <alignment horizontal="center" vertical="center" wrapText="1"/>
      <protection hidden="1"/>
    </xf>
    <xf numFmtId="167" fontId="15" fillId="15" borderId="4" xfId="0" applyNumberFormat="1" applyFont="1" applyFill="1" applyBorder="1" applyAlignment="1" applyProtection="1">
      <alignment horizontal="center" vertical="center" wrapText="1"/>
      <protection hidden="1"/>
    </xf>
    <xf numFmtId="0" fontId="15" fillId="15" borderId="15" xfId="0" applyFont="1" applyFill="1" applyBorder="1" applyAlignment="1" applyProtection="1">
      <alignment horizontal="center" vertical="center" wrapText="1"/>
      <protection hidden="1"/>
    </xf>
    <xf numFmtId="0" fontId="85" fillId="15" borderId="15" xfId="0" applyFont="1" applyFill="1" applyBorder="1" applyAlignment="1">
      <alignment horizontal="center" vertical="top" wrapText="1"/>
    </xf>
    <xf numFmtId="0" fontId="105" fillId="0" borderId="0" xfId="0" applyFont="1" applyAlignment="1">
      <alignment vertical="top"/>
    </xf>
    <xf numFmtId="0" fontId="106" fillId="0" borderId="0" xfId="0" applyFont="1" applyAlignment="1">
      <alignment vertical="top"/>
    </xf>
    <xf numFmtId="2" fontId="19" fillId="0" borderId="4" xfId="0" applyNumberFormat="1" applyFont="1" applyBorder="1" applyAlignment="1">
      <alignment vertical="top"/>
    </xf>
    <xf numFmtId="0" fontId="15" fillId="13" borderId="4" xfId="0" applyFont="1" applyFill="1" applyBorder="1" applyAlignment="1">
      <alignment horizontal="left" vertical="top" wrapText="1"/>
    </xf>
    <xf numFmtId="4" fontId="15" fillId="13" borderId="4" xfId="11" applyNumberFormat="1" applyFont="1" applyFill="1" applyBorder="1" applyAlignment="1" applyProtection="1">
      <alignment vertical="top" wrapText="1"/>
    </xf>
    <xf numFmtId="0" fontId="68" fillId="13" borderId="4" xfId="0" applyFont="1" applyFill="1" applyBorder="1" applyAlignment="1">
      <alignment vertical="top"/>
    </xf>
    <xf numFmtId="0" fontId="15" fillId="13" borderId="4" xfId="0" applyFont="1" applyFill="1" applyBorder="1" applyAlignment="1" applyProtection="1">
      <alignment horizontal="left" vertical="center" wrapText="1"/>
      <protection hidden="1"/>
    </xf>
    <xf numFmtId="180" fontId="79" fillId="0" borderId="4" xfId="204" applyNumberFormat="1" applyFont="1" applyFill="1" applyBorder="1" applyAlignment="1" applyProtection="1">
      <alignment vertical="top"/>
      <protection hidden="1"/>
    </xf>
    <xf numFmtId="0" fontId="81" fillId="0" borderId="0" xfId="204" applyNumberFormat="1" applyFont="1" applyFill="1" applyBorder="1" applyAlignment="1" applyProtection="1">
      <alignment horizontal="left" vertical="top" wrapText="1"/>
      <protection hidden="1"/>
    </xf>
    <xf numFmtId="0" fontId="15" fillId="11" borderId="15" xfId="0" applyFont="1" applyFill="1" applyBorder="1" applyAlignment="1" applyProtection="1">
      <alignment horizontal="center" vertical="center" wrapText="1"/>
      <protection hidden="1"/>
    </xf>
    <xf numFmtId="164" fontId="4" fillId="0" borderId="4" xfId="0" applyNumberFormat="1" applyFont="1" applyBorder="1" applyAlignment="1">
      <alignment horizontal="left" vertical="top" wrapText="1"/>
    </xf>
    <xf numFmtId="0" fontId="15" fillId="16" borderId="12" xfId="204" applyFont="1" applyFill="1" applyBorder="1" applyAlignment="1" applyProtection="1">
      <alignment horizontal="center" vertical="center" wrapText="1"/>
      <protection hidden="1"/>
    </xf>
    <xf numFmtId="0" fontId="85" fillId="17" borderId="15" xfId="0" applyFont="1" applyFill="1" applyBorder="1" applyAlignment="1">
      <alignment horizontal="center" vertical="top" wrapText="1"/>
    </xf>
    <xf numFmtId="0" fontId="85" fillId="17" borderId="3" xfId="214" applyFont="1" applyFill="1" applyBorder="1" applyAlignment="1">
      <alignment vertical="top" wrapText="1"/>
    </xf>
    <xf numFmtId="0" fontId="85" fillId="17" borderId="15" xfId="214" applyFont="1" applyFill="1" applyBorder="1" applyAlignment="1">
      <alignment vertical="top" wrapText="1"/>
    </xf>
    <xf numFmtId="0" fontId="93" fillId="0" borderId="5" xfId="0" applyFont="1" applyBorder="1" applyAlignment="1">
      <alignment horizontal="left" vertical="top"/>
    </xf>
    <xf numFmtId="0" fontId="94" fillId="0" borderId="5" xfId="0" applyFont="1" applyBorder="1" applyAlignment="1">
      <alignment vertical="top"/>
    </xf>
    <xf numFmtId="0" fontId="93" fillId="0" borderId="5" xfId="0" applyFont="1" applyBorder="1" applyAlignment="1">
      <alignment horizontal="center" vertical="top"/>
    </xf>
    <xf numFmtId="0" fontId="93" fillId="0" borderId="5" xfId="0" applyFont="1" applyBorder="1" applyAlignment="1">
      <alignment vertical="top"/>
    </xf>
    <xf numFmtId="0" fontId="95" fillId="0" borderId="0" xfId="0" applyFont="1" applyAlignment="1">
      <alignment horizontal="left" vertical="top"/>
    </xf>
    <xf numFmtId="0" fontId="96" fillId="0" borderId="0" xfId="0" applyFont="1" applyAlignment="1">
      <alignment horizontal="center" vertical="top"/>
    </xf>
    <xf numFmtId="0" fontId="96" fillId="0" borderId="0" xfId="0" applyFont="1" applyAlignment="1">
      <alignment vertical="top"/>
    </xf>
    <xf numFmtId="0" fontId="94" fillId="0" borderId="0" xfId="0" applyFont="1" applyAlignment="1">
      <alignment vertical="top"/>
    </xf>
    <xf numFmtId="0" fontId="94" fillId="0" borderId="0" xfId="0" applyFont="1" applyAlignment="1">
      <alignment horizontal="center" vertical="top"/>
    </xf>
    <xf numFmtId="0" fontId="94" fillId="5" borderId="0" xfId="0" applyFont="1" applyFill="1" applyAlignment="1">
      <alignment horizontal="left" vertical="top"/>
    </xf>
    <xf numFmtId="0" fontId="94" fillId="5" borderId="0" xfId="0" applyFont="1" applyFill="1" applyAlignment="1">
      <alignment vertical="top"/>
    </xf>
    <xf numFmtId="0" fontId="94" fillId="0" borderId="0" xfId="0" applyFont="1" applyAlignment="1">
      <alignment horizontal="left" vertical="top"/>
    </xf>
    <xf numFmtId="1" fontId="94" fillId="5" borderId="0" xfId="0" applyNumberFormat="1" applyFont="1" applyFill="1" applyAlignment="1">
      <alignment vertical="top"/>
    </xf>
    <xf numFmtId="2" fontId="94" fillId="0" borderId="0" xfId="0" applyNumberFormat="1" applyFont="1" applyAlignment="1">
      <alignment vertical="top"/>
    </xf>
    <xf numFmtId="0" fontId="96" fillId="0" borderId="0" xfId="0" applyFont="1" applyAlignment="1">
      <alignment horizontal="left" vertical="top"/>
    </xf>
    <xf numFmtId="10" fontId="94" fillId="0" borderId="0" xfId="0" applyNumberFormat="1" applyFont="1" applyAlignment="1">
      <alignment horizontal="center" vertical="top"/>
    </xf>
    <xf numFmtId="1" fontId="94" fillId="0" borderId="0" xfId="0" applyNumberFormat="1" applyFont="1" applyAlignment="1">
      <alignment vertical="top"/>
    </xf>
    <xf numFmtId="0" fontId="93" fillId="0" borderId="0" xfId="206" applyFont="1" applyAlignment="1" applyProtection="1">
      <alignment vertical="top"/>
      <protection hidden="1"/>
    </xf>
    <xf numFmtId="0" fontId="94" fillId="0" borderId="0" xfId="206" applyFont="1" applyAlignment="1" applyProtection="1">
      <alignment vertical="top"/>
      <protection hidden="1"/>
    </xf>
    <xf numFmtId="0" fontId="93" fillId="0" borderId="0" xfId="206" applyFont="1" applyAlignment="1" applyProtection="1">
      <alignment horizontal="center" vertical="top"/>
      <protection hidden="1"/>
    </xf>
    <xf numFmtId="0" fontId="94" fillId="0" borderId="0" xfId="0" applyFont="1" applyAlignment="1" applyProtection="1">
      <alignment horizontal="left" vertical="top"/>
      <protection hidden="1"/>
    </xf>
    <xf numFmtId="0" fontId="94" fillId="0" borderId="0" xfId="206" applyFont="1" applyAlignment="1" applyProtection="1">
      <alignment horizontal="left" vertical="top"/>
      <protection hidden="1"/>
    </xf>
    <xf numFmtId="10" fontId="93" fillId="0" borderId="0" xfId="0" applyNumberFormat="1" applyFont="1" applyAlignment="1">
      <alignment horizontal="center" vertical="top"/>
    </xf>
    <xf numFmtId="2" fontId="94" fillId="0" borderId="0" xfId="0" applyNumberFormat="1" applyFont="1" applyAlignment="1">
      <alignment horizontal="center" vertical="top"/>
    </xf>
    <xf numFmtId="2" fontId="93" fillId="0" borderId="0" xfId="0" applyNumberFormat="1" applyFont="1" applyAlignment="1">
      <alignment horizontal="center" vertical="top"/>
    </xf>
    <xf numFmtId="179" fontId="94" fillId="0" borderId="0" xfId="0" applyNumberFormat="1" applyFont="1" applyAlignment="1">
      <alignment horizontal="center" vertical="top"/>
    </xf>
    <xf numFmtId="0" fontId="94" fillId="0" borderId="0" xfId="206" applyFont="1" applyAlignment="1" applyProtection="1">
      <alignment horizontal="center" vertical="top"/>
      <protection hidden="1"/>
    </xf>
    <xf numFmtId="15" fontId="94" fillId="0" borderId="0" xfId="0" applyNumberFormat="1" applyFont="1" applyAlignment="1">
      <alignment vertical="top"/>
    </xf>
    <xf numFmtId="0" fontId="95" fillId="0" borderId="0" xfId="0" applyFont="1" applyAlignment="1">
      <alignment horizontal="left" vertical="top" wrapText="1"/>
    </xf>
    <xf numFmtId="0" fontId="96" fillId="0" borderId="0" xfId="0" applyFont="1" applyAlignment="1">
      <alignment horizontal="center" vertical="top" wrapText="1"/>
    </xf>
    <xf numFmtId="0" fontId="96" fillId="0" borderId="0" xfId="0" applyFont="1" applyAlignment="1">
      <alignment vertical="top" wrapText="1"/>
    </xf>
    <xf numFmtId="0" fontId="94" fillId="0" borderId="0" xfId="0" applyFont="1" applyAlignment="1">
      <alignment horizontal="justify" vertical="top" wrapText="1"/>
    </xf>
    <xf numFmtId="0" fontId="93" fillId="0" borderId="0" xfId="0" applyFont="1" applyAlignment="1">
      <alignment horizontal="center" vertical="top"/>
    </xf>
    <xf numFmtId="0" fontId="93" fillId="0" borderId="0" xfId="0" applyFont="1" applyAlignment="1" applyProtection="1">
      <alignment horizontal="center" vertical="top" wrapText="1"/>
      <protection hidden="1"/>
    </xf>
    <xf numFmtId="0" fontId="93" fillId="0" borderId="0" xfId="0" applyFont="1" applyAlignment="1" applyProtection="1">
      <alignment horizontal="center" vertical="top"/>
      <protection hidden="1"/>
    </xf>
    <xf numFmtId="1" fontId="96" fillId="0" borderId="0" xfId="0" applyNumberFormat="1" applyFont="1" applyAlignment="1" applyProtection="1">
      <alignment vertical="top"/>
      <protection hidden="1"/>
    </xf>
    <xf numFmtId="0" fontId="96" fillId="0" borderId="0" xfId="0" applyFont="1" applyAlignment="1" applyProtection="1">
      <alignment vertical="top"/>
      <protection hidden="1"/>
    </xf>
    <xf numFmtId="0" fontId="93" fillId="11" borderId="15" xfId="0" applyFont="1" applyFill="1" applyBorder="1" applyAlignment="1">
      <alignment horizontal="center" vertical="top" wrapText="1"/>
    </xf>
    <xf numFmtId="2" fontId="0" fillId="0" borderId="0" xfId="0" applyNumberFormat="1" applyAlignment="1">
      <alignment vertical="top"/>
    </xf>
    <xf numFmtId="0" fontId="0" fillId="0" borderId="4" xfId="0" applyBorder="1" applyAlignment="1">
      <alignment horizontal="left" vertical="top" wrapText="1"/>
    </xf>
    <xf numFmtId="2" fontId="93" fillId="0" borderId="0" xfId="0" applyNumberFormat="1" applyFont="1" applyAlignment="1">
      <alignment vertical="top"/>
    </xf>
    <xf numFmtId="0" fontId="94" fillId="6" borderId="35" xfId="0" applyFont="1" applyFill="1" applyBorder="1" applyAlignment="1">
      <alignment horizontal="center" vertical="top" wrapText="1"/>
    </xf>
    <xf numFmtId="0" fontId="94" fillId="6" borderId="5" xfId="0" applyFont="1" applyFill="1" applyBorder="1" applyAlignment="1">
      <alignment horizontal="center" vertical="top" wrapText="1"/>
    </xf>
    <xf numFmtId="0" fontId="94" fillId="0" borderId="23" xfId="211" applyNumberFormat="1" applyFont="1" applyFill="1" applyBorder="1" applyAlignment="1" applyProtection="1">
      <alignment horizontal="center" vertical="top"/>
    </xf>
    <xf numFmtId="0" fontId="94" fillId="0" borderId="3" xfId="211" applyNumberFormat="1" applyFont="1" applyFill="1" applyBorder="1" applyAlignment="1" applyProtection="1">
      <alignment horizontal="center" vertical="top"/>
    </xf>
    <xf numFmtId="0" fontId="94" fillId="7" borderId="37" xfId="211" applyNumberFormat="1" applyFont="1" applyFill="1" applyBorder="1" applyAlignment="1" applyProtection="1">
      <alignment horizontal="center" vertical="top"/>
    </xf>
    <xf numFmtId="0" fontId="94" fillId="7" borderId="38" xfId="211" applyNumberFormat="1" applyFont="1" applyFill="1" applyBorder="1" applyAlignment="1" applyProtection="1">
      <alignment horizontal="center" vertical="top"/>
    </xf>
    <xf numFmtId="0" fontId="94" fillId="0" borderId="0" xfId="0" applyFont="1" applyAlignment="1">
      <alignment horizontal="right" vertical="top"/>
    </xf>
    <xf numFmtId="0" fontId="94" fillId="7" borderId="0" xfId="211" applyNumberFormat="1" applyFont="1" applyFill="1" applyBorder="1" applyAlignment="1" applyProtection="1">
      <alignment horizontal="center" vertical="top"/>
    </xf>
    <xf numFmtId="0" fontId="93" fillId="0" borderId="0" xfId="0" applyFont="1" applyAlignment="1">
      <alignment horizontal="left" vertical="top"/>
    </xf>
    <xf numFmtId="0" fontId="93" fillId="0" borderId="0" xfId="0" applyFont="1" applyAlignment="1">
      <alignment horizontal="justify" vertical="top"/>
    </xf>
    <xf numFmtId="177" fontId="93" fillId="0" borderId="0" xfId="0" applyNumberFormat="1" applyFont="1" applyAlignment="1">
      <alignment vertical="top"/>
    </xf>
    <xf numFmtId="14" fontId="94" fillId="0" borderId="0" xfId="0" applyNumberFormat="1" applyFont="1" applyAlignment="1">
      <alignment horizontal="center" vertical="top"/>
    </xf>
    <xf numFmtId="0" fontId="93" fillId="0" borderId="0" xfId="0" applyFont="1" applyAlignment="1">
      <alignment vertical="top"/>
    </xf>
    <xf numFmtId="10" fontId="96" fillId="0" borderId="0" xfId="0" applyNumberFormat="1" applyFont="1" applyAlignment="1">
      <alignment horizontal="center" vertical="top"/>
    </xf>
    <xf numFmtId="0" fontId="96" fillId="0" borderId="0" xfId="0" applyFont="1" applyAlignment="1" applyProtection="1">
      <alignment horizontal="center" vertical="top"/>
      <protection hidden="1"/>
    </xf>
    <xf numFmtId="10" fontId="96" fillId="0" borderId="0" xfId="0" applyNumberFormat="1" applyFont="1" applyAlignment="1" applyProtection="1">
      <alignment horizontal="center" vertical="top"/>
      <protection hidden="1"/>
    </xf>
    <xf numFmtId="0" fontId="95" fillId="0" borderId="0" xfId="0" applyFont="1" applyAlignment="1" applyProtection="1">
      <alignment horizontal="right" vertical="top"/>
      <protection hidden="1"/>
    </xf>
    <xf numFmtId="0" fontId="95" fillId="0" borderId="0" xfId="0" applyFont="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0" applyFont="1" applyAlignment="1" applyProtection="1">
      <alignment vertical="top"/>
      <protection hidden="1"/>
    </xf>
    <xf numFmtId="0" fontId="96" fillId="0" borderId="0" xfId="0" applyFont="1" applyAlignment="1" applyProtection="1">
      <alignment horizontal="left" vertical="top"/>
      <protection hidden="1"/>
    </xf>
    <xf numFmtId="0" fontId="95" fillId="0" borderId="0" xfId="0" applyFont="1" applyAlignment="1" applyProtection="1">
      <alignment horizontal="center" vertical="top" wrapText="1"/>
      <protection hidden="1"/>
    </xf>
    <xf numFmtId="0" fontId="95" fillId="0" borderId="0" xfId="206" applyFont="1" applyAlignment="1" applyProtection="1">
      <alignment vertical="top"/>
      <protection hidden="1"/>
    </xf>
    <xf numFmtId="0" fontId="96" fillId="0" borderId="0" xfId="206" applyFont="1" applyAlignment="1" applyProtection="1">
      <alignment vertical="top"/>
      <protection hidden="1"/>
    </xf>
    <xf numFmtId="0" fontId="95" fillId="0" borderId="0" xfId="206" applyFont="1" applyAlignment="1" applyProtection="1">
      <alignment horizontal="center" vertical="top"/>
      <protection hidden="1"/>
    </xf>
    <xf numFmtId="0" fontId="96" fillId="0" borderId="0" xfId="206" applyFont="1" applyAlignment="1" applyProtection="1">
      <alignment horizontal="left" vertical="top"/>
      <protection hidden="1"/>
    </xf>
    <xf numFmtId="179" fontId="94" fillId="0" borderId="0" xfId="0" applyNumberFormat="1" applyFont="1" applyAlignment="1">
      <alignment vertical="top"/>
    </xf>
    <xf numFmtId="0" fontId="96" fillId="0" borderId="0" xfId="206" applyFont="1" applyAlignment="1" applyProtection="1">
      <alignment horizontal="center" vertical="top"/>
      <protection hidden="1"/>
    </xf>
    <xf numFmtId="10" fontId="95" fillId="0" borderId="0" xfId="0" applyNumberFormat="1" applyFont="1" applyAlignment="1" applyProtection="1">
      <alignment horizontal="center" vertical="top" wrapText="1"/>
      <protection hidden="1"/>
    </xf>
    <xf numFmtId="0" fontId="95" fillId="0" borderId="0" xfId="0" applyFont="1" applyAlignment="1" applyProtection="1">
      <alignment vertical="top" wrapText="1"/>
      <protection hidden="1"/>
    </xf>
    <xf numFmtId="0" fontId="94" fillId="0" borderId="0" xfId="0" applyFont="1" applyAlignment="1" applyProtection="1">
      <alignment horizontal="center" vertical="top" wrapText="1"/>
      <protection hidden="1"/>
    </xf>
    <xf numFmtId="10" fontId="95" fillId="0" borderId="0" xfId="0" applyNumberFormat="1" applyFont="1" applyAlignment="1" applyProtection="1">
      <alignment horizontal="center" vertical="top"/>
      <protection hidden="1"/>
    </xf>
    <xf numFmtId="0" fontId="94" fillId="0" borderId="0" xfId="0" applyFont="1" applyAlignment="1" applyProtection="1">
      <alignment horizontal="center" vertical="top"/>
      <protection hidden="1"/>
    </xf>
    <xf numFmtId="164" fontId="95" fillId="0" borderId="0" xfId="211" applyNumberFormat="1" applyFont="1" applyFill="1" applyBorder="1" applyAlignment="1" applyProtection="1">
      <alignment horizontal="center" vertical="top" wrapText="1"/>
      <protection hidden="1"/>
    </xf>
    <xf numFmtId="10" fontId="95" fillId="0" borderId="0" xfId="211" applyNumberFormat="1" applyFont="1" applyFill="1" applyBorder="1" applyAlignment="1" applyProtection="1">
      <alignment horizontal="center" vertical="top" wrapText="1"/>
      <protection hidden="1"/>
    </xf>
    <xf numFmtId="0" fontId="95" fillId="0" borderId="0" xfId="211" applyFont="1" applyFill="1" applyBorder="1" applyAlignment="1" applyProtection="1">
      <alignment vertical="top"/>
      <protection hidden="1"/>
    </xf>
    <xf numFmtId="0" fontId="96" fillId="0" borderId="0" xfId="211" applyNumberFormat="1" applyFont="1" applyFill="1" applyBorder="1" applyAlignment="1" applyProtection="1">
      <alignment horizontal="center" vertical="top" wrapText="1"/>
      <protection hidden="1"/>
    </xf>
    <xf numFmtId="2" fontId="96" fillId="0" borderId="0" xfId="0" applyNumberFormat="1" applyFont="1" applyAlignment="1" applyProtection="1">
      <alignment horizontal="right" vertical="top" wrapText="1"/>
      <protection hidden="1"/>
    </xf>
    <xf numFmtId="2" fontId="96" fillId="0" borderId="0" xfId="0" applyNumberFormat="1" applyFont="1" applyAlignment="1" applyProtection="1">
      <alignment horizontal="right" vertical="top"/>
      <protection hidden="1"/>
    </xf>
    <xf numFmtId="2" fontId="93" fillId="0" borderId="0" xfId="0" applyNumberFormat="1" applyFont="1" applyAlignment="1" applyProtection="1">
      <alignment horizontal="center" vertical="top"/>
      <protection hidden="1"/>
    </xf>
    <xf numFmtId="164" fontId="96" fillId="0" borderId="0" xfId="211" applyNumberFormat="1" applyFont="1" applyFill="1" applyBorder="1" applyAlignment="1" applyProtection="1">
      <alignment horizontal="center" vertical="top" wrapText="1"/>
      <protection hidden="1"/>
    </xf>
    <xf numFmtId="10" fontId="96" fillId="0" borderId="0" xfId="211" applyNumberFormat="1" applyFont="1" applyFill="1" applyBorder="1" applyAlignment="1" applyProtection="1">
      <alignment horizontal="center" vertical="top" wrapText="1"/>
      <protection hidden="1"/>
    </xf>
    <xf numFmtId="0" fontId="96" fillId="0" borderId="0" xfId="211" applyFont="1" applyFill="1" applyBorder="1" applyAlignment="1" applyProtection="1">
      <alignment vertical="top" wrapText="1"/>
      <protection hidden="1"/>
    </xf>
    <xf numFmtId="167" fontId="96" fillId="0" borderId="0" xfId="0" applyNumberFormat="1" applyFont="1" applyAlignment="1" applyProtection="1">
      <alignment horizontal="right" vertical="top" wrapText="1"/>
      <protection hidden="1"/>
    </xf>
    <xf numFmtId="167" fontId="94" fillId="0" borderId="0" xfId="0" applyNumberFormat="1" applyFont="1" applyAlignment="1" applyProtection="1">
      <alignment horizontal="right" vertical="top" wrapText="1"/>
      <protection hidden="1"/>
    </xf>
    <xf numFmtId="2" fontId="94" fillId="0" borderId="0" xfId="0" applyNumberFormat="1" applyFont="1" applyAlignment="1" applyProtection="1">
      <alignment vertical="top" wrapText="1"/>
      <protection hidden="1"/>
    </xf>
    <xf numFmtId="0" fontId="96" fillId="0" borderId="0" xfId="211" applyNumberFormat="1" applyFont="1" applyFill="1" applyBorder="1" applyAlignment="1" applyProtection="1">
      <alignment vertical="top"/>
      <protection hidden="1"/>
    </xf>
    <xf numFmtId="166" fontId="96" fillId="0" borderId="0" xfId="0" applyNumberFormat="1" applyFont="1" applyAlignment="1" applyProtection="1">
      <alignment horizontal="right" vertical="top" wrapText="1"/>
      <protection hidden="1"/>
    </xf>
    <xf numFmtId="2" fontId="94" fillId="0" borderId="0" xfId="0" applyNumberFormat="1" applyFont="1" applyAlignment="1" applyProtection="1">
      <alignment vertical="top"/>
      <protection hidden="1"/>
    </xf>
    <xf numFmtId="0" fontId="96" fillId="0" borderId="0" xfId="211" applyFont="1" applyFill="1" applyBorder="1" applyAlignment="1" applyProtection="1">
      <alignment horizontal="center" vertical="top" wrapText="1"/>
      <protection hidden="1"/>
    </xf>
    <xf numFmtId="2" fontId="96" fillId="0" borderId="0" xfId="11" applyNumberFormat="1" applyFont="1" applyFill="1" applyBorder="1" applyAlignment="1" applyProtection="1">
      <alignment horizontal="right" vertical="top" wrapText="1"/>
      <protection hidden="1"/>
    </xf>
    <xf numFmtId="167" fontId="94" fillId="0" borderId="0" xfId="11" applyNumberFormat="1" applyFont="1" applyFill="1" applyBorder="1" applyAlignment="1" applyProtection="1">
      <alignment horizontal="center" vertical="top"/>
      <protection hidden="1"/>
    </xf>
    <xf numFmtId="170" fontId="96" fillId="0" borderId="0" xfId="211" quotePrefix="1" applyNumberFormat="1" applyFont="1" applyFill="1" applyBorder="1" applyAlignment="1" applyProtection="1">
      <alignment vertical="top" wrapText="1"/>
      <protection hidden="1"/>
    </xf>
    <xf numFmtId="170"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vertical="top" wrapText="1"/>
      <protection hidden="1"/>
    </xf>
    <xf numFmtId="164" fontId="96" fillId="0" borderId="0" xfId="211" applyNumberFormat="1" applyFont="1" applyFill="1" applyBorder="1" applyAlignment="1" applyProtection="1">
      <alignment vertical="top" wrapText="1"/>
      <protection hidden="1"/>
    </xf>
    <xf numFmtId="2" fontId="94" fillId="0" borderId="0" xfId="11" applyNumberFormat="1" applyFont="1" applyFill="1" applyBorder="1" applyAlignment="1" applyProtection="1">
      <alignment horizontal="center" vertical="top"/>
      <protection hidden="1"/>
    </xf>
    <xf numFmtId="0" fontId="96" fillId="0" borderId="0" xfId="211" applyNumberFormat="1" applyFont="1" applyFill="1" applyBorder="1" applyAlignment="1" applyProtection="1">
      <alignment vertical="top" wrapText="1"/>
      <protection hidden="1"/>
    </xf>
    <xf numFmtId="3" fontId="96" fillId="0" borderId="0" xfId="211" applyNumberFormat="1" applyFont="1" applyFill="1" applyBorder="1" applyAlignment="1" applyProtection="1">
      <alignment vertical="top" wrapText="1"/>
      <protection hidden="1"/>
    </xf>
    <xf numFmtId="0" fontId="95" fillId="0" borderId="0" xfId="211" applyFont="1" applyFill="1" applyBorder="1" applyAlignment="1" applyProtection="1">
      <alignment horizontal="center" vertical="top" wrapText="1"/>
      <protection hidden="1"/>
    </xf>
    <xf numFmtId="0" fontId="96" fillId="0" borderId="0" xfId="211" applyNumberFormat="1" applyFont="1" applyFill="1" applyBorder="1" applyAlignment="1" applyProtection="1">
      <alignment horizontal="center" vertical="top"/>
      <protection hidden="1"/>
    </xf>
    <xf numFmtId="10" fontId="96" fillId="0" borderId="0" xfId="211" applyNumberFormat="1" applyFont="1" applyFill="1" applyBorder="1" applyAlignment="1" applyProtection="1">
      <alignment horizontal="center" vertical="top"/>
      <protection hidden="1"/>
    </xf>
    <xf numFmtId="0" fontId="15" fillId="0" borderId="5" xfId="0" applyFont="1" applyBorder="1" applyAlignment="1">
      <alignment horizontal="left" vertical="top"/>
    </xf>
    <xf numFmtId="0" fontId="15" fillId="0" borderId="5" xfId="0" applyFont="1" applyBorder="1" applyAlignment="1">
      <alignment horizontal="justify" vertical="top"/>
    </xf>
    <xf numFmtId="0" fontId="15" fillId="0" borderId="5" xfId="0" applyFont="1" applyBorder="1" applyAlignment="1">
      <alignment horizontal="center" vertical="top"/>
    </xf>
    <xf numFmtId="0" fontId="15" fillId="0" borderId="5" xfId="0" applyFont="1" applyBorder="1" applyAlignment="1">
      <alignment vertical="top"/>
    </xf>
    <xf numFmtId="0" fontId="15" fillId="0" borderId="5" xfId="0" applyFont="1" applyBorder="1" applyAlignment="1">
      <alignment horizontal="right" vertical="top"/>
    </xf>
    <xf numFmtId="0" fontId="33" fillId="0" borderId="0" xfId="0" applyFont="1" applyAlignment="1">
      <alignment vertical="top"/>
    </xf>
    <xf numFmtId="0" fontId="0" fillId="0" borderId="0" xfId="0" applyAlignment="1">
      <alignment horizontal="center" vertical="top"/>
    </xf>
    <xf numFmtId="0" fontId="0" fillId="0" borderId="0" xfId="0" applyAlignment="1">
      <alignment horizontal="justify" vertical="top"/>
    </xf>
    <xf numFmtId="0" fontId="15" fillId="0" borderId="0" xfId="0" applyFont="1" applyAlignment="1">
      <alignment vertical="top" wrapText="1"/>
    </xf>
    <xf numFmtId="0" fontId="29" fillId="0" borderId="0" xfId="0" applyFont="1" applyAlignment="1">
      <alignment vertical="top"/>
    </xf>
    <xf numFmtId="0" fontId="33" fillId="0" borderId="0" xfId="0" applyFont="1" applyAlignment="1">
      <alignment horizontal="center" vertical="top"/>
    </xf>
    <xf numFmtId="0" fontId="33" fillId="0" borderId="0" xfId="0" applyFont="1" applyAlignment="1">
      <alignment horizontal="left" vertical="top"/>
    </xf>
    <xf numFmtId="0" fontId="27" fillId="0" borderId="0" xfId="0" applyFont="1" applyAlignment="1">
      <alignment vertical="top"/>
    </xf>
    <xf numFmtId="0" fontId="0" fillId="0" borderId="0" xfId="200" applyNumberFormat="1" applyFont="1" applyFill="1" applyBorder="1" applyAlignment="1" applyProtection="1">
      <alignment horizontal="center" vertical="top"/>
    </xf>
    <xf numFmtId="0" fontId="0" fillId="0" borderId="0" xfId="200" applyNumberFormat="1" applyFont="1" applyFill="1" applyBorder="1" applyAlignment="1" applyProtection="1">
      <alignment horizontal="justify" vertical="top" wrapText="1"/>
    </xf>
    <xf numFmtId="0" fontId="0" fillId="0" borderId="0" xfId="200" applyNumberFormat="1" applyFont="1" applyFill="1" applyBorder="1" applyProtection="1">
      <alignment vertical="top"/>
    </xf>
    <xf numFmtId="0" fontId="15" fillId="0" borderId="0" xfId="206" applyFont="1" applyAlignment="1" applyProtection="1">
      <alignment horizontal="center" vertical="top"/>
      <protection hidden="1"/>
    </xf>
    <xf numFmtId="0" fontId="0" fillId="0" borderId="0" xfId="206" applyFont="1" applyAlignment="1" applyProtection="1">
      <alignment horizontal="justify" vertical="top"/>
      <protection hidden="1"/>
    </xf>
    <xf numFmtId="0" fontId="0" fillId="0" borderId="0" xfId="206" applyFont="1" applyAlignment="1" applyProtection="1">
      <alignment horizontal="center" vertical="top"/>
      <protection hidden="1"/>
    </xf>
    <xf numFmtId="0" fontId="0" fillId="0" borderId="0" xfId="0" applyAlignment="1" applyProtection="1">
      <alignment horizontal="left" vertical="top"/>
      <protection hidden="1"/>
    </xf>
    <xf numFmtId="0" fontId="33" fillId="0" borderId="0" xfId="206" applyFont="1" applyAlignment="1" applyProtection="1">
      <alignment vertical="top"/>
      <protection hidden="1"/>
    </xf>
    <xf numFmtId="0" fontId="0" fillId="0" borderId="0" xfId="206" applyFont="1" applyAlignment="1" applyProtection="1">
      <alignment horizontal="left" vertical="top"/>
      <protection hidden="1"/>
    </xf>
    <xf numFmtId="0" fontId="0" fillId="0" borderId="0" xfId="206" applyFont="1" applyAlignment="1">
      <alignment horizontal="left" vertical="top"/>
    </xf>
    <xf numFmtId="0" fontId="15" fillId="0" borderId="0" xfId="206" applyFont="1" applyAlignment="1" applyProtection="1">
      <alignment horizontal="justify" vertical="top"/>
      <protection hidden="1"/>
    </xf>
    <xf numFmtId="0" fontId="15" fillId="15" borderId="4" xfId="200" applyNumberFormat="1" applyFont="1" applyFill="1" applyBorder="1" applyAlignment="1" applyProtection="1">
      <alignment horizontal="center" vertical="top" wrapText="1"/>
    </xf>
    <xf numFmtId="0" fontId="15" fillId="15" borderId="4" xfId="200" applyNumberFormat="1" applyFont="1" applyFill="1" applyBorder="1" applyAlignment="1" applyProtection="1">
      <alignment horizontal="center" vertical="top"/>
    </xf>
    <xf numFmtId="0" fontId="27" fillId="0" borderId="0" xfId="0" applyFont="1" applyAlignment="1">
      <alignment horizontal="center" vertical="top"/>
    </xf>
    <xf numFmtId="0" fontId="15" fillId="0" borderId="15" xfId="0" applyFont="1" applyBorder="1" applyAlignment="1">
      <alignment horizontal="center" vertical="top"/>
    </xf>
    <xf numFmtId="0" fontId="15" fillId="0" borderId="4" xfId="0" applyFont="1" applyBorder="1" applyAlignment="1">
      <alignment horizontal="center" vertical="top"/>
    </xf>
    <xf numFmtId="0" fontId="15" fillId="0" borderId="14" xfId="0" applyFont="1" applyBorder="1" applyAlignment="1">
      <alignment horizontal="center" vertical="top"/>
    </xf>
    <xf numFmtId="0" fontId="93" fillId="11" borderId="3" xfId="0" applyFont="1" applyFill="1" applyBorder="1" applyAlignment="1">
      <alignment horizontal="center" vertical="top" wrapText="1"/>
    </xf>
    <xf numFmtId="0" fontId="59" fillId="0" borderId="0" xfId="0" applyFont="1" applyAlignment="1">
      <alignment horizontal="center" vertical="top"/>
    </xf>
    <xf numFmtId="0" fontId="0" fillId="2" borderId="0" xfId="0" applyFill="1" applyAlignment="1">
      <alignment horizontal="center" vertical="top" wrapText="1"/>
    </xf>
    <xf numFmtId="0" fontId="15" fillId="2" borderId="0" xfId="211" applyFont="1" applyFill="1" applyBorder="1" applyAlignment="1" applyProtection="1">
      <alignment horizontal="justify" vertical="top" wrapText="1"/>
    </xf>
    <xf numFmtId="0" fontId="15" fillId="2" borderId="0" xfId="211" applyFont="1" applyFill="1" applyBorder="1" applyAlignment="1" applyProtection="1">
      <alignment horizontal="center" vertical="top" wrapText="1"/>
    </xf>
    <xf numFmtId="2" fontId="0" fillId="2" borderId="0" xfId="0" applyNumberFormat="1" applyFill="1" applyAlignment="1">
      <alignment horizontal="right" vertical="top"/>
    </xf>
    <xf numFmtId="43" fontId="0" fillId="2" borderId="0" xfId="11" applyFont="1" applyFill="1" applyBorder="1" applyAlignment="1" applyProtection="1">
      <alignment horizontal="right" vertical="top"/>
    </xf>
    <xf numFmtId="0" fontId="15" fillId="0" borderId="0" xfId="0" applyFont="1" applyAlignment="1">
      <alignment horizontal="center" vertical="top"/>
    </xf>
    <xf numFmtId="177" fontId="15" fillId="0" borderId="0" xfId="0" applyNumberFormat="1" applyFont="1" applyAlignment="1">
      <alignment horizontal="justify" vertical="top"/>
    </xf>
    <xf numFmtId="14" fontId="0" fillId="0" borderId="0" xfId="0" applyNumberFormat="1" applyAlignment="1">
      <alignment horizontal="center" vertical="top"/>
    </xf>
    <xf numFmtId="0" fontId="15" fillId="0" borderId="0" xfId="0" applyFont="1" applyAlignment="1">
      <alignment vertical="top"/>
    </xf>
    <xf numFmtId="0" fontId="33" fillId="0" borderId="0" xfId="0" applyFont="1" applyAlignment="1">
      <alignment horizontal="justify" vertical="top"/>
    </xf>
    <xf numFmtId="0" fontId="0" fillId="0" borderId="0" xfId="200" applyNumberFormat="1" applyFont="1" applyFill="1" applyBorder="1" applyAlignment="1" applyProtection="1">
      <alignment horizontal="center" vertical="top"/>
      <protection hidden="1"/>
    </xf>
    <xf numFmtId="0" fontId="0" fillId="0" borderId="0" xfId="200" applyNumberFormat="1" applyFont="1" applyFill="1" applyBorder="1" applyAlignment="1" applyProtection="1">
      <alignment horizontal="justify" vertical="top"/>
      <protection hidden="1"/>
    </xf>
    <xf numFmtId="0" fontId="0" fillId="0" borderId="0" xfId="200" applyNumberFormat="1" applyFont="1" applyFill="1" applyBorder="1" applyAlignment="1" applyProtection="1">
      <alignment horizontal="justify" vertical="top" wrapText="1"/>
      <protection hidden="1"/>
    </xf>
    <xf numFmtId="0" fontId="0" fillId="0" borderId="0" xfId="200" applyNumberFormat="1" applyFont="1" applyFill="1" applyBorder="1" applyProtection="1">
      <alignment vertical="top"/>
      <protection hidden="1"/>
    </xf>
    <xf numFmtId="1" fontId="15" fillId="15" borderId="4" xfId="200" applyNumberFormat="1" applyFont="1" applyFill="1" applyBorder="1" applyAlignment="1" applyProtection="1">
      <alignment horizontal="center" vertical="top" wrapText="1"/>
    </xf>
    <xf numFmtId="164" fontId="15" fillId="15" borderId="4" xfId="200" applyNumberFormat="1" applyFont="1" applyFill="1" applyBorder="1" applyAlignment="1" applyProtection="1">
      <alignment horizontal="center" vertical="top" wrapText="1"/>
    </xf>
    <xf numFmtId="1" fontId="15" fillId="15" borderId="4" xfId="0" applyNumberFormat="1" applyFont="1" applyFill="1" applyBorder="1" applyAlignment="1">
      <alignment horizontal="center" vertical="center"/>
    </xf>
    <xf numFmtId="0" fontId="15" fillId="15" borderId="4" xfId="0" applyFont="1" applyFill="1" applyBorder="1" applyAlignment="1">
      <alignment horizontal="center" vertical="center"/>
    </xf>
    <xf numFmtId="0" fontId="99" fillId="15" borderId="4" xfId="0" applyFont="1" applyFill="1" applyBorder="1" applyAlignment="1">
      <alignment horizontal="center" vertical="top" wrapText="1"/>
    </xf>
    <xf numFmtId="10" fontId="99" fillId="15" borderId="4" xfId="0" applyNumberFormat="1" applyFont="1" applyFill="1" applyBorder="1" applyAlignment="1">
      <alignment horizontal="center" vertical="top" wrapText="1"/>
    </xf>
    <xf numFmtId="0" fontId="99" fillId="15" borderId="4" xfId="0" applyFont="1" applyFill="1" applyBorder="1" applyAlignment="1">
      <alignment vertical="top" wrapText="1"/>
    </xf>
    <xf numFmtId="0" fontId="99" fillId="15" borderId="4" xfId="0" applyFont="1" applyFill="1" applyBorder="1" applyAlignment="1">
      <alignment horizontal="center" vertical="top"/>
    </xf>
    <xf numFmtId="0" fontId="99" fillId="15" borderId="23" xfId="0" applyFont="1" applyFill="1" applyBorder="1" applyAlignment="1">
      <alignment horizontal="center" vertical="top"/>
    </xf>
    <xf numFmtId="0" fontId="99" fillId="15" borderId="15" xfId="0" applyFont="1" applyFill="1" applyBorder="1" applyAlignment="1">
      <alignment horizontal="center" vertical="top"/>
    </xf>
    <xf numFmtId="0" fontId="100" fillId="15" borderId="36" xfId="0" applyFont="1" applyFill="1" applyBorder="1" applyAlignment="1">
      <alignment horizontal="center" vertical="top"/>
    </xf>
    <xf numFmtId="0" fontId="23" fillId="15" borderId="4" xfId="200" applyNumberFormat="1" applyFont="1" applyFill="1" applyBorder="1" applyAlignment="1" applyProtection="1">
      <alignment horizontal="center" vertical="top" wrapText="1"/>
    </xf>
    <xf numFmtId="0" fontId="23" fillId="15" borderId="4" xfId="200" applyNumberFormat="1" applyFont="1" applyFill="1" applyBorder="1" applyAlignment="1" applyProtection="1">
      <alignment horizontal="justify" vertical="top" wrapText="1"/>
    </xf>
    <xf numFmtId="0" fontId="23" fillId="15" borderId="4" xfId="200" applyNumberFormat="1" applyFont="1" applyFill="1" applyBorder="1" applyAlignment="1" applyProtection="1">
      <alignment horizontal="center" vertical="top"/>
    </xf>
    <xf numFmtId="0" fontId="23" fillId="15" borderId="4" xfId="0" applyFont="1" applyFill="1" applyBorder="1" applyAlignment="1">
      <alignment horizontal="center" vertical="top"/>
    </xf>
    <xf numFmtId="1" fontId="23" fillId="15" borderId="4" xfId="200" applyNumberFormat="1" applyFont="1" applyFill="1" applyBorder="1" applyAlignment="1" applyProtection="1">
      <alignment horizontal="center" vertical="top" wrapText="1"/>
    </xf>
    <xf numFmtId="164" fontId="23" fillId="15" borderId="4" xfId="200" applyNumberFormat="1" applyFont="1" applyFill="1" applyBorder="1" applyAlignment="1" applyProtection="1">
      <alignment horizontal="center" vertical="top" wrapText="1"/>
    </xf>
    <xf numFmtId="1" fontId="23" fillId="15" borderId="4" xfId="0" applyNumberFormat="1" applyFont="1" applyFill="1" applyBorder="1" applyAlignment="1">
      <alignment horizontal="center" vertical="top" wrapText="1"/>
    </xf>
    <xf numFmtId="0" fontId="23" fillId="15" borderId="4" xfId="0" applyFont="1" applyFill="1" applyBorder="1" applyAlignment="1">
      <alignment horizontal="center" vertical="top" wrapText="1"/>
    </xf>
    <xf numFmtId="0" fontId="23" fillId="15" borderId="4" xfId="0" applyFont="1" applyFill="1" applyBorder="1" applyAlignment="1">
      <alignment vertical="top" wrapText="1"/>
    </xf>
    <xf numFmtId="1" fontId="23" fillId="15" borderId="4" xfId="0" applyNumberFormat="1" applyFont="1" applyFill="1" applyBorder="1" applyAlignment="1">
      <alignment horizontal="center" vertical="center"/>
    </xf>
    <xf numFmtId="1" fontId="101" fillId="15" borderId="4" xfId="0" applyNumberFormat="1" applyFont="1" applyFill="1" applyBorder="1" applyAlignment="1">
      <alignment horizontal="center" vertical="center"/>
    </xf>
    <xf numFmtId="1" fontId="101" fillId="15" borderId="4" xfId="0" applyNumberFormat="1" applyFont="1" applyFill="1" applyBorder="1" applyAlignment="1">
      <alignment horizontal="center" vertical="center" wrapText="1"/>
    </xf>
    <xf numFmtId="1" fontId="23" fillId="15" borderId="4" xfId="0" applyNumberFormat="1" applyFont="1" applyFill="1" applyBorder="1" applyAlignment="1">
      <alignment horizontal="center" vertical="center" wrapText="1"/>
    </xf>
    <xf numFmtId="0" fontId="23" fillId="15" borderId="4" xfId="0" applyFont="1" applyFill="1" applyBorder="1" applyAlignment="1">
      <alignment horizontal="center" vertical="center" wrapText="1"/>
    </xf>
    <xf numFmtId="0" fontId="23" fillId="15" borderId="4" xfId="0" applyFont="1" applyFill="1" applyBorder="1" applyAlignment="1">
      <alignment horizontal="center" vertical="center"/>
    </xf>
    <xf numFmtId="0" fontId="18" fillId="0" borderId="0" xfId="197" applyFont="1" applyAlignment="1" applyProtection="1">
      <alignment horizontal="center"/>
      <protection hidden="1"/>
    </xf>
    <xf numFmtId="0" fontId="107" fillId="0" borderId="0" xfId="197" applyFont="1" applyAlignment="1" applyProtection="1">
      <alignment horizontal="center" vertical="center"/>
      <protection hidden="1"/>
    </xf>
    <xf numFmtId="0" fontId="93" fillId="0" borderId="4" xfId="0" applyFont="1" applyBorder="1" applyAlignment="1">
      <alignment horizontal="left" vertical="top" wrapText="1"/>
    </xf>
    <xf numFmtId="43" fontId="94" fillId="0" borderId="4" xfId="0" applyNumberFormat="1" applyFont="1" applyBorder="1" applyAlignment="1">
      <alignment horizontal="left" vertical="top" wrapText="1"/>
    </xf>
    <xf numFmtId="0" fontId="93" fillId="0" borderId="4" xfId="214" applyFont="1" applyFill="1" applyBorder="1" applyAlignment="1">
      <alignment horizontal="left" vertical="top" wrapText="1"/>
    </xf>
    <xf numFmtId="0" fontId="108" fillId="0" borderId="0" xfId="0" applyFont="1"/>
    <xf numFmtId="0" fontId="50" fillId="0" borderId="0" xfId="194" applyFont="1" applyAlignment="1">
      <alignment vertical="top" wrapText="1"/>
    </xf>
    <xf numFmtId="0" fontId="15" fillId="11" borderId="4" xfId="0" applyFont="1" applyFill="1" applyBorder="1" applyAlignment="1">
      <alignment horizontal="center" vertical="center"/>
    </xf>
    <xf numFmtId="0" fontId="5" fillId="11" borderId="4" xfId="0" applyFont="1" applyFill="1" applyBorder="1" applyAlignment="1">
      <alignment horizontal="center" vertical="top" wrapText="1"/>
    </xf>
    <xf numFmtId="0" fontId="5" fillId="11" borderId="4" xfId="0" applyFont="1" applyFill="1" applyBorder="1" applyAlignment="1">
      <alignment horizontal="left" vertical="top" wrapText="1"/>
    </xf>
    <xf numFmtId="1" fontId="39" fillId="0" borderId="0" xfId="0" applyNumberFormat="1" applyFont="1" applyAlignment="1" applyProtection="1">
      <alignment vertical="top"/>
      <protection hidden="1"/>
    </xf>
    <xf numFmtId="0" fontId="5" fillId="11" borderId="14" xfId="214" applyFont="1" applyFill="1" applyBorder="1" applyAlignment="1">
      <alignment vertical="top"/>
    </xf>
    <xf numFmtId="0" fontId="5" fillId="11" borderId="3" xfId="214" applyFont="1" applyFill="1" applyBorder="1" applyAlignment="1">
      <alignment vertical="top"/>
    </xf>
    <xf numFmtId="0" fontId="5" fillId="11" borderId="15" xfId="214" applyFont="1" applyFill="1" applyBorder="1" applyAlignment="1">
      <alignment vertical="top"/>
    </xf>
    <xf numFmtId="0" fontId="15" fillId="11" borderId="14" xfId="0" applyFont="1" applyFill="1" applyBorder="1" applyAlignment="1">
      <alignment vertical="center"/>
    </xf>
    <xf numFmtId="0" fontId="15" fillId="11" borderId="3" xfId="0" applyFont="1" applyFill="1" applyBorder="1" applyAlignment="1">
      <alignment vertical="center" wrapText="1"/>
    </xf>
    <xf numFmtId="0" fontId="15" fillId="11" borderId="15" xfId="0" applyFont="1" applyFill="1" applyBorder="1" applyAlignment="1">
      <alignment vertical="center" wrapText="1"/>
    </xf>
    <xf numFmtId="0" fontId="109" fillId="0" borderId="0" xfId="205" applyFont="1" applyAlignment="1" applyProtection="1">
      <alignment vertical="center"/>
      <protection hidden="1"/>
    </xf>
    <xf numFmtId="0" fontId="93" fillId="17" borderId="4" xfId="0" applyFont="1" applyFill="1" applyBorder="1" applyAlignment="1">
      <alignment horizontal="left" vertical="top" wrapText="1"/>
    </xf>
    <xf numFmtId="43" fontId="94" fillId="17" borderId="4" xfId="0" applyNumberFormat="1" applyFont="1" applyFill="1" applyBorder="1" applyAlignment="1">
      <alignment horizontal="left" vertical="top" wrapText="1"/>
    </xf>
    <xf numFmtId="0" fontId="15" fillId="17" borderId="15" xfId="0" applyFont="1" applyFill="1" applyBorder="1" applyAlignment="1">
      <alignment horizontal="center" vertical="top"/>
    </xf>
    <xf numFmtId="0" fontId="15" fillId="17" borderId="3" xfId="0" applyFont="1" applyFill="1" applyBorder="1" applyAlignment="1">
      <alignment horizontal="center" vertical="top"/>
    </xf>
    <xf numFmtId="1" fontId="15" fillId="17" borderId="13" xfId="0" applyNumberFormat="1" applyFont="1" applyFill="1" applyBorder="1" applyAlignment="1">
      <alignment horizontal="center" vertical="center"/>
    </xf>
    <xf numFmtId="0" fontId="15" fillId="17" borderId="13" xfId="0" applyFont="1" applyFill="1" applyBorder="1" applyAlignment="1">
      <alignment horizontal="center" vertical="center"/>
    </xf>
    <xf numFmtId="0" fontId="0" fillId="0" borderId="4" xfId="0" applyBorder="1" applyAlignment="1">
      <alignment horizontal="justify" vertical="top" wrapText="1"/>
    </xf>
    <xf numFmtId="0" fontId="18" fillId="0" borderId="0" xfId="0" applyFont="1" applyAlignment="1">
      <alignment horizontal="justify" vertical="top" wrapText="1"/>
    </xf>
    <xf numFmtId="0" fontId="0" fillId="0" borderId="4" xfId="0" applyBorder="1" applyAlignment="1">
      <alignment horizontal="center" vertical="top" wrapText="1"/>
    </xf>
    <xf numFmtId="0" fontId="94" fillId="0" borderId="0" xfId="0" applyFont="1" applyAlignment="1">
      <alignment horizontal="center" vertical="top" wrapText="1"/>
    </xf>
    <xf numFmtId="0" fontId="93" fillId="0" borderId="4" xfId="0" applyFont="1" applyBorder="1" applyAlignment="1">
      <alignment horizontal="center" vertical="top" wrapText="1"/>
    </xf>
    <xf numFmtId="0" fontId="93" fillId="17" borderId="4" xfId="0" applyFont="1" applyFill="1" applyBorder="1" applyAlignment="1">
      <alignment horizontal="center" vertical="top" wrapText="1"/>
    </xf>
    <xf numFmtId="43" fontId="94" fillId="0" borderId="4" xfId="0" applyNumberFormat="1" applyFont="1" applyBorder="1" applyAlignment="1">
      <alignment horizontal="center" vertical="top" wrapText="1"/>
    </xf>
    <xf numFmtId="0" fontId="94" fillId="0" borderId="4" xfId="0" applyFont="1" applyBorder="1" applyAlignment="1">
      <alignment horizontal="center" vertical="top" wrapText="1"/>
    </xf>
    <xf numFmtId="43" fontId="94" fillId="17" borderId="4" xfId="0" applyNumberFormat="1" applyFont="1" applyFill="1" applyBorder="1" applyAlignment="1">
      <alignment horizontal="center" vertical="top" wrapText="1"/>
    </xf>
    <xf numFmtId="0" fontId="4" fillId="17" borderId="4" xfId="0" applyFont="1" applyFill="1" applyBorder="1" applyAlignment="1">
      <alignment horizontal="center" vertical="top" wrapText="1"/>
    </xf>
    <xf numFmtId="0" fontId="4" fillId="11" borderId="4" xfId="0" applyFont="1" applyFill="1" applyBorder="1" applyAlignment="1">
      <alignment horizontal="center" vertical="top" wrapText="1"/>
    </xf>
    <xf numFmtId="2" fontId="94" fillId="0" borderId="4" xfId="0" applyNumberFormat="1" applyFont="1" applyBorder="1" applyAlignment="1">
      <alignment horizontal="center" vertical="top" wrapText="1"/>
    </xf>
    <xf numFmtId="2" fontId="59" fillId="0" borderId="4" xfId="0" applyNumberFormat="1" applyFont="1" applyBorder="1" applyAlignment="1">
      <alignment horizontal="center" vertical="top" wrapText="1"/>
    </xf>
    <xf numFmtId="43" fontId="94" fillId="6" borderId="13" xfId="11" applyFont="1" applyFill="1" applyBorder="1" applyAlignment="1" applyProtection="1">
      <alignment horizontal="center" vertical="top"/>
    </xf>
    <xf numFmtId="43" fontId="94" fillId="0" borderId="4" xfId="11" applyFont="1" applyFill="1" applyBorder="1" applyAlignment="1" applyProtection="1">
      <alignment horizontal="center" vertical="top"/>
    </xf>
    <xf numFmtId="0" fontId="94" fillId="0" borderId="36" xfId="0" applyFont="1" applyBorder="1" applyAlignment="1">
      <alignment horizontal="center" vertical="top"/>
    </xf>
    <xf numFmtId="43" fontId="94" fillId="7" borderId="4" xfId="11" applyFont="1" applyFill="1" applyBorder="1" applyAlignment="1" applyProtection="1">
      <alignment horizontal="center" vertical="top"/>
    </xf>
    <xf numFmtId="0" fontId="94" fillId="7" borderId="4" xfId="0" applyFont="1" applyFill="1" applyBorder="1" applyAlignment="1">
      <alignment horizontal="center" vertical="top"/>
    </xf>
    <xf numFmtId="2" fontId="96" fillId="0" borderId="0" xfId="0" applyNumberFormat="1" applyFont="1" applyAlignment="1" applyProtection="1">
      <alignment horizontal="center" vertical="top"/>
      <protection hidden="1"/>
    </xf>
    <xf numFmtId="2" fontId="96" fillId="0" borderId="0" xfId="0" applyNumberFormat="1" applyFont="1" applyAlignment="1" applyProtection="1">
      <alignment horizontal="center" vertical="top" wrapText="1"/>
      <protection hidden="1"/>
    </xf>
    <xf numFmtId="0" fontId="0" fillId="0" borderId="0" xfId="0" applyAlignment="1">
      <alignment horizontal="center" vertical="center"/>
    </xf>
    <xf numFmtId="0" fontId="0" fillId="0" borderId="0" xfId="200" applyNumberFormat="1" applyFont="1" applyFill="1" applyBorder="1" applyAlignment="1" applyProtection="1">
      <alignment horizontal="center" vertical="center"/>
    </xf>
    <xf numFmtId="0" fontId="0" fillId="0" borderId="0" xfId="206" applyFont="1" applyAlignment="1" applyProtection="1">
      <alignment horizontal="center" vertical="center"/>
      <protection hidden="1"/>
    </xf>
    <xf numFmtId="0" fontId="15" fillId="17" borderId="15" xfId="0" applyFont="1" applyFill="1" applyBorder="1" applyAlignment="1">
      <alignment horizontal="center" vertical="center"/>
    </xf>
    <xf numFmtId="0" fontId="93" fillId="11" borderId="15" xfId="0" applyFont="1" applyFill="1" applyBorder="1" applyAlignment="1">
      <alignment horizontal="center" vertical="center" wrapText="1"/>
    </xf>
    <xf numFmtId="0" fontId="15" fillId="7" borderId="4" xfId="211" applyFont="1" applyFill="1" applyBorder="1" applyAlignment="1" applyProtection="1">
      <alignment horizontal="center" vertical="center" wrapText="1"/>
    </xf>
    <xf numFmtId="0" fontId="15" fillId="2" borderId="0" xfId="211" applyFont="1" applyFill="1" applyBorder="1" applyAlignment="1" applyProtection="1">
      <alignment horizontal="center" vertical="center" wrapText="1"/>
    </xf>
    <xf numFmtId="0" fontId="0" fillId="0" borderId="0" xfId="200" applyNumberFormat="1" applyFont="1" applyFill="1" applyBorder="1" applyAlignment="1" applyProtection="1">
      <alignment horizontal="center" vertical="center"/>
      <protection hidden="1"/>
    </xf>
    <xf numFmtId="0" fontId="0" fillId="0" borderId="0" xfId="206" applyFont="1" applyAlignment="1">
      <alignment horizontal="center" vertical="center"/>
    </xf>
    <xf numFmtId="164" fontId="32" fillId="14" borderId="0" xfId="206" applyNumberFormat="1" applyFont="1" applyFill="1" applyAlignment="1" applyProtection="1">
      <alignment vertical="center"/>
      <protection hidden="1"/>
    </xf>
    <xf numFmtId="164" fontId="32" fillId="14" borderId="0" xfId="206" applyNumberFormat="1" applyFont="1" applyFill="1" applyAlignment="1" applyProtection="1">
      <alignment horizontal="center" vertical="center"/>
      <protection hidden="1"/>
    </xf>
    <xf numFmtId="0" fontId="4" fillId="0" borderId="0" xfId="0" applyFont="1" applyAlignment="1">
      <alignment horizontal="center" vertical="top" wrapText="1"/>
    </xf>
    <xf numFmtId="0" fontId="39" fillId="14" borderId="0" xfId="0" applyFont="1" applyFill="1" applyAlignment="1">
      <alignment horizontal="center" vertical="center"/>
    </xf>
    <xf numFmtId="0" fontId="15" fillId="15" borderId="4" xfId="0" applyFont="1" applyFill="1" applyBorder="1" applyAlignment="1">
      <alignment horizontal="center" vertical="top" wrapText="1"/>
    </xf>
    <xf numFmtId="2" fontId="4" fillId="0" borderId="4" xfId="200" applyNumberFormat="1" applyFont="1" applyFill="1" applyBorder="1" applyAlignment="1" applyProtection="1">
      <alignment horizontal="center" vertical="top" wrapText="1"/>
    </xf>
    <xf numFmtId="2" fontId="5" fillId="13" borderId="4" xfId="200" applyNumberFormat="1" applyFont="1" applyFill="1" applyBorder="1" applyAlignment="1" applyProtection="1">
      <alignment horizontal="center" vertical="top"/>
    </xf>
    <xf numFmtId="0" fontId="39" fillId="13" borderId="4" xfId="0" applyFont="1" applyFill="1" applyBorder="1" applyAlignment="1">
      <alignment horizontal="center" vertical="top"/>
    </xf>
    <xf numFmtId="2" fontId="5"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xf>
    <xf numFmtId="2" fontId="4" fillId="0" borderId="0" xfId="200" applyNumberFormat="1" applyFont="1" applyFill="1" applyBorder="1" applyAlignment="1" applyProtection="1">
      <alignment horizontal="center" vertical="top"/>
      <protection hidden="1"/>
    </xf>
    <xf numFmtId="0" fontId="39" fillId="0" borderId="0" xfId="0" applyFont="1" applyAlignment="1" applyProtection="1">
      <alignment horizontal="center" vertical="top"/>
      <protection hidden="1"/>
    </xf>
    <xf numFmtId="4" fontId="39" fillId="0" borderId="0" xfId="200" applyNumberFormat="1" applyFont="1" applyFill="1" applyBorder="1" applyAlignment="1" applyProtection="1">
      <alignment horizontal="center" vertical="top"/>
      <protection hidden="1"/>
    </xf>
    <xf numFmtId="164" fontId="42" fillId="14" borderId="0" xfId="206" applyNumberFormat="1" applyFont="1" applyFill="1" applyAlignment="1" applyProtection="1">
      <alignment horizontal="center" vertical="center"/>
      <protection hidden="1"/>
    </xf>
    <xf numFmtId="164" fontId="5" fillId="0" borderId="5" xfId="0" applyNumberFormat="1" applyFont="1" applyBorder="1" applyAlignment="1">
      <alignment horizontal="center" vertical="top"/>
    </xf>
    <xf numFmtId="164" fontId="5" fillId="0" borderId="0" xfId="206" applyNumberFormat="1" applyFont="1" applyAlignment="1" applyProtection="1">
      <alignment horizontal="center" vertical="top"/>
      <protection hidden="1"/>
    </xf>
    <xf numFmtId="0" fontId="5" fillId="0" borderId="0" xfId="200" applyNumberFormat="1" applyFont="1" applyFill="1" applyBorder="1" applyAlignment="1" applyProtection="1">
      <alignment horizontal="center" vertical="top" wrapText="1"/>
    </xf>
    <xf numFmtId="0" fontId="55" fillId="0" borderId="0" xfId="0" applyFont="1" applyAlignment="1">
      <alignment horizontal="center" vertical="top"/>
    </xf>
    <xf numFmtId="1" fontId="5" fillId="11" borderId="13" xfId="0" applyNumberFormat="1" applyFont="1" applyFill="1" applyBorder="1" applyAlignment="1">
      <alignment horizontal="center" vertical="center" wrapText="1"/>
    </xf>
    <xf numFmtId="0" fontId="5" fillId="11" borderId="14" xfId="0" applyFont="1" applyFill="1" applyBorder="1" applyAlignment="1">
      <alignment vertical="center"/>
    </xf>
    <xf numFmtId="0" fontId="5" fillId="11" borderId="3" xfId="0" applyFont="1" applyFill="1" applyBorder="1" applyAlignment="1">
      <alignment horizontal="center" vertical="center" wrapText="1"/>
    </xf>
    <xf numFmtId="0" fontId="5" fillId="11" borderId="3" xfId="0" applyFont="1" applyFill="1" applyBorder="1" applyAlignment="1">
      <alignment vertical="center" wrapText="1"/>
    </xf>
    <xf numFmtId="0" fontId="5" fillId="11" borderId="15" xfId="0" applyFont="1" applyFill="1" applyBorder="1" applyAlignment="1">
      <alignment vertical="center" wrapText="1"/>
    </xf>
    <xf numFmtId="0" fontId="5" fillId="11" borderId="13" xfId="0" applyFont="1" applyFill="1" applyBorder="1" applyAlignment="1">
      <alignment horizontal="center" vertical="center" wrapText="1"/>
    </xf>
    <xf numFmtId="0" fontId="105" fillId="12" borderId="15" xfId="0" applyFont="1" applyFill="1" applyBorder="1" applyAlignment="1">
      <alignment vertical="center" wrapText="1"/>
    </xf>
    <xf numFmtId="0" fontId="105" fillId="12" borderId="4" xfId="0" applyFont="1" applyFill="1" applyBorder="1" applyAlignment="1">
      <alignment vertical="center" wrapText="1"/>
    </xf>
    <xf numFmtId="0" fontId="62"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xf>
    <xf numFmtId="0" fontId="4" fillId="8" borderId="0" xfId="200" applyNumberFormat="1" applyFont="1" applyFill="1" applyBorder="1" applyAlignment="1" applyProtection="1">
      <alignment vertical="center" wrapText="1"/>
    </xf>
    <xf numFmtId="43" fontId="93" fillId="6" borderId="13" xfId="11" applyFont="1" applyFill="1" applyBorder="1" applyAlignment="1" applyProtection="1">
      <alignment horizontal="center" vertical="top"/>
    </xf>
    <xf numFmtId="43" fontId="93" fillId="7" borderId="4" xfId="11" applyFont="1" applyFill="1" applyBorder="1" applyAlignment="1" applyProtection="1">
      <alignment horizontal="center" vertical="top"/>
    </xf>
    <xf numFmtId="1" fontId="111" fillId="0" borderId="4" xfId="200" applyNumberFormat="1" applyFont="1" applyFill="1" applyBorder="1" applyAlignment="1" applyProtection="1">
      <alignment horizontal="center" vertical="top"/>
      <protection locked="0"/>
    </xf>
    <xf numFmtId="9" fontId="110" fillId="0" borderId="4" xfId="0" applyNumberFormat="1" applyFont="1" applyBorder="1" applyAlignment="1">
      <alignment horizontal="center" vertical="top"/>
    </xf>
    <xf numFmtId="10" fontId="111" fillId="0" borderId="4" xfId="200" applyNumberFormat="1" applyFont="1" applyFill="1" applyBorder="1" applyAlignment="1" applyProtection="1">
      <alignment horizontal="center" vertical="top"/>
      <protection locked="0" hidden="1"/>
    </xf>
    <xf numFmtId="0" fontId="111" fillId="0" borderId="4" xfId="201" applyNumberFormat="1" applyFont="1" applyFill="1" applyBorder="1" applyAlignment="1" applyProtection="1">
      <alignment horizontal="justify" vertical="top" wrapText="1"/>
    </xf>
    <xf numFmtId="178" fontId="111" fillId="0" borderId="4" xfId="70" applyNumberFormat="1" applyFont="1" applyBorder="1" applyAlignment="1">
      <alignment horizontal="center" vertical="top" wrapText="1"/>
    </xf>
    <xf numFmtId="0" fontId="111" fillId="0" borderId="4" xfId="201" applyNumberFormat="1" applyFont="1" applyFill="1" applyBorder="1" applyAlignment="1" applyProtection="1">
      <alignment horizontal="center" vertical="top"/>
    </xf>
    <xf numFmtId="1" fontId="111" fillId="0" borderId="4" xfId="200" applyNumberFormat="1" applyFont="1" applyFill="1" applyBorder="1" applyAlignment="1" applyProtection="1">
      <alignment horizontal="right" vertical="top"/>
      <protection locked="0"/>
    </xf>
    <xf numFmtId="2" fontId="111" fillId="0" borderId="4" xfId="200" applyNumberFormat="1" applyFont="1" applyFill="1" applyBorder="1" applyAlignment="1" applyProtection="1">
      <alignment horizontal="right" vertical="top"/>
    </xf>
    <xf numFmtId="2" fontId="111" fillId="0" borderId="4" xfId="200" applyNumberFormat="1" applyFont="1" applyFill="1" applyBorder="1" applyProtection="1">
      <alignment vertical="top"/>
    </xf>
    <xf numFmtId="0" fontId="0" fillId="7" borderId="4" xfId="0" applyFill="1" applyBorder="1" applyAlignment="1">
      <alignment horizontal="center" vertical="center" wrapText="1"/>
    </xf>
    <xf numFmtId="0" fontId="15" fillId="7" borderId="4" xfId="211" applyFont="1" applyFill="1" applyBorder="1" applyAlignment="1" applyProtection="1">
      <alignment horizontal="justify" vertical="center" wrapText="1"/>
    </xf>
    <xf numFmtId="2" fontId="0" fillId="7" borderId="4" xfId="0" applyNumberFormat="1" applyFill="1" applyBorder="1" applyAlignment="1">
      <alignment horizontal="right" vertical="center"/>
    </xf>
    <xf numFmtId="43" fontId="15" fillId="7" borderId="4" xfId="11" applyFont="1" applyFill="1" applyBorder="1" applyAlignment="1" applyProtection="1">
      <alignment horizontal="right" vertical="center"/>
    </xf>
    <xf numFmtId="0" fontId="0" fillId="0" borderId="0" xfId="0" applyAlignment="1">
      <alignment vertical="center"/>
    </xf>
    <xf numFmtId="1" fontId="15" fillId="15" borderId="4" xfId="0" applyNumberFormat="1" applyFont="1" applyFill="1" applyBorder="1" applyAlignment="1">
      <alignment horizontal="center" vertical="center" wrapText="1"/>
    </xf>
    <xf numFmtId="2" fontId="4" fillId="0" borderId="4" xfId="200" applyNumberFormat="1" applyFont="1" applyFill="1" applyBorder="1" applyAlignment="1" applyProtection="1">
      <alignment horizontal="center" vertical="top" wrapText="1"/>
      <protection locked="0"/>
    </xf>
    <xf numFmtId="2" fontId="0" fillId="0" borderId="4" xfId="200" applyNumberFormat="1" applyFont="1" applyFill="1" applyBorder="1" applyAlignment="1" applyProtection="1">
      <alignment horizontal="center" vertical="top" wrapText="1"/>
      <protection locked="0" hidden="1"/>
    </xf>
    <xf numFmtId="10" fontId="93" fillId="0" borderId="5" xfId="0" applyNumberFormat="1" applyFont="1" applyBorder="1" applyAlignment="1">
      <alignment horizontal="center" vertical="top"/>
    </xf>
    <xf numFmtId="10" fontId="93" fillId="0" borderId="0" xfId="206" applyNumberFormat="1" applyFont="1" applyAlignment="1" applyProtection="1">
      <alignment horizontal="center" vertical="top"/>
      <protection hidden="1"/>
    </xf>
    <xf numFmtId="10" fontId="94" fillId="0" borderId="0" xfId="206" applyNumberFormat="1" applyFont="1" applyAlignment="1" applyProtection="1">
      <alignment horizontal="center" vertical="top"/>
      <protection hidden="1"/>
    </xf>
    <xf numFmtId="10" fontId="94" fillId="0" borderId="0" xfId="0" applyNumberFormat="1" applyFont="1" applyAlignment="1">
      <alignment horizontal="center" vertical="top" wrapText="1"/>
    </xf>
    <xf numFmtId="10" fontId="93" fillId="0" borderId="4" xfId="0" applyNumberFormat="1" applyFont="1" applyBorder="1" applyAlignment="1">
      <alignment horizontal="center" vertical="top" wrapText="1"/>
    </xf>
    <xf numFmtId="0" fontId="5" fillId="11" borderId="3" xfId="214" applyFont="1" applyFill="1" applyBorder="1" applyAlignment="1">
      <alignment horizontal="center" vertical="top"/>
    </xf>
    <xf numFmtId="9" fontId="0" fillId="0" borderId="4" xfId="200" applyNumberFormat="1" applyFont="1" applyFill="1" applyBorder="1" applyAlignment="1" applyProtection="1">
      <alignment horizontal="center" vertical="top" wrapText="1"/>
      <protection locked="0" hidden="1"/>
    </xf>
    <xf numFmtId="10" fontId="95" fillId="0" borderId="0" xfId="206" applyNumberFormat="1" applyFont="1" applyAlignment="1" applyProtection="1">
      <alignment horizontal="center" vertical="top"/>
      <protection hidden="1"/>
    </xf>
    <xf numFmtId="10" fontId="96" fillId="0" borderId="0" xfId="206" applyNumberFormat="1" applyFont="1" applyAlignment="1" applyProtection="1">
      <alignment horizontal="center" vertical="top"/>
      <protection hidden="1"/>
    </xf>
    <xf numFmtId="1" fontId="0" fillId="0" borderId="4" xfId="200" applyNumberFormat="1" applyFont="1" applyFill="1" applyBorder="1" applyAlignment="1" applyProtection="1">
      <alignment horizontal="center" vertical="top" wrapText="1"/>
      <protection locked="0" hidden="1"/>
    </xf>
    <xf numFmtId="2" fontId="94" fillId="0" borderId="4" xfId="0" applyNumberFormat="1" applyFont="1" applyBorder="1" applyAlignment="1">
      <alignment horizontal="right" vertical="top" wrapText="1"/>
    </xf>
    <xf numFmtId="10" fontId="4" fillId="0" borderId="4" xfId="200" applyNumberFormat="1" applyFont="1" applyFill="1" applyBorder="1" applyAlignment="1" applyProtection="1">
      <alignment horizontal="center" vertical="top" wrapText="1"/>
      <protection locked="0" hidden="1"/>
    </xf>
    <xf numFmtId="1" fontId="4" fillId="0" borderId="4" xfId="200" applyNumberFormat="1" applyFont="1" applyFill="1" applyBorder="1" applyAlignment="1" applyProtection="1">
      <alignment horizontal="center" vertical="top" wrapText="1"/>
      <protection locked="0"/>
    </xf>
    <xf numFmtId="0" fontId="0" fillId="0" borderId="4" xfId="222" applyNumberFormat="1" applyFont="1" applyBorder="1" applyAlignment="1">
      <alignment horizontal="center" vertical="top" wrapText="1"/>
    </xf>
    <xf numFmtId="0" fontId="87" fillId="0" borderId="0" xfId="0" quotePrefix="1" applyFont="1" applyAlignment="1" applyProtection="1">
      <alignment horizontal="left" vertical="center"/>
      <protection hidden="1"/>
    </xf>
    <xf numFmtId="0" fontId="87" fillId="0" borderId="0" xfId="0" applyFont="1" applyAlignment="1" applyProtection="1">
      <alignment vertical="center"/>
      <protection hidden="1"/>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03" fillId="15" borderId="16" xfId="205" applyFont="1" applyFill="1" applyBorder="1" applyAlignment="1" applyProtection="1">
      <alignment horizontal="justify" vertical="center" wrapText="1"/>
      <protection hidden="1"/>
    </xf>
    <xf numFmtId="0" fontId="103" fillId="15" borderId="39" xfId="205" applyFont="1" applyFill="1" applyBorder="1" applyAlignment="1" applyProtection="1">
      <alignment horizontal="justify" vertical="center" wrapText="1"/>
      <protection hidden="1"/>
    </xf>
    <xf numFmtId="0" fontId="103" fillId="15" borderId="17" xfId="205" applyFont="1" applyFill="1" applyBorder="1" applyAlignment="1" applyProtection="1">
      <alignment horizontal="justify" vertical="center" wrapText="1"/>
      <protection hidden="1"/>
    </xf>
    <xf numFmtId="0" fontId="21" fillId="0" borderId="18" xfId="205" applyFont="1" applyBorder="1" applyAlignment="1" applyProtection="1">
      <alignment horizontal="center" vertical="center"/>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4" fillId="0" borderId="6" xfId="205" applyFont="1" applyBorder="1" applyAlignment="1" applyProtection="1">
      <alignment horizontal="right" vertical="center"/>
      <protection hidden="1"/>
    </xf>
    <xf numFmtId="0" fontId="24" fillId="0" borderId="0" xfId="205" applyFont="1" applyAlignment="1" applyProtection="1">
      <alignment horizontal="right" vertical="center"/>
      <protection hidden="1"/>
    </xf>
    <xf numFmtId="0" fontId="22" fillId="0" borderId="6" xfId="205" applyFont="1" applyBorder="1" applyAlignment="1" applyProtection="1">
      <alignment horizontal="right" vertical="center"/>
      <protection hidden="1"/>
    </xf>
    <xf numFmtId="0" fontId="22" fillId="0" borderId="0" xfId="205" applyFont="1" applyAlignment="1" applyProtection="1">
      <alignment horizontal="right" vertical="center"/>
      <protection hidden="1"/>
    </xf>
    <xf numFmtId="0" fontId="25" fillId="0" borderId="4" xfId="205" applyFont="1" applyBorder="1" applyAlignment="1" applyProtection="1">
      <alignment horizontal="center" vertical="center"/>
      <protection hidden="1"/>
    </xf>
    <xf numFmtId="0" fontId="18" fillId="0" borderId="4" xfId="205" applyFont="1" applyBorder="1" applyAlignment="1" applyProtection="1">
      <alignment horizontal="center" vertical="center"/>
      <protection hidden="1"/>
    </xf>
    <xf numFmtId="0" fontId="92" fillId="0" borderId="11" xfId="205" applyFont="1" applyBorder="1" applyAlignment="1" applyProtection="1">
      <alignment horizontal="center" vertical="center" textRotation="90"/>
      <protection hidden="1"/>
    </xf>
    <xf numFmtId="0" fontId="92" fillId="0" borderId="12" xfId="205" applyFont="1" applyBorder="1" applyAlignment="1" applyProtection="1">
      <alignment horizontal="center" vertical="center" textRotation="90"/>
      <protection hidden="1"/>
    </xf>
    <xf numFmtId="0" fontId="92" fillId="0" borderId="13" xfId="205" applyFont="1" applyBorder="1" applyAlignment="1" applyProtection="1">
      <alignment horizontal="center" vertical="center" textRotation="90"/>
      <protection hidden="1"/>
    </xf>
    <xf numFmtId="0" fontId="112" fillId="0" borderId="11" xfId="205" applyFont="1" applyBorder="1" applyAlignment="1" applyProtection="1">
      <alignment horizontal="center" vertical="center" textRotation="90"/>
      <protection hidden="1"/>
    </xf>
    <xf numFmtId="0" fontId="112" fillId="0" borderId="12" xfId="205" applyFont="1" applyBorder="1" applyAlignment="1" applyProtection="1">
      <alignment horizontal="center" vertical="center" textRotation="90"/>
      <protection hidden="1"/>
    </xf>
    <xf numFmtId="0" fontId="112" fillId="0" borderId="13" xfId="205" applyFont="1" applyBorder="1" applyAlignment="1" applyProtection="1">
      <alignment horizontal="center" vertical="center" textRotation="90"/>
      <protection hidden="1"/>
    </xf>
    <xf numFmtId="0" fontId="24" fillId="0" borderId="8" xfId="205" applyFont="1" applyBorder="1" applyAlignment="1" applyProtection="1">
      <alignment horizontal="right" vertical="center"/>
      <protection hidden="1"/>
    </xf>
    <xf numFmtId="0" fontId="24" fillId="0" borderId="5" xfId="205" applyFont="1" applyBorder="1" applyAlignment="1" applyProtection="1">
      <alignment horizontal="right" vertical="center"/>
      <protection hidden="1"/>
    </xf>
    <xf numFmtId="0" fontId="22" fillId="0" borderId="29" xfId="205" applyFont="1" applyBorder="1" applyAlignment="1" applyProtection="1">
      <alignment horizontal="right" vertical="center"/>
      <protection hidden="1"/>
    </xf>
    <xf numFmtId="0" fontId="22" fillId="0" borderId="10" xfId="205" applyFont="1" applyBorder="1" applyAlignment="1" applyProtection="1">
      <alignment horizontal="right" vertical="center"/>
      <protection hidden="1"/>
    </xf>
    <xf numFmtId="0" fontId="1" fillId="0" borderId="6" xfId="205" applyBorder="1"/>
    <xf numFmtId="0" fontId="1" fillId="0" borderId="0" xfId="205"/>
    <xf numFmtId="0" fontId="1" fillId="0" borderId="7" xfId="205" applyBorder="1"/>
    <xf numFmtId="0" fontId="31" fillId="9"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42" fillId="0" borderId="40" xfId="0" applyFont="1" applyBorder="1" applyAlignment="1" applyProtection="1">
      <alignment horizontal="center" vertical="top"/>
      <protection hidden="1"/>
    </xf>
    <xf numFmtId="0" fontId="42" fillId="0" borderId="0" xfId="0" applyFont="1" applyAlignment="1" applyProtection="1">
      <alignment horizontal="center" vertical="top"/>
      <protection hidden="1"/>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60" fillId="4" borderId="16" xfId="197" applyFont="1" applyFill="1" applyBorder="1" applyAlignment="1" applyProtection="1">
      <alignment horizontal="left" vertical="center"/>
      <protection locked="0"/>
    </xf>
    <xf numFmtId="0" fontId="60" fillId="4" borderId="39" xfId="197" applyFont="1" applyFill="1" applyBorder="1" applyAlignment="1" applyProtection="1">
      <alignment horizontal="left" vertical="center"/>
      <protection locked="0"/>
    </xf>
    <xf numFmtId="0" fontId="60"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40" fillId="15"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7" fillId="9"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95" fillId="0" borderId="0" xfId="0" applyFont="1" applyAlignment="1">
      <alignment horizontal="center" vertical="top"/>
    </xf>
    <xf numFmtId="0" fontId="93" fillId="0" borderId="0" xfId="0" applyFont="1" applyAlignment="1">
      <alignment horizontal="center" vertical="top"/>
    </xf>
    <xf numFmtId="0" fontId="94" fillId="0" borderId="0" xfId="0" applyFont="1" applyAlignment="1">
      <alignment horizontal="center" vertical="top"/>
    </xf>
    <xf numFmtId="0" fontId="104" fillId="17" borderId="14" xfId="0" applyFont="1" applyFill="1" applyBorder="1" applyAlignment="1">
      <alignment horizontal="left" vertical="top" wrapText="1"/>
    </xf>
    <xf numFmtId="0" fontId="104" fillId="17" borderId="3" xfId="0" applyFont="1" applyFill="1" applyBorder="1" applyAlignment="1">
      <alignment horizontal="left" vertical="top" wrapText="1"/>
    </xf>
    <xf numFmtId="0" fontId="104" fillId="17" borderId="15" xfId="0" applyFont="1" applyFill="1" applyBorder="1" applyAlignment="1">
      <alignment horizontal="left" vertical="top" wrapText="1"/>
    </xf>
    <xf numFmtId="0" fontId="93" fillId="0" borderId="3" xfId="211" applyNumberFormat="1" applyFont="1" applyFill="1" applyBorder="1" applyAlignment="1" applyProtection="1">
      <alignment horizontal="left" vertical="top"/>
    </xf>
    <xf numFmtId="0" fontId="93" fillId="0" borderId="15" xfId="211" applyNumberFormat="1" applyFont="1" applyFill="1" applyBorder="1" applyAlignment="1" applyProtection="1">
      <alignment horizontal="left" vertical="top"/>
    </xf>
    <xf numFmtId="0" fontId="93" fillId="7" borderId="4" xfId="211" applyNumberFormat="1" applyFont="1" applyFill="1" applyBorder="1" applyAlignment="1" applyProtection="1">
      <alignment horizontal="left" vertical="top" wrapText="1"/>
    </xf>
    <xf numFmtId="0" fontId="95" fillId="0" borderId="0" xfId="0" applyFont="1" applyAlignment="1" applyProtection="1">
      <alignment horizontal="justify" vertical="top" wrapText="1"/>
      <protection hidden="1"/>
    </xf>
    <xf numFmtId="0" fontId="95" fillId="0" borderId="0" xfId="0" applyFont="1" applyAlignment="1" applyProtection="1">
      <alignment horizontal="center" vertical="top" wrapText="1"/>
      <protection hidden="1"/>
    </xf>
    <xf numFmtId="10" fontId="93" fillId="6" borderId="5" xfId="0" applyNumberFormat="1" applyFont="1" applyFill="1" applyBorder="1" applyAlignment="1">
      <alignment horizontal="center" vertical="top" wrapText="1"/>
    </xf>
    <xf numFmtId="10" fontId="93" fillId="6" borderId="9" xfId="0" applyNumberFormat="1" applyFont="1" applyFill="1" applyBorder="1" applyAlignment="1">
      <alignment horizontal="center" vertical="top" wrapText="1"/>
    </xf>
    <xf numFmtId="0" fontId="97" fillId="0" borderId="41" xfId="211" applyNumberFormat="1" applyFont="1" applyFill="1" applyBorder="1" applyAlignment="1" applyProtection="1">
      <alignment horizontal="justify" vertical="top"/>
    </xf>
    <xf numFmtId="0" fontId="97" fillId="0" borderId="0" xfId="211" applyNumberFormat="1" applyFont="1" applyFill="1" applyBorder="1" applyAlignment="1" applyProtection="1">
      <alignment horizontal="justify" vertical="top"/>
    </xf>
    <xf numFmtId="0" fontId="93" fillId="7" borderId="14" xfId="211" applyNumberFormat="1" applyFont="1" applyFill="1" applyBorder="1" applyAlignment="1" applyProtection="1">
      <alignment horizontal="left" vertical="top" wrapText="1"/>
    </xf>
    <xf numFmtId="0" fontId="93" fillId="7" borderId="3" xfId="211" applyNumberFormat="1" applyFont="1" applyFill="1" applyBorder="1" applyAlignment="1" applyProtection="1">
      <alignment horizontal="left" vertical="top" wrapText="1"/>
    </xf>
    <xf numFmtId="0" fontId="93" fillId="7" borderId="15" xfId="211" applyNumberFormat="1" applyFont="1" applyFill="1" applyBorder="1" applyAlignment="1" applyProtection="1">
      <alignment horizontal="left" vertical="top" wrapText="1"/>
    </xf>
    <xf numFmtId="0" fontId="94" fillId="0" borderId="0" xfId="0" applyFont="1" applyAlignment="1">
      <alignment horizontal="left" vertical="top" wrapText="1"/>
    </xf>
    <xf numFmtId="0" fontId="95" fillId="0" borderId="0" xfId="211" applyNumberFormat="1" applyFont="1" applyFill="1" applyBorder="1" applyAlignment="1" applyProtection="1">
      <alignment horizontal="left" vertical="top"/>
      <protection hidden="1"/>
    </xf>
    <xf numFmtId="0" fontId="95" fillId="0" borderId="0" xfId="0" applyFont="1" applyAlignment="1" applyProtection="1">
      <alignment horizontal="center" vertical="top"/>
      <protection hidden="1"/>
    </xf>
    <xf numFmtId="0" fontId="95" fillId="0" borderId="0" xfId="211" applyNumberFormat="1" applyFont="1" applyFill="1" applyBorder="1" applyAlignment="1" applyProtection="1">
      <alignment horizontal="left" vertical="top" wrapText="1"/>
      <protection hidden="1"/>
    </xf>
    <xf numFmtId="0" fontId="96" fillId="0" borderId="0" xfId="206" applyFont="1" applyAlignment="1" applyProtection="1">
      <alignment horizontal="left" vertical="top"/>
      <protection hidden="1"/>
    </xf>
    <xf numFmtId="0" fontId="95" fillId="0" borderId="0" xfId="211" applyFont="1" applyFill="1" applyBorder="1" applyAlignment="1" applyProtection="1">
      <alignment horizontal="left" vertical="top" wrapText="1"/>
      <protection hidden="1"/>
    </xf>
    <xf numFmtId="0" fontId="96" fillId="0" borderId="0" xfId="0" applyFont="1" applyAlignment="1" applyProtection="1">
      <alignment horizontal="justify" vertical="top" wrapText="1"/>
      <protection hidden="1"/>
    </xf>
    <xf numFmtId="0" fontId="94" fillId="0" borderId="0" xfId="206" applyFont="1" applyAlignment="1" applyProtection="1">
      <alignment horizontal="left" vertical="top"/>
      <protection hidden="1"/>
    </xf>
    <xf numFmtId="0" fontId="15" fillId="14" borderId="0" xfId="0" applyFont="1" applyFill="1" applyAlignment="1">
      <alignment horizontal="left" vertical="center" wrapText="1"/>
    </xf>
    <xf numFmtId="0" fontId="42" fillId="15" borderId="0" xfId="0" applyFont="1" applyFill="1" applyAlignment="1">
      <alignment horizontal="justify" vertical="center" wrapText="1"/>
    </xf>
    <xf numFmtId="0" fontId="95" fillId="9" borderId="0" xfId="0" applyFont="1" applyFill="1" applyAlignment="1">
      <alignment horizontal="center" vertical="top"/>
    </xf>
    <xf numFmtId="0" fontId="93" fillId="0" borderId="0" xfId="0" applyFont="1" applyAlignment="1">
      <alignment horizontal="justify" vertical="top" wrapText="1"/>
    </xf>
    <xf numFmtId="0" fontId="27" fillId="0" borderId="0" xfId="211" applyNumberFormat="1" applyFont="1" applyFill="1" applyBorder="1" applyAlignment="1" applyProtection="1">
      <alignment horizontal="left" vertical="center" wrapText="1"/>
      <protection hidden="1"/>
    </xf>
    <xf numFmtId="0" fontId="33" fillId="0" borderId="0" xfId="206" applyFont="1" applyAlignment="1" applyProtection="1">
      <alignment horizontal="left" vertical="center"/>
      <protection hidden="1"/>
    </xf>
    <xf numFmtId="0" fontId="16" fillId="0" borderId="0" xfId="0" applyFont="1" applyAlignment="1">
      <alignment horizontal="center" vertical="center"/>
    </xf>
    <xf numFmtId="0" fontId="33" fillId="0" borderId="0" xfId="0" applyFont="1" applyAlignment="1" applyProtection="1">
      <alignment horizontal="justify" vertical="center" wrapText="1"/>
      <protection hidden="1"/>
    </xf>
    <xf numFmtId="0" fontId="27" fillId="0" borderId="0" xfId="0" applyFont="1" applyAlignment="1">
      <alignment horizontal="center" vertical="center"/>
    </xf>
    <xf numFmtId="0" fontId="27" fillId="0" borderId="0" xfId="211" applyFont="1" applyFill="1" applyBorder="1" applyAlignment="1" applyProtection="1">
      <alignment horizontal="left" vertical="center" wrapText="1"/>
      <protection hidden="1"/>
    </xf>
    <xf numFmtId="0" fontId="27" fillId="0" borderId="0" xfId="211" applyNumberFormat="1" applyFont="1" applyFill="1" applyBorder="1" applyAlignment="1" applyProtection="1">
      <alignment horizontal="left" vertical="center"/>
      <protection hidden="1"/>
    </xf>
    <xf numFmtId="0" fontId="15" fillId="0" borderId="0" xfId="0" applyFont="1" applyAlignment="1">
      <alignment horizontal="center" vertical="center"/>
    </xf>
    <xf numFmtId="0" fontId="27" fillId="0" borderId="0" xfId="0" applyFont="1" applyAlignment="1" applyProtection="1">
      <alignment horizontal="center" vertical="center"/>
      <protection hidden="1"/>
    </xf>
    <xf numFmtId="0" fontId="27" fillId="0" borderId="0" xfId="0" applyFont="1" applyAlignment="1" applyProtection="1">
      <alignment horizontal="justify" vertical="center" wrapText="1"/>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9" fillId="0" borderId="10" xfId="211" applyNumberFormat="1" applyFont="1" applyFill="1" applyBorder="1" applyAlignment="1" applyProtection="1">
      <alignment horizontal="center" vertical="center"/>
    </xf>
    <xf numFmtId="0" fontId="29" fillId="0" borderId="0" xfId="0" applyFont="1" applyAlignment="1">
      <alignment horizontal="justify" vertical="center" wrapText="1"/>
    </xf>
    <xf numFmtId="0" fontId="16" fillId="0" borderId="0" xfId="0" applyFont="1" applyAlignment="1">
      <alignment horizontal="justify" vertical="top" wrapText="1"/>
    </xf>
    <xf numFmtId="0" fontId="27" fillId="0" borderId="0" xfId="0" applyFont="1" applyAlignment="1" applyProtection="1">
      <alignment horizontal="center" vertical="center" wrapText="1"/>
      <protection hidden="1"/>
    </xf>
    <xf numFmtId="0" fontId="15" fillId="0" borderId="0" xfId="0" applyFont="1" applyAlignment="1">
      <alignment horizontal="center" vertical="center" wrapText="1"/>
    </xf>
    <xf numFmtId="0" fontId="27" fillId="9"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50" fillId="0" borderId="0" xfId="206" applyFont="1" applyAlignment="1" applyProtection="1">
      <alignment horizontal="left" vertical="center"/>
      <protection hidden="1"/>
    </xf>
    <xf numFmtId="0" fontId="50" fillId="0" borderId="0" xfId="0" applyFont="1" applyAlignment="1">
      <alignment horizontal="justify" vertical="center" wrapText="1"/>
    </xf>
    <xf numFmtId="0" fontId="15" fillId="0" borderId="0" xfId="206" applyFont="1" applyAlignment="1" applyProtection="1">
      <alignment horizontal="left" vertical="top"/>
      <protection hidden="1"/>
    </xf>
    <xf numFmtId="0" fontId="98" fillId="0" borderId="0" xfId="0" applyFont="1" applyAlignment="1">
      <alignment horizontal="left" vertical="top" wrapText="1"/>
    </xf>
    <xf numFmtId="0" fontId="15" fillId="0" borderId="0" xfId="0" applyFont="1" applyAlignment="1">
      <alignment horizontal="center" vertical="top"/>
    </xf>
    <xf numFmtId="0" fontId="42" fillId="15" borderId="0" xfId="0" applyFont="1" applyFill="1" applyAlignment="1">
      <alignment horizontal="left" vertical="center" wrapText="1"/>
    </xf>
    <xf numFmtId="0" fontId="33" fillId="0" borderId="0" xfId="0" applyFont="1" applyAlignment="1">
      <alignment horizontal="center" vertical="top"/>
    </xf>
    <xf numFmtId="0" fontId="27" fillId="9" borderId="0" xfId="0" applyFont="1" applyFill="1" applyAlignment="1">
      <alignment horizontal="center" vertical="top"/>
    </xf>
    <xf numFmtId="0" fontId="15" fillId="0" borderId="0" xfId="200" applyNumberFormat="1" applyFont="1" applyFill="1" applyBorder="1" applyAlignment="1" applyProtection="1">
      <alignment horizontal="justify" vertical="top" wrapText="1"/>
    </xf>
    <xf numFmtId="0" fontId="0" fillId="0" borderId="0" xfId="206" applyFont="1" applyAlignment="1">
      <alignment horizontal="left" vertical="top"/>
    </xf>
    <xf numFmtId="0" fontId="0" fillId="0" borderId="10" xfId="0" applyBorder="1" applyAlignment="1">
      <alignment horizontal="center" vertical="top" wrapText="1"/>
    </xf>
    <xf numFmtId="0" fontId="15" fillId="0" borderId="0" xfId="0" applyFont="1" applyAlignment="1">
      <alignment horizontal="right" vertical="top"/>
    </xf>
    <xf numFmtId="0" fontId="104" fillId="17" borderId="14" xfId="0" applyFont="1" applyFill="1" applyBorder="1" applyAlignment="1">
      <alignment horizontal="left" vertical="top"/>
    </xf>
    <xf numFmtId="0" fontId="104" fillId="17" borderId="3" xfId="0" applyFont="1" applyFill="1" applyBorder="1" applyAlignment="1">
      <alignment horizontal="left" vertical="top"/>
    </xf>
    <xf numFmtId="0" fontId="104" fillId="17" borderId="15" xfId="0" applyFont="1" applyFill="1" applyBorder="1" applyAlignment="1">
      <alignment horizontal="left" vertical="top"/>
    </xf>
    <xf numFmtId="0" fontId="15" fillId="14" borderId="0" xfId="206" applyFont="1" applyFill="1" applyAlignment="1" applyProtection="1">
      <alignment horizontal="left" vertical="center"/>
      <protection hidden="1"/>
    </xf>
    <xf numFmtId="0" fontId="33"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50" fillId="0" borderId="0" xfId="206" applyFont="1" applyAlignment="1">
      <alignment horizontal="left" vertical="center"/>
    </xf>
    <xf numFmtId="0" fontId="90" fillId="0" borderId="0" xfId="0" applyFont="1" applyAlignment="1">
      <alignment horizontal="left" vertical="top" wrapText="1"/>
    </xf>
    <xf numFmtId="0" fontId="44" fillId="9" borderId="0" xfId="0" applyFont="1" applyFill="1" applyAlignment="1">
      <alignment horizontal="center" vertical="top"/>
    </xf>
    <xf numFmtId="0" fontId="4" fillId="0" borderId="0" xfId="206" applyFont="1" applyAlignment="1" applyProtection="1">
      <alignment horizontal="left" vertical="top"/>
      <protection hidden="1"/>
    </xf>
    <xf numFmtId="170" fontId="89" fillId="13" borderId="14" xfId="0" applyNumberFormat="1" applyFont="1" applyFill="1" applyBorder="1" applyAlignment="1">
      <alignment horizontal="left" vertical="top" wrapText="1"/>
    </xf>
    <xf numFmtId="170" fontId="89" fillId="13" borderId="3" xfId="0" applyNumberFormat="1" applyFont="1" applyFill="1" applyBorder="1" applyAlignment="1">
      <alignment horizontal="left" vertical="top" wrapText="1"/>
    </xf>
    <xf numFmtId="170" fontId="89" fillId="13" borderId="15" xfId="0" applyNumberFormat="1" applyFont="1" applyFill="1" applyBorder="1" applyAlignment="1">
      <alignment horizontal="left" vertical="top" wrapText="1"/>
    </xf>
    <xf numFmtId="0" fontId="44" fillId="0" borderId="0" xfId="0" applyFont="1" applyAlignment="1">
      <alignment horizontal="center" vertical="center"/>
    </xf>
    <xf numFmtId="0" fontId="55" fillId="0" borderId="0" xfId="0" applyFont="1" applyAlignment="1">
      <alignment horizontal="left" vertical="top" wrapText="1"/>
    </xf>
    <xf numFmtId="1" fontId="5" fillId="0" borderId="0" xfId="0" applyNumberFormat="1" applyFont="1" applyAlignment="1">
      <alignment horizontal="center" vertical="center" wrapText="1"/>
    </xf>
    <xf numFmtId="1" fontId="62" fillId="0" borderId="0" xfId="0" applyNumberFormat="1" applyFont="1" applyAlignment="1">
      <alignment horizontal="center" vertical="center" wrapText="1"/>
    </xf>
    <xf numFmtId="1" fontId="104" fillId="17" borderId="14" xfId="0" applyNumberFormat="1" applyFont="1" applyFill="1" applyBorder="1" applyAlignment="1">
      <alignment horizontal="left" vertical="center"/>
    </xf>
    <xf numFmtId="1" fontId="104" fillId="17" borderId="3" xfId="0" applyNumberFormat="1" applyFont="1" applyFill="1" applyBorder="1" applyAlignment="1">
      <alignment horizontal="left" vertical="center"/>
    </xf>
    <xf numFmtId="1" fontId="104" fillId="17" borderId="15" xfId="0" applyNumberFormat="1" applyFont="1" applyFill="1" applyBorder="1" applyAlignment="1">
      <alignment horizontal="left" vertical="center"/>
    </xf>
    <xf numFmtId="0" fontId="4" fillId="0" borderId="0" xfId="0" applyFont="1" applyAlignment="1">
      <alignment horizontal="center" vertical="top"/>
    </xf>
    <xf numFmtId="0" fontId="5" fillId="0" borderId="0" xfId="0" applyFont="1" applyAlignment="1">
      <alignment horizontal="right" vertical="top"/>
    </xf>
    <xf numFmtId="1" fontId="4" fillId="13" borderId="14" xfId="0" applyNumberFormat="1" applyFont="1" applyFill="1" applyBorder="1" applyAlignment="1">
      <alignment horizontal="center" vertical="top" wrapText="1"/>
    </xf>
    <xf numFmtId="1" fontId="4" fillId="13" borderId="3" xfId="0" applyNumberFormat="1" applyFont="1" applyFill="1" applyBorder="1" applyAlignment="1">
      <alignment horizontal="center" vertical="top" wrapText="1"/>
    </xf>
    <xf numFmtId="1" fontId="4" fillId="13" borderId="15" xfId="0" applyNumberFormat="1" applyFont="1" applyFill="1" applyBorder="1" applyAlignment="1">
      <alignment horizontal="center" vertical="top" wrapText="1"/>
    </xf>
    <xf numFmtId="1" fontId="4" fillId="0" borderId="42" xfId="0" applyNumberFormat="1" applyFont="1" applyBorder="1" applyAlignment="1">
      <alignment horizontal="center" vertical="top" wrapText="1"/>
    </xf>
    <xf numFmtId="1" fontId="4" fillId="0" borderId="3" xfId="0" applyNumberFormat="1" applyFont="1" applyBorder="1" applyAlignment="1">
      <alignment horizontal="center" vertical="top" wrapText="1"/>
    </xf>
    <xf numFmtId="1" fontId="4" fillId="0" borderId="15" xfId="0" applyNumberFormat="1" applyFont="1" applyBorder="1" applyAlignment="1">
      <alignment horizontal="center" vertical="top" wrapText="1"/>
    </xf>
    <xf numFmtId="1" fontId="5" fillId="0" borderId="0" xfId="0" applyNumberFormat="1" applyFont="1" applyAlignment="1">
      <alignment horizontal="right" vertical="top"/>
    </xf>
    <xf numFmtId="0" fontId="15" fillId="0" borderId="0" xfId="0" applyFont="1" applyAlignment="1" applyProtection="1">
      <alignment horizontal="left" vertical="center" wrapText="1"/>
      <protection hidden="1"/>
    </xf>
    <xf numFmtId="0" fontId="85" fillId="11" borderId="14" xfId="214" applyFont="1" applyFill="1" applyBorder="1" applyAlignment="1">
      <alignment horizontal="left" vertical="top" wrapText="1"/>
    </xf>
    <xf numFmtId="0" fontId="85" fillId="11" borderId="3" xfId="214" applyFont="1" applyFill="1" applyBorder="1" applyAlignment="1">
      <alignment horizontal="left" vertical="top" wrapText="1"/>
    </xf>
    <xf numFmtId="0" fontId="85" fillId="11" borderId="15" xfId="214" applyFont="1" applyFill="1" applyBorder="1" applyAlignment="1">
      <alignment horizontal="left" vertical="top" wrapText="1"/>
    </xf>
    <xf numFmtId="170" fontId="89" fillId="13" borderId="10" xfId="0" applyNumberFormat="1" applyFont="1" applyFill="1" applyBorder="1" applyAlignment="1">
      <alignment horizontal="center" vertical="top" wrapText="1"/>
    </xf>
    <xf numFmtId="170" fontId="89" fillId="13" borderId="30" xfId="0" applyNumberFormat="1" applyFont="1" applyFill="1" applyBorder="1" applyAlignment="1">
      <alignment horizontal="center" vertical="top" wrapText="1"/>
    </xf>
    <xf numFmtId="0" fontId="42" fillId="15" borderId="0" xfId="0" applyFont="1" applyFill="1" applyAlignment="1" applyProtection="1">
      <alignment horizontal="left" vertical="top" wrapText="1"/>
      <protection hidden="1"/>
    </xf>
    <xf numFmtId="0" fontId="27" fillId="9" borderId="0" xfId="0" applyFont="1" applyFill="1" applyAlignment="1" applyProtection="1">
      <alignment horizontal="center" vertical="center"/>
      <protection hidden="1"/>
    </xf>
    <xf numFmtId="0" fontId="14" fillId="0" borderId="14" xfId="205" applyFont="1" applyBorder="1" applyAlignment="1" applyProtection="1">
      <alignment horizontal="center" vertical="top"/>
      <protection hidden="1"/>
    </xf>
    <xf numFmtId="0" fontId="14" fillId="0" borderId="3" xfId="205" applyFont="1" applyBorder="1" applyAlignment="1" applyProtection="1">
      <alignment horizontal="center" vertical="top"/>
      <protection hidden="1"/>
    </xf>
    <xf numFmtId="0" fontId="14" fillId="0" borderId="15" xfId="205" applyFont="1" applyBorder="1" applyAlignment="1" applyProtection="1">
      <alignment horizontal="center" vertical="top"/>
      <protection hidden="1"/>
    </xf>
    <xf numFmtId="170" fontId="89" fillId="13" borderId="14" xfId="0" applyNumberFormat="1" applyFont="1" applyFill="1" applyBorder="1" applyAlignment="1">
      <alignment horizontal="center" vertical="top" wrapText="1"/>
    </xf>
    <xf numFmtId="170" fontId="89" fillId="13" borderId="3" xfId="0" applyNumberFormat="1" applyFont="1" applyFill="1" applyBorder="1" applyAlignment="1">
      <alignment horizontal="center" vertical="top" wrapText="1"/>
    </xf>
    <xf numFmtId="170" fontId="89" fillId="13" borderId="15" xfId="0" applyNumberFormat="1" applyFont="1" applyFill="1" applyBorder="1" applyAlignment="1">
      <alignment horizontal="center" vertical="top" wrapText="1"/>
    </xf>
    <xf numFmtId="0" fontId="15" fillId="15" borderId="0" xfId="0" applyFont="1" applyFill="1" applyAlignment="1" applyProtection="1">
      <alignment horizontal="left" vertical="top" wrapText="1"/>
      <protection hidden="1"/>
    </xf>
    <xf numFmtId="0" fontId="85" fillId="17" borderId="14" xfId="214" applyFont="1" applyFill="1" applyBorder="1" applyAlignment="1">
      <alignment horizontal="left" vertical="top" wrapText="1"/>
    </xf>
    <xf numFmtId="0" fontId="85" fillId="17" borderId="3" xfId="214" applyFont="1" applyFill="1" applyBorder="1" applyAlignment="1">
      <alignment horizontal="left" vertical="top" wrapText="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3" fillId="6" borderId="8" xfId="205" applyFont="1" applyFill="1" applyBorder="1" applyAlignment="1" applyProtection="1">
      <alignment horizontal="justify" vertical="center" wrapText="1"/>
      <protection hidden="1"/>
    </xf>
    <xf numFmtId="0" fontId="43"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43" fontId="15" fillId="6" borderId="29" xfId="11" applyFont="1" applyFill="1" applyBorder="1" applyAlignment="1" applyProtection="1">
      <alignment horizontal="center" vertical="top"/>
      <protection hidden="1"/>
    </xf>
    <xf numFmtId="43" fontId="15" fillId="6" borderId="30" xfId="11" applyFont="1" applyFill="1" applyBorder="1" applyAlignment="1" applyProtection="1">
      <alignment horizontal="center" vertical="top"/>
      <protection hidden="1"/>
    </xf>
    <xf numFmtId="0" fontId="44" fillId="0" borderId="0" xfId="205" applyFont="1" applyAlignment="1" applyProtection="1">
      <alignment horizontal="center" vertical="top"/>
      <protection hidden="1"/>
    </xf>
    <xf numFmtId="0" fontId="15" fillId="15"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7" fillId="9"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5" fillId="15" borderId="0" xfId="205" applyFont="1" applyFill="1" applyAlignment="1" applyProtection="1">
      <alignment horizontal="center" vertical="center" wrapText="1"/>
      <protection hidden="1"/>
    </xf>
    <xf numFmtId="0" fontId="16"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15" fillId="6" borderId="24" xfId="205" applyFont="1" applyFill="1" applyBorder="1" applyAlignment="1" applyProtection="1">
      <alignment horizontal="left" vertical="center" wrapText="1"/>
      <protection hidden="1"/>
    </xf>
    <xf numFmtId="0" fontId="0" fillId="0" borderId="26" xfId="205" applyFont="1" applyBorder="1" applyAlignment="1" applyProtection="1">
      <alignment horizontal="justify" vertical="center" wrapText="1"/>
      <protection hidden="1"/>
    </xf>
    <xf numFmtId="0" fontId="15" fillId="0" borderId="0" xfId="200" applyNumberFormat="1" applyFont="1" applyFill="1" applyBorder="1" applyAlignment="1" applyProtection="1">
      <alignment horizontal="justify" vertical="center" wrapText="1"/>
      <protection hidden="1"/>
    </xf>
    <xf numFmtId="0" fontId="15" fillId="15" borderId="0" xfId="205" applyFont="1" applyFill="1" applyAlignment="1" applyProtection="1">
      <alignment horizontal="justify" vertical="center" wrapText="1"/>
      <protection hidden="1"/>
    </xf>
    <xf numFmtId="0" fontId="102" fillId="15" borderId="0" xfId="205" applyFont="1" applyFill="1" applyAlignment="1" applyProtection="1">
      <alignment horizontal="justify" vertical="top" wrapText="1"/>
      <protection hidden="1"/>
    </xf>
    <xf numFmtId="2" fontId="16" fillId="0" borderId="0" xfId="206" applyNumberFormat="1" applyAlignment="1" applyProtection="1">
      <alignment horizontal="right" vertical="center"/>
      <protection hidden="1"/>
    </xf>
    <xf numFmtId="167"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7" fontId="27" fillId="0" borderId="0" xfId="0" applyNumberFormat="1"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16" fillId="0" borderId="0" xfId="206" applyAlignment="1" applyProtection="1">
      <alignment horizontal="left" vertical="top" wrapText="1"/>
      <protection hidden="1"/>
    </xf>
    <xf numFmtId="0" fontId="4" fillId="13" borderId="14" xfId="206" applyFont="1" applyFill="1" applyBorder="1" applyAlignment="1">
      <alignment horizontal="center" vertical="top" wrapText="1"/>
    </xf>
    <xf numFmtId="0" fontId="4" fillId="13" borderId="3" xfId="206" applyFont="1" applyFill="1" applyBorder="1" applyAlignment="1">
      <alignment horizontal="center" vertical="top" wrapText="1"/>
    </xf>
    <xf numFmtId="0" fontId="4" fillId="13" borderId="15" xfId="206" applyFont="1" applyFill="1" applyBorder="1" applyAlignment="1">
      <alignment horizontal="center" vertical="top" wrapText="1"/>
    </xf>
    <xf numFmtId="0" fontId="50" fillId="13" borderId="14" xfId="206" applyFont="1" applyFill="1" applyBorder="1" applyAlignment="1" applyProtection="1">
      <alignment horizontal="center" vertical="center" wrapText="1"/>
      <protection hidden="1"/>
    </xf>
    <xf numFmtId="0" fontId="50" fillId="13" borderId="3" xfId="206" applyFont="1" applyFill="1" applyBorder="1" applyAlignment="1" applyProtection="1">
      <alignment horizontal="center" vertical="center" wrapText="1"/>
      <protection hidden="1"/>
    </xf>
    <xf numFmtId="0" fontId="50" fillId="13" borderId="15" xfId="206" applyFont="1" applyFill="1" applyBorder="1" applyAlignment="1" applyProtection="1">
      <alignment horizontal="center" vertical="center" wrapText="1"/>
      <protection hidden="1"/>
    </xf>
    <xf numFmtId="0" fontId="15" fillId="11" borderId="14" xfId="0" applyFont="1" applyFill="1" applyBorder="1" applyAlignment="1" applyProtection="1">
      <alignment horizontal="left" vertical="center"/>
      <protection hidden="1"/>
    </xf>
    <xf numFmtId="0" fontId="15" fillId="11" borderId="3" xfId="0" applyFont="1" applyFill="1" applyBorder="1" applyAlignment="1" applyProtection="1">
      <alignment horizontal="left" vertical="center"/>
      <protection hidden="1"/>
    </xf>
    <xf numFmtId="0" fontId="15" fillId="11" borderId="15" xfId="0" applyFont="1" applyFill="1" applyBorder="1" applyAlignment="1" applyProtection="1">
      <alignment horizontal="left" vertical="center"/>
      <protection hidden="1"/>
    </xf>
    <xf numFmtId="0" fontId="104" fillId="15" borderId="0" xfId="206" applyFont="1" applyFill="1" applyAlignment="1" applyProtection="1">
      <alignment horizontal="justify" vertical="top" wrapText="1"/>
      <protection hidden="1"/>
    </xf>
    <xf numFmtId="0" fontId="15" fillId="0" borderId="0" xfId="206" applyFont="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50"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29"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15" fillId="0" borderId="0" xfId="195" applyFont="1" applyAlignment="1" applyProtection="1">
      <alignment horizontal="left" vertical="center" indent="2"/>
      <protection hidden="1"/>
    </xf>
    <xf numFmtId="0" fontId="15" fillId="0" borderId="14" xfId="204" applyFont="1" applyBorder="1" applyAlignment="1" applyProtection="1">
      <alignment horizontal="justify" vertical="top"/>
      <protection hidden="1"/>
    </xf>
    <xf numFmtId="0" fontId="16" fillId="0" borderId="3" xfId="204" applyFont="1" applyBorder="1" applyAlignment="1" applyProtection="1">
      <alignment horizontal="justify" vertical="top"/>
      <protection hidden="1"/>
    </xf>
    <xf numFmtId="0" fontId="16" fillId="0" borderId="15" xfId="204" applyFont="1" applyBorder="1" applyAlignment="1" applyProtection="1">
      <alignment horizontal="justify" vertical="top"/>
      <protection hidden="1"/>
    </xf>
    <xf numFmtId="0" fontId="15" fillId="0" borderId="16" xfId="204" applyFont="1" applyBorder="1" applyAlignment="1" applyProtection="1">
      <alignment horizontal="justify" vertical="top"/>
      <protection hidden="1"/>
    </xf>
    <xf numFmtId="0" fontId="16" fillId="0" borderId="39" xfId="204" applyFont="1" applyBorder="1" applyAlignment="1" applyProtection="1">
      <alignment horizontal="justify" vertical="top"/>
      <protection hidden="1"/>
    </xf>
    <xf numFmtId="0" fontId="16" fillId="0" borderId="17" xfId="204" applyFont="1" applyBorder="1" applyAlignment="1" applyProtection="1">
      <alignment horizontal="justify" vertical="top"/>
      <protection hidden="1"/>
    </xf>
    <xf numFmtId="0" fontId="15" fillId="0" borderId="16" xfId="204" applyFont="1" applyBorder="1" applyAlignment="1" applyProtection="1">
      <alignment horizontal="justify" vertical="center"/>
      <protection hidden="1"/>
    </xf>
    <xf numFmtId="0" fontId="16" fillId="0" borderId="39" xfId="204" applyFont="1" applyBorder="1" applyAlignment="1" applyProtection="1">
      <alignment horizontal="justify" vertical="center"/>
      <protection hidden="1"/>
    </xf>
    <xf numFmtId="0" fontId="16" fillId="0" borderId="17" xfId="204" applyFont="1" applyBorder="1" applyAlignment="1" applyProtection="1">
      <alignment horizontal="justify" vertical="center"/>
      <protection hidden="1"/>
    </xf>
    <xf numFmtId="0" fontId="0" fillId="0" borderId="10" xfId="204" applyFont="1" applyBorder="1" applyAlignment="1" applyProtection="1">
      <alignment horizontal="justify" vertical="center"/>
      <protection hidden="1"/>
    </xf>
    <xf numFmtId="0" fontId="16" fillId="0" borderId="10" xfId="204" applyFont="1" applyBorder="1" applyAlignment="1" applyProtection="1">
      <alignment horizontal="justify" vertical="center"/>
      <protection hidden="1"/>
    </xf>
    <xf numFmtId="0" fontId="0" fillId="0" borderId="0" xfId="204" applyFont="1" applyBorder="1" applyAlignment="1" applyProtection="1">
      <alignment horizontal="justify" vertical="center"/>
      <protection hidden="1"/>
    </xf>
    <xf numFmtId="0" fontId="16" fillId="4" borderId="0" xfId="204" applyFont="1" applyFill="1" applyBorder="1" applyAlignment="1" applyProtection="1">
      <alignment horizontal="justify" vertical="top" wrapText="1"/>
      <protection locked="0" hidden="1"/>
    </xf>
    <xf numFmtId="0" fontId="16" fillId="0" borderId="0" xfId="204" applyFont="1" applyBorder="1" applyAlignment="1" applyProtection="1">
      <alignment horizontal="justify" vertical="center"/>
      <protection hidden="1"/>
    </xf>
    <xf numFmtId="0" fontId="15" fillId="10" borderId="0" xfId="204" applyNumberFormat="1" applyFont="1" applyFill="1" applyBorder="1" applyAlignment="1" applyProtection="1">
      <alignment horizontal="center" vertical="center" wrapText="1"/>
      <protection hidden="1"/>
    </xf>
    <xf numFmtId="0" fontId="42" fillId="15" borderId="0" xfId="0" applyFont="1" applyFill="1" applyAlignment="1" applyProtection="1">
      <alignment horizontal="justify" vertical="top" wrapText="1"/>
      <protection hidden="1"/>
    </xf>
    <xf numFmtId="0" fontId="16" fillId="0" borderId="0" xfId="204" applyFont="1" applyAlignment="1" applyProtection="1">
      <alignment horizontal="justify" vertical="center"/>
      <protection hidden="1"/>
    </xf>
    <xf numFmtId="0" fontId="31" fillId="9" borderId="0" xfId="0" applyFont="1" applyFill="1" applyAlignment="1" applyProtection="1">
      <alignment horizontal="center" vertical="center" wrapText="1"/>
      <protection hidden="1"/>
    </xf>
    <xf numFmtId="0" fontId="31" fillId="9" borderId="7" xfId="0" applyFont="1" applyFill="1" applyBorder="1" applyAlignment="1" applyProtection="1">
      <alignment horizontal="center" vertical="center" wrapText="1"/>
      <protection hidden="1"/>
    </xf>
    <xf numFmtId="0" fontId="50" fillId="0" borderId="0" xfId="194" applyFont="1" applyAlignment="1">
      <alignment horizontal="center" vertical="top"/>
    </xf>
    <xf numFmtId="0" fontId="0" fillId="0" borderId="0" xfId="194" applyFont="1" applyAlignment="1">
      <alignment horizontal="center" vertical="top"/>
    </xf>
    <xf numFmtId="0" fontId="0" fillId="0" borderId="0" xfId="194" applyFont="1" applyAlignment="1">
      <alignment horizontal="justify" vertical="top"/>
    </xf>
    <xf numFmtId="0" fontId="50" fillId="0" borderId="0" xfId="194" applyFont="1" applyAlignment="1">
      <alignment horizontal="justify" vertical="top"/>
    </xf>
    <xf numFmtId="0" fontId="0" fillId="0" borderId="0" xfId="0" applyAlignment="1">
      <alignment horizontal="justify" vertical="top" wrapText="1"/>
    </xf>
    <xf numFmtId="0" fontId="0" fillId="4" borderId="22" xfId="0" applyFill="1" applyBorder="1" applyAlignment="1" applyProtection="1">
      <alignment horizontal="left" vertical="center"/>
      <protection locked="0"/>
    </xf>
    <xf numFmtId="0" fontId="50" fillId="4" borderId="22" xfId="0" applyFont="1" applyFill="1" applyBorder="1" applyAlignment="1" applyProtection="1">
      <alignment horizontal="left" vertical="center"/>
      <protection locked="0"/>
    </xf>
    <xf numFmtId="0" fontId="16" fillId="0" borderId="0" xfId="194" applyFont="1" applyAlignment="1">
      <alignment horizontal="center" vertical="top" wrapText="1"/>
    </xf>
    <xf numFmtId="0" fontId="50" fillId="0" borderId="43" xfId="0" applyFont="1" applyBorder="1" applyAlignment="1">
      <alignment horizontal="left" vertical="center" indent="2"/>
    </xf>
    <xf numFmtId="0" fontId="16" fillId="0" borderId="0" xfId="194" applyFont="1" applyAlignment="1">
      <alignment horizontal="justify" vertical="top"/>
    </xf>
    <xf numFmtId="177" fontId="15" fillId="0" borderId="0" xfId="194" applyNumberFormat="1" applyFont="1" applyAlignment="1">
      <alignment horizontal="left" vertical="center" indent="1"/>
    </xf>
    <xf numFmtId="0" fontId="42" fillId="0" borderId="0" xfId="194" quotePrefix="1" applyFont="1" applyAlignment="1">
      <alignment horizontal="center" vertical="center"/>
    </xf>
    <xf numFmtId="0" fontId="50" fillId="0" borderId="43" xfId="0" applyFont="1" applyBorder="1" applyAlignment="1">
      <alignment horizontal="justify" vertical="center" wrapText="1"/>
    </xf>
    <xf numFmtId="0" fontId="50" fillId="0" borderId="22" xfId="0" applyFont="1" applyBorder="1" applyAlignment="1">
      <alignment horizontal="left" vertical="center" indent="2"/>
    </xf>
    <xf numFmtId="0" fontId="50" fillId="0" borderId="40" xfId="0" applyFont="1" applyBorder="1" applyAlignment="1">
      <alignment horizontal="left" vertical="center" indent="2"/>
    </xf>
    <xf numFmtId="0" fontId="50" fillId="0" borderId="0" xfId="0" applyFont="1" applyAlignment="1">
      <alignment horizontal="left" vertical="center" indent="2"/>
    </xf>
    <xf numFmtId="0" fontId="5" fillId="15" borderId="0" xfId="194" applyFont="1" applyFill="1" applyAlignment="1">
      <alignment horizontal="left" vertical="top" wrapText="1"/>
    </xf>
    <xf numFmtId="0" fontId="15" fillId="0" borderId="0" xfId="194" applyFont="1" applyAlignment="1">
      <alignment horizontal="justify" vertical="center"/>
    </xf>
    <xf numFmtId="0" fontId="15" fillId="0" borderId="0" xfId="194" applyFont="1" applyAlignment="1">
      <alignment horizontal="center" vertical="center"/>
    </xf>
    <xf numFmtId="0" fontId="50" fillId="4" borderId="0" xfId="194" applyFont="1" applyFill="1" applyAlignment="1" applyProtection="1">
      <alignment horizontal="left" vertical="center"/>
      <protection locked="0"/>
    </xf>
    <xf numFmtId="177" fontId="50" fillId="0" borderId="0" xfId="194" applyNumberFormat="1" applyFont="1" applyAlignment="1">
      <alignment horizontal="left" vertical="center"/>
    </xf>
    <xf numFmtId="0" fontId="50" fillId="0" borderId="0" xfId="194" applyFont="1" applyAlignment="1">
      <alignment horizontal="justify" vertical="center"/>
    </xf>
    <xf numFmtId="0" fontId="16" fillId="0" borderId="0" xfId="210" applyFont="1" applyAlignment="1" applyProtection="1">
      <alignment horizontal="justify" vertical="center" wrapText="1"/>
      <protection hidden="1"/>
    </xf>
    <xf numFmtId="1" fontId="23" fillId="0" borderId="29" xfId="210" applyNumberFormat="1" applyFont="1" applyBorder="1" applyAlignment="1" applyProtection="1">
      <alignment horizontal="justify" vertical="center" wrapText="1"/>
      <protection hidden="1"/>
    </xf>
    <xf numFmtId="1" fontId="23" fillId="0" borderId="10" xfId="210" applyNumberFormat="1" applyFont="1" applyBorder="1" applyAlignment="1" applyProtection="1">
      <alignment horizontal="justify" vertical="center" wrapText="1"/>
      <protection hidden="1"/>
    </xf>
    <xf numFmtId="1" fontId="23"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1" fontId="23"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2" fontId="36" fillId="0" borderId="0" xfId="198" applyNumberFormat="1" applyFont="1" applyAlignment="1" applyProtection="1">
      <alignment horizontal="left" vertical="center"/>
      <protection hidden="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946">
    <dxf>
      <font>
        <strike/>
      </font>
    </dxf>
    <dxf>
      <fill>
        <patternFill patternType="none">
          <bgColor indexed="65"/>
        </patternFill>
      </fill>
    </dxf>
    <dxf>
      <font>
        <condense val="0"/>
        <extend val="0"/>
        <color indexed="9"/>
      </font>
      <fill>
        <patternFill patternType="none">
          <bgColor indexed="65"/>
        </patternFill>
      </fill>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9"/>
      </font>
    </dxf>
    <dxf>
      <fill>
        <patternFill>
          <bgColor rgb="FFCCFFCC"/>
        </patternFill>
      </fill>
    </dxf>
    <dxf>
      <font>
        <condense val="0"/>
        <extend val="0"/>
        <color indexed="9"/>
      </font>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ont>
        <condense val="0"/>
        <extend val="0"/>
        <color indexed="10"/>
      </font>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rgb="FFCCFFCC"/>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patternType="none">
          <bgColor indexed="65"/>
        </patternFill>
      </fill>
    </dxf>
    <dxf>
      <fill>
        <patternFill patternType="none">
          <bgColor indexed="65"/>
        </patternFill>
      </fill>
    </dxf>
    <dxf>
      <font>
        <condense val="0"/>
        <extend val="0"/>
        <color indexed="10"/>
      </font>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bgColor rgb="FFCCFFCC"/>
        </patternFill>
      </fill>
    </dxf>
    <dxf>
      <fill>
        <patternFill patternType="none">
          <bgColor indexed="65"/>
        </patternFill>
      </fill>
    </dxf>
    <dxf>
      <font>
        <condense val="0"/>
        <extend val="0"/>
        <color indexed="10"/>
      </font>
    </dxf>
    <dxf>
      <font>
        <condense val="0"/>
        <extend val="0"/>
        <color indexed="10"/>
      </font>
    </dxf>
    <dxf>
      <fill>
        <patternFill patternType="none">
          <bgColor indexed="65"/>
        </patternFill>
      </fill>
    </dxf>
    <dxf>
      <font>
        <condense val="0"/>
        <extend val="0"/>
        <color indexed="10"/>
      </font>
    </dxf>
    <dxf>
      <fill>
        <patternFill>
          <bgColor rgb="FFCCFFCC"/>
        </patternFill>
      </fill>
    </dxf>
    <dxf>
      <fill>
        <patternFill>
          <bgColor rgb="FFCCFFCC"/>
        </patternFill>
      </fill>
    </dxf>
    <dxf>
      <font>
        <condense val="0"/>
        <extend val="0"/>
        <color indexed="10"/>
      </font>
    </dxf>
    <dxf>
      <font>
        <condense val="0"/>
        <extend val="0"/>
        <color indexed="10"/>
      </font>
    </dxf>
    <dxf>
      <fill>
        <patternFill>
          <bgColor rgb="FFCCFFCC"/>
        </patternFill>
      </fill>
    </dxf>
    <dxf>
      <fill>
        <patternFill>
          <bgColor rgb="FFCCFFCC"/>
        </patternFill>
      </fill>
    </dxf>
    <dxf>
      <fill>
        <patternFill patternType="none">
          <bgColor indexed="65"/>
        </patternFill>
      </fill>
    </dxf>
    <dxf>
      <fill>
        <patternFill>
          <bgColor rgb="FFCCFFCC"/>
        </patternFill>
      </fill>
    </dxf>
    <dxf>
      <fill>
        <patternFill patternType="none">
          <bgColor indexed="65"/>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ndense val="0"/>
        <extend val="0"/>
        <color indexed="10"/>
      </font>
    </dxf>
    <dxf>
      <fill>
        <patternFill patternType="none">
          <bgColor indexed="65"/>
        </patternFill>
      </fill>
    </dxf>
    <dxf>
      <fill>
        <patternFill>
          <bgColor rgb="FFCCFFCC"/>
        </patternFill>
      </fill>
    </dxf>
    <dxf>
      <font>
        <condense val="0"/>
        <extend val="0"/>
        <color indexed="10"/>
      </font>
    </dxf>
    <dxf>
      <fill>
        <patternFill patternType="none">
          <bgColor indexed="65"/>
        </patternFill>
      </fill>
    </dxf>
    <dxf>
      <font>
        <b val="0"/>
        <condense val="0"/>
        <extend val="0"/>
        <color indexed="10"/>
      </font>
    </dxf>
    <dxf>
      <font>
        <condense val="0"/>
        <extend val="0"/>
        <color indexed="9"/>
      </font>
      <fill>
        <patternFill patternType="none">
          <bgColor indexed="65"/>
        </patternFill>
      </fill>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6573500" y="19050"/>
          <a:ext cx="0" cy="700768"/>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853440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74009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7400925"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81514" y="66675"/>
          <a:ext cx="1583872" cy="472168"/>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65219" y="0"/>
          <a:ext cx="0" cy="452438"/>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7633156" y="28575"/>
          <a:ext cx="0" cy="6191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5263283" y="19050"/>
          <a:ext cx="1109134" cy="555625"/>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8307050" y="19050"/>
          <a:ext cx="683419" cy="654844"/>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B12" sqref="B12"/>
    </sheetView>
  </sheetViews>
  <sheetFormatPr defaultRowHeight="16.5"/>
  <cols>
    <col min="1" max="1" width="18" customWidth="1"/>
    <col min="2" max="2" width="71.875" customWidth="1"/>
  </cols>
  <sheetData>
    <row r="1" spans="1:8" ht="76.5" customHeight="1">
      <c r="A1" s="285" t="s">
        <v>474</v>
      </c>
      <c r="B1" s="1069" t="s">
        <v>844</v>
      </c>
      <c r="C1" s="680"/>
      <c r="D1" s="680"/>
      <c r="E1" s="680"/>
      <c r="F1" s="680"/>
      <c r="G1" s="680"/>
      <c r="H1" s="680"/>
    </row>
    <row r="2" spans="1:8">
      <c r="B2" s="469"/>
    </row>
    <row r="3" spans="1:8">
      <c r="A3" t="s">
        <v>307</v>
      </c>
      <c r="B3" s="670" t="s">
        <v>845</v>
      </c>
    </row>
    <row r="5" spans="1:8">
      <c r="A5" t="s">
        <v>308</v>
      </c>
      <c r="B5" s="1159" t="s">
        <v>846</v>
      </c>
      <c r="C5" s="1160"/>
      <c r="D5" s="1160"/>
      <c r="E5" s="1160"/>
      <c r="F5" s="1160"/>
      <c r="G5" s="1160"/>
      <c r="H5" s="1160"/>
    </row>
    <row r="7" spans="1:8">
      <c r="B7" s="1049" t="s">
        <v>564</v>
      </c>
    </row>
  </sheetData>
  <sheetProtection formatColumns="0" formatRows="0" selectLockedCells="1" selectUnlockedCells="1"/>
  <customSheetViews>
    <customSheetView guid="{987A3FAC-920D-4C0C-8129-D8F4AFD7E477}" state="hidden">
      <selection activeCell="B2" sqref="B2"/>
      <pageMargins left="0.75" right="0.75" top="1" bottom="1" header="0.5" footer="0.5"/>
      <pageSetup orientation="portrait" r:id="rId1"/>
      <headerFooter alignWithMargins="0"/>
    </customSheetView>
    <customSheetView guid="{CB55CDDD-15EC-4265-9148-3411BBB26D54}" state="hidden">
      <selection activeCell="B10" sqref="B10"/>
      <pageMargins left="0.75" right="0.75" top="1" bottom="1" header="0.5" footer="0.5"/>
      <pageSetup orientation="portrait" r:id="rId2"/>
      <headerFooter alignWithMargins="0"/>
    </customSheetView>
    <customSheetView guid="{023E95C7-CD0A-46A1-945E-64751E02EBFE}" state="hidden">
      <selection activeCell="B12" sqref="B12"/>
      <pageMargins left="0.75" right="0.75" top="1" bottom="1" header="0.5" footer="0.5"/>
      <pageSetup orientation="portrait" r:id="rId3"/>
      <headerFooter alignWithMargins="0"/>
    </customSheetView>
    <customSheetView guid="{BB6473B7-092C-417E-97E7-ED0705AE17A0}" state="hidden">
      <selection activeCell="B7" sqref="B7"/>
      <pageMargins left="0.75" right="0.75" top="1" bottom="1" header="0.5" footer="0.5"/>
      <pageSetup orientation="portrait" r:id="rId4"/>
      <headerFooter alignWithMargins="0"/>
    </customSheetView>
    <customSheetView guid="{A41EE4DE-0D82-4A56-8210-F78316511D11}" state="hidden">
      <selection activeCell="B8" sqref="B8"/>
      <pageMargins left="0.75" right="0.75" top="1" bottom="1" header="0.5" footer="0.5"/>
      <pageSetup orientation="portrait" r:id="rId5"/>
      <headerFooter alignWithMargins="0"/>
    </customSheetView>
    <customSheetView guid="{1E0C44A1-9358-4FBD-8C2C-4DB661DA1476}" state="hidden">
      <selection activeCell="B14" sqref="B14"/>
      <pageMargins left="0.75" right="0.75" top="1" bottom="1" header="0.5" footer="0.5"/>
      <pageSetup orientation="portrait" r:id="rId6"/>
      <headerFooter alignWithMargins="0"/>
    </customSheetView>
    <customSheetView guid="{498493C3-769C-4143-9114-C68CD1D40B11}" state="hidden">
      <selection activeCell="B13" sqref="B13"/>
      <pageMargins left="0.75" right="0.75" top="1" bottom="1" header="0.5" footer="0.5"/>
      <pageSetup orientation="portrait" r:id="rId7"/>
      <headerFooter alignWithMargins="0"/>
    </customSheetView>
    <customSheetView guid="{C431BC99-7569-44AB-83F6-AB73BDED3783}" state="hidden">
      <selection activeCell="B11" sqref="B11"/>
      <pageMargins left="0.75" right="0.75" top="1" bottom="1" header="0.5" footer="0.5"/>
      <pageSetup orientation="portrait" r:id="rId8"/>
      <headerFooter alignWithMargins="0"/>
    </customSheetView>
    <customSheetView guid="{E97134B6-5E8D-4951-8DA0-73D065532361}" state="hidden">
      <selection activeCell="B1" sqref="B1:H1"/>
      <pageMargins left="0.75" right="0.75" top="1" bottom="1" header="0.5" footer="0.5"/>
      <pageSetup orientation="portrait" r:id="rId9"/>
      <headerFooter alignWithMargins="0"/>
    </customSheetView>
    <customSheetView guid="{D0757F9E-DF41-4B40-A5E5-F4F8FDD8D61D}" state="hidden">
      <selection activeCell="B6" sqref="B6"/>
      <pageMargins left="0.75" right="0.75" top="1" bottom="1" header="0.5" footer="0.5"/>
      <pageSetup orientation="portrait" r:id="rId10"/>
      <headerFooter alignWithMargins="0"/>
    </customSheetView>
    <customSheetView guid="{EE46BCD1-F715-4FA9-A5FC-1B125AD601E0}" state="hidden">
      <selection activeCell="B5" sqref="B5:H5"/>
      <pageMargins left="0.75" right="0.75" top="1" bottom="1" header="0.5" footer="0.5"/>
      <pageSetup orientation="portrait" r:id="rId11"/>
      <headerFooter alignWithMargins="0"/>
    </customSheetView>
    <customSheetView guid="{4AA1107B-A795-4744-B566-827168772C7A}" state="hidden">
      <selection activeCell="B2" sqref="B2"/>
      <pageMargins left="0.75" right="0.75" top="1" bottom="1" header="0.5" footer="0.5"/>
      <pageSetup orientation="portrait" r:id="rId12"/>
      <headerFooter alignWithMargins="0"/>
    </customSheetView>
    <customSheetView guid="{B23AD343-29DA-4CE0-BD10-47BF44F3782F}" state="hidden">
      <selection activeCell="B10" sqref="B10"/>
      <pageMargins left="0.75" right="0.75" top="1" bottom="1" header="0.5" footer="0.5"/>
      <pageSetup orientation="portrait" r:id="rId13"/>
      <headerFooter alignWithMargins="0"/>
    </customSheetView>
    <customSheetView guid="{ECE9294F-C910-4036-88BC-B1F2176FB06B}" state="hidden">
      <selection activeCell="B8" sqref="B8"/>
      <pageMargins left="0.75" right="0.75" top="1" bottom="1" header="0.5" footer="0.5"/>
      <pageSetup orientation="portrait" r:id="rId14"/>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27A45B7A-04F2-4516-B80B-5ED0825D4ED3}" state="hidden">
      <selection activeCell="B1" sqref="B1"/>
      <pageMargins left="0.75" right="0.75" top="1" bottom="1" header="0.5" footer="0.5"/>
      <headerFooter alignWithMargins="0"/>
    </customSheetView>
    <customSheetView guid="{E9F4E142-7D26-464D-BECA-4F3806DB1FE1}" state="hidden">
      <selection activeCell="B10" sqref="B10"/>
      <pageMargins left="0.75" right="0.75" top="1" bottom="1" header="0.5" footer="0.5"/>
      <pageSetup orientation="portrait" r:id="rId15"/>
      <headerFooter alignWithMargins="0"/>
    </customSheetView>
    <customSheetView guid="{A7DBDDEF-9245-44C6-9EBF-032DB6E1C0A2}" state="hidden">
      <selection activeCell="B8" sqref="B8"/>
      <pageMargins left="0.75" right="0.75" top="1" bottom="1" header="0.5" footer="0.5"/>
      <pageSetup orientation="portrait" r:id="rId16"/>
      <headerFooter alignWithMargins="0"/>
    </customSheetView>
    <customSheetView guid="{7487ED9F-BBED-4B2A-9631-22F1A430946B}" state="hidden">
      <selection activeCell="B2" sqref="B2"/>
      <pageMargins left="0.75" right="0.75" top="1" bottom="1" header="0.5" footer="0.5"/>
      <pageSetup orientation="portrait" r:id="rId17"/>
      <headerFooter alignWithMargins="0"/>
    </customSheetView>
    <customSheetView guid="{B3CE7B10-A914-4559-A6DA-AED8C22AFD6D}" state="hidden">
      <selection activeCell="B7" sqref="B7"/>
      <pageMargins left="0.75" right="0.75" top="1" bottom="1" header="0.5" footer="0.5"/>
      <pageSetup orientation="portrait" r:id="rId18"/>
      <headerFooter alignWithMargins="0"/>
    </customSheetView>
    <customSheetView guid="{D53177B2-31EC-4222-B97A-A37DCFD9E45B}" state="hidden">
      <selection activeCell="B1" sqref="B1:H1"/>
      <pageMargins left="0.75" right="0.75" top="1" bottom="1" header="0.5" footer="0.5"/>
      <pageSetup orientation="portrait" r:id="rId19"/>
      <headerFooter alignWithMargins="0"/>
    </customSheetView>
    <customSheetView guid="{223BC0FC-814D-40F0-9795-CE82A16FF3A5}" state="hidden">
      <selection activeCell="B10" sqref="B10"/>
      <pageMargins left="0.75" right="0.75" top="1" bottom="1" header="0.5" footer="0.5"/>
      <pageSetup orientation="portrait" r:id="rId20"/>
      <headerFooter alignWithMargins="0"/>
    </customSheetView>
    <customSheetView guid="{B835C05C-B615-4DCB-982D-4519616B3CD8}" state="hidden">
      <selection activeCell="B11" sqref="B11"/>
      <pageMargins left="0.75" right="0.75" top="1" bottom="1" header="0.5" footer="0.5"/>
      <pageSetup orientation="portrait" r:id="rId21"/>
      <headerFooter alignWithMargins="0"/>
    </customSheetView>
    <customSheetView guid="{A34CC49F-E309-4C23-B4F6-1E3B307C10D1}" state="hidden">
      <selection activeCell="B12" sqref="B12"/>
      <pageMargins left="0.75" right="0.75" top="1" bottom="1" header="0.5" footer="0.5"/>
      <pageSetup orientation="portrait" r:id="rId22"/>
      <headerFooter alignWithMargins="0"/>
    </customSheetView>
    <customSheetView guid="{8909CFDD-4F29-4C72-886E-908773EE94A2}" state="hidden">
      <selection activeCell="B11" sqref="B11"/>
      <pageMargins left="0.75" right="0.75" top="1" bottom="1" header="0.5" footer="0.5"/>
      <pageSetup orientation="portrait" r:id="rId23"/>
      <headerFooter alignWithMargins="0"/>
    </customSheetView>
    <customSheetView guid="{D5F8AD2D-F014-4A7B-9CE7-589273BD9F11}" state="hidden">
      <selection activeCell="B1" sqref="B1"/>
      <pageMargins left="0.75" right="0.75" top="1" bottom="1" header="0.5" footer="0.5"/>
      <pageSetup orientation="portrait" r:id="rId24"/>
      <headerFooter alignWithMargins="0"/>
    </customSheetView>
  </customSheetViews>
  <mergeCells count="1">
    <mergeCell ref="B5:H5"/>
  </mergeCells>
  <phoneticPr fontId="30"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71" customWidth="1"/>
    <col min="2" max="2" width="42.25" style="372" customWidth="1"/>
    <col min="3" max="3" width="7.625" style="371" customWidth="1"/>
    <col min="4" max="4" width="9.125" style="371" customWidth="1"/>
    <col min="5" max="5" width="12.75" style="371" customWidth="1"/>
    <col min="6" max="6" width="14.625" style="371" customWidth="1"/>
    <col min="7" max="26" width="9" style="185"/>
    <col min="27" max="27" width="9" style="185" hidden="1" customWidth="1"/>
    <col min="28" max="29" width="17.625" style="185" hidden="1" customWidth="1"/>
    <col min="30" max="30" width="9" style="185" hidden="1" customWidth="1"/>
    <col min="31" max="31" width="15.5" style="185" hidden="1" customWidth="1"/>
    <col min="32" max="32" width="15.375" style="185" hidden="1" customWidth="1"/>
    <col min="33" max="44" width="9" style="185"/>
    <col min="45" max="16384" width="9" style="330"/>
  </cols>
  <sheetData>
    <row r="1" spans="1:32">
      <c r="A1" s="59" t="str">
        <f>Cover!B3</f>
        <v>Specification No.: CC/NT/W-AIS/DOM/A00/23/13127</v>
      </c>
      <c r="B1" s="60"/>
      <c r="C1" s="61"/>
      <c r="D1" s="61"/>
      <c r="E1" s="7"/>
      <c r="F1" s="8" t="s">
        <v>425</v>
      </c>
    </row>
    <row r="2" spans="1:32">
      <c r="A2" s="329"/>
      <c r="B2" s="370"/>
      <c r="C2" s="331"/>
      <c r="D2" s="331"/>
      <c r="E2" s="330"/>
      <c r="F2" s="330"/>
    </row>
    <row r="3" spans="1:32" ht="51.75" customHeight="1">
      <c r="A3" s="1263" t="str">
        <f>Cover!$B$2</f>
        <v>765kV AIS Substation Extension Package SS-120 for a) Extension of 765/400/220kV Fatehgarh-III Substation, b) Extension of 400/220kV Fatehgarh-III S/S, c) Extn. of 400kV Bikaner-II S/S, d) Extn. Of 765/400kV Bhiwani S/S.</v>
      </c>
      <c r="B3" s="1263"/>
      <c r="C3" s="1263"/>
      <c r="D3" s="1263"/>
      <c r="E3" s="1263"/>
      <c r="F3" s="1263"/>
      <c r="AA3" s="190" t="s">
        <v>342</v>
      </c>
      <c r="AC3" s="191">
        <f>IF(ISERROR(#REF!/('Sch-6'!D14+'Sch-6'!D16+'Sch-6'!D18)),0,#REF!/( 'Sch-6'!D14+'Sch-6'!D16+'Sch-6'!D18))</f>
        <v>0</v>
      </c>
    </row>
    <row r="4" spans="1:32">
      <c r="A4" s="1264" t="s">
        <v>422</v>
      </c>
      <c r="B4" s="1264"/>
      <c r="C4" s="1264"/>
      <c r="D4" s="1264"/>
      <c r="E4" s="1264"/>
      <c r="F4" s="1264"/>
      <c r="AA4" s="190" t="s">
        <v>343</v>
      </c>
      <c r="AC4" s="191" t="e">
        <f>#REF!</f>
        <v>#REF!</v>
      </c>
    </row>
    <row r="5" spans="1:32">
      <c r="AA5" s="190" t="s">
        <v>348</v>
      </c>
      <c r="AC5" s="191">
        <f>IF(ISERROR(#REF!/#REF!),0,#REF! /#REF!)</f>
        <v>0</v>
      </c>
    </row>
    <row r="6" spans="1:32">
      <c r="A6" s="31" t="str">
        <f>'Sch-1'!A6</f>
        <v>Bidder’s Name and Address (Sole Bidder) :</v>
      </c>
      <c r="B6" s="32"/>
      <c r="C6" s="32"/>
      <c r="D6" s="32"/>
      <c r="E6" s="67" t="s">
        <v>396</v>
      </c>
      <c r="F6" s="1"/>
      <c r="AA6" s="190" t="s">
        <v>349</v>
      </c>
      <c r="AC6" s="191" t="e">
        <f>#REF!</f>
        <v>#REF!</v>
      </c>
    </row>
    <row r="7" spans="1:32">
      <c r="A7" s="1284" t="str">
        <f>'Sch-1'!A7</f>
        <v/>
      </c>
      <c r="B7" s="1284"/>
      <c r="C7" s="1284"/>
      <c r="D7" s="1284"/>
      <c r="E7" s="309" t="str">
        <f>'Sch-1'!M7</f>
        <v>Contracts Services, 3rd Floor</v>
      </c>
      <c r="F7" s="1"/>
      <c r="AA7" s="190" t="s">
        <v>346</v>
      </c>
      <c r="AC7" s="191" t="e">
        <f>SUM(AC3:AC6)</f>
        <v>#REF!</v>
      </c>
    </row>
    <row r="8" spans="1:32">
      <c r="A8" s="31" t="s">
        <v>397</v>
      </c>
      <c r="B8" s="1285" t="str">
        <f>IF('Sch-1'!C8=0, "", 'Sch-1'!C8)</f>
        <v xml:space="preserve">…….. …….. …….. …….. …….. …….. </v>
      </c>
      <c r="C8" s="1285"/>
      <c r="D8" s="1285"/>
      <c r="E8" s="309" t="str">
        <f>'Sch-1'!M8</f>
        <v>Power Grid Corporation of India Ltd.,</v>
      </c>
      <c r="F8" s="1"/>
    </row>
    <row r="9" spans="1:32">
      <c r="A9" s="31" t="s">
        <v>399</v>
      </c>
      <c r="B9" s="1285" t="str">
        <f>IF('Sch-1'!C9=0, "", 'Sch-1'!C9)</f>
        <v xml:space="preserve">…….. …….. …….. …….. …….. …….. </v>
      </c>
      <c r="C9" s="1285"/>
      <c r="D9" s="1285"/>
      <c r="E9" s="309" t="str">
        <f>'Sch-1'!M9</f>
        <v>"Saudamini", Plot No.-2</v>
      </c>
      <c r="F9" s="1"/>
    </row>
    <row r="10" spans="1:32">
      <c r="A10" s="332"/>
      <c r="B10" s="1286" t="str">
        <f>IF('Sch-1'!C10=0, "", 'Sch-1'!C10)</f>
        <v xml:space="preserve">…….. …….. …….. …….. …….. …….. </v>
      </c>
      <c r="C10" s="1286"/>
      <c r="D10" s="1286"/>
      <c r="E10" s="379" t="str">
        <f>'Sch-1'!M10</f>
        <v xml:space="preserve">Sector-29, </v>
      </c>
      <c r="F10" s="330"/>
      <c r="AA10" s="190" t="s">
        <v>345</v>
      </c>
      <c r="AC10" s="191">
        <f>'Sch-1'!AA10</f>
        <v>0</v>
      </c>
    </row>
    <row r="11" spans="1:32">
      <c r="A11" s="332"/>
      <c r="B11" s="1286" t="str">
        <f>IF('Sch-1'!C11=0, "", 'Sch-1'!C11)</f>
        <v xml:space="preserve">…….. …….. …….. …….. …….. …….. </v>
      </c>
      <c r="C11" s="1286"/>
      <c r="D11" s="1286"/>
      <c r="E11" s="379" t="str">
        <f>'Sch-1'!M11</f>
        <v>Gurgaon (Haryana) - 122001</v>
      </c>
      <c r="F11" s="330"/>
      <c r="AA11" s="190"/>
      <c r="AC11" s="191"/>
    </row>
    <row r="12" spans="1:32">
      <c r="A12" s="332"/>
      <c r="B12" s="392"/>
      <c r="C12" s="392"/>
      <c r="D12" s="392"/>
      <c r="E12" s="379"/>
      <c r="F12" s="330"/>
      <c r="AA12" s="190"/>
      <c r="AC12" s="191"/>
    </row>
    <row r="13" spans="1:32">
      <c r="A13" s="32"/>
      <c r="B13" s="31"/>
      <c r="C13" s="31"/>
      <c r="D13" s="31"/>
      <c r="E13" s="31"/>
      <c r="F13" s="8" t="s">
        <v>273</v>
      </c>
      <c r="AB13" s="1251" t="s">
        <v>281</v>
      </c>
      <c r="AC13" s="1251"/>
      <c r="AD13" s="252" t="s">
        <v>285</v>
      </c>
      <c r="AE13" s="1251" t="s">
        <v>282</v>
      </c>
      <c r="AF13" s="1251"/>
    </row>
    <row r="14" spans="1:32" ht="30">
      <c r="A14" s="14" t="s">
        <v>361</v>
      </c>
      <c r="B14" s="14" t="s">
        <v>368</v>
      </c>
      <c r="C14" s="72" t="s">
        <v>353</v>
      </c>
      <c r="D14" s="72" t="s">
        <v>354</v>
      </c>
      <c r="E14" s="73" t="s">
        <v>370</v>
      </c>
      <c r="F14" s="73" t="s">
        <v>411</v>
      </c>
      <c r="AB14" s="195" t="s">
        <v>370</v>
      </c>
      <c r="AC14" s="195" t="s">
        <v>411</v>
      </c>
      <c r="AD14" s="252"/>
      <c r="AE14" s="195" t="s">
        <v>370</v>
      </c>
      <c r="AF14" s="195" t="s">
        <v>411</v>
      </c>
    </row>
    <row r="15" spans="1:32">
      <c r="A15" s="9">
        <v>1</v>
      </c>
      <c r="B15" s="9">
        <v>2</v>
      </c>
      <c r="C15" s="9">
        <v>3</v>
      </c>
      <c r="D15" s="9">
        <v>4</v>
      </c>
      <c r="E15" s="9">
        <v>5</v>
      </c>
      <c r="F15" s="9" t="s">
        <v>405</v>
      </c>
      <c r="AB15" s="197">
        <v>5</v>
      </c>
      <c r="AC15" s="197" t="s">
        <v>405</v>
      </c>
      <c r="AD15" s="252"/>
      <c r="AE15" s="197">
        <v>5</v>
      </c>
      <c r="AF15" s="197" t="s">
        <v>405</v>
      </c>
    </row>
    <row r="16" spans="1:32" s="471" customFormat="1">
      <c r="A16" s="493" t="e">
        <f>'Sch-3 '!#REF!</f>
        <v>#REF!</v>
      </c>
      <c r="B16" s="493" t="e">
        <f>'Sch-3 '!#REF!</f>
        <v>#REF!</v>
      </c>
      <c r="C16" s="493"/>
      <c r="D16" s="493"/>
      <c r="E16" s="401"/>
      <c r="F16" s="401"/>
      <c r="G16" s="484"/>
      <c r="H16" s="485"/>
      <c r="I16" s="485"/>
      <c r="J16" s="485"/>
      <c r="K16" s="485"/>
      <c r="L16" s="485"/>
    </row>
    <row r="17" spans="1:20" s="481" customFormat="1">
      <c r="A17" s="493" t="e">
        <f>'Sch-3 '!#REF!</f>
        <v>#REF!</v>
      </c>
      <c r="B17" s="493" t="e">
        <f>'Sch-3 '!#REF!</f>
        <v>#REF!</v>
      </c>
      <c r="C17" s="493"/>
      <c r="D17" s="493"/>
      <c r="E17" s="401"/>
      <c r="F17" s="401"/>
    </row>
    <row r="18" spans="1:20" s="481" customFormat="1">
      <c r="A18" s="493"/>
      <c r="B18" s="493" t="e">
        <f>'Sch-3 '!#REF!</f>
        <v>#REF!</v>
      </c>
      <c r="C18" s="493" t="e">
        <f>'Sch-3 '!#REF!</f>
        <v>#REF!</v>
      </c>
      <c r="D18" s="493" t="e">
        <f>'Sch-3 '!#REF!</f>
        <v>#REF!</v>
      </c>
      <c r="E18" s="401" t="e">
        <f>'Sch-3 '!#REF!</f>
        <v>#REF!</v>
      </c>
      <c r="F18" s="401" t="e">
        <f t="shared" ref="F18:F60" si="0">IF(E18=0, "Included", IF(ISERROR(D18*E18), E18, D18*E18))</f>
        <v>#REF!</v>
      </c>
    </row>
    <row r="19" spans="1:20" s="481" customFormat="1">
      <c r="A19" s="493"/>
      <c r="B19" s="493" t="e">
        <f>'Sch-3 '!#REF!</f>
        <v>#REF!</v>
      </c>
      <c r="C19" s="493" t="e">
        <f>'Sch-3 '!#REF!</f>
        <v>#REF!</v>
      </c>
      <c r="D19" s="493" t="e">
        <f>'Sch-3 '!#REF!</f>
        <v>#REF!</v>
      </c>
      <c r="E19" s="401" t="e">
        <f>'Sch-3 '!#REF!</f>
        <v>#REF!</v>
      </c>
      <c r="F19" s="401" t="e">
        <f t="shared" si="0"/>
        <v>#REF!</v>
      </c>
    </row>
    <row r="20" spans="1:20" s="481" customFormat="1">
      <c r="A20" s="493"/>
      <c r="B20" s="493"/>
      <c r="C20" s="493"/>
      <c r="D20" s="493"/>
      <c r="E20" s="401"/>
      <c r="F20" s="401"/>
    </row>
    <row r="21" spans="1:20" s="481" customFormat="1" ht="18.75" customHeight="1">
      <c r="A21" s="493" t="e">
        <f>'Sch-3 '!#REF!</f>
        <v>#REF!</v>
      </c>
      <c r="B21" s="493" t="e">
        <f>'Sch-3 '!#REF!</f>
        <v>#REF!</v>
      </c>
      <c r="C21" s="493"/>
      <c r="D21" s="493"/>
      <c r="E21" s="401"/>
      <c r="F21" s="401"/>
      <c r="S21" s="481" t="s">
        <v>458</v>
      </c>
      <c r="T21" s="486" t="s">
        <v>464</v>
      </c>
    </row>
    <row r="22" spans="1:20" s="481" customFormat="1" ht="18.75" customHeight="1">
      <c r="A22" s="493"/>
      <c r="B22" s="493" t="e">
        <f>'Sch-3 '!#REF!</f>
        <v>#REF!</v>
      </c>
      <c r="C22" s="493" t="e">
        <f>'Sch-3 '!#REF!</f>
        <v>#REF!</v>
      </c>
      <c r="D22" s="493" t="e">
        <f>'Sch-3 '!#REF!</f>
        <v>#REF!</v>
      </c>
      <c r="E22" s="401" t="e">
        <f>'Sch-3 '!#REF!</f>
        <v>#REF!</v>
      </c>
      <c r="F22" s="401" t="e">
        <f t="shared" si="0"/>
        <v>#REF!</v>
      </c>
      <c r="S22" s="481" t="s">
        <v>459</v>
      </c>
      <c r="T22" s="486" t="s">
        <v>426</v>
      </c>
    </row>
    <row r="23" spans="1:20" s="481" customFormat="1" ht="16.5" customHeight="1">
      <c r="A23" s="493"/>
      <c r="B23" s="493" t="e">
        <f>'Sch-3 '!#REF!</f>
        <v>#REF!</v>
      </c>
      <c r="C23" s="493" t="e">
        <f>'Sch-3 '!#REF!</f>
        <v>#REF!</v>
      </c>
      <c r="D23" s="493" t="e">
        <f>'Sch-3 '!#REF!</f>
        <v>#REF!</v>
      </c>
      <c r="E23" s="401" t="e">
        <f>'Sch-3 '!#REF!</f>
        <v>#REF!</v>
      </c>
      <c r="F23" s="401" t="e">
        <f t="shared" si="0"/>
        <v>#REF!</v>
      </c>
      <c r="S23" s="481" t="s">
        <v>460</v>
      </c>
      <c r="T23" s="486" t="s">
        <v>465</v>
      </c>
    </row>
    <row r="24" spans="1:20" s="481" customFormat="1">
      <c r="A24" s="493"/>
      <c r="B24" s="493" t="e">
        <f>'Sch-3 '!#REF!</f>
        <v>#REF!</v>
      </c>
      <c r="C24" s="493" t="e">
        <f>'Sch-3 '!#REF!</f>
        <v>#REF!</v>
      </c>
      <c r="D24" s="493" t="e">
        <f>'Sch-3 '!#REF!</f>
        <v>#REF!</v>
      </c>
      <c r="E24" s="401" t="e">
        <f>'Sch-3 '!#REF!</f>
        <v>#REF!</v>
      </c>
      <c r="F24" s="401" t="e">
        <f t="shared" si="0"/>
        <v>#REF!</v>
      </c>
      <c r="S24" s="481" t="s">
        <v>461</v>
      </c>
    </row>
    <row r="25" spans="1:20" s="481" customFormat="1">
      <c r="A25" s="493"/>
      <c r="B25" s="493"/>
      <c r="C25" s="493"/>
      <c r="D25" s="493"/>
      <c r="E25" s="401"/>
      <c r="F25" s="401"/>
    </row>
    <row r="26" spans="1:20" s="481" customFormat="1" ht="16.5" customHeight="1">
      <c r="A26" s="493"/>
      <c r="B26" s="493"/>
      <c r="C26" s="493"/>
      <c r="D26" s="493"/>
      <c r="E26" s="401"/>
      <c r="F26" s="401"/>
    </row>
    <row r="27" spans="1:20" s="481" customFormat="1">
      <c r="A27" s="493" t="e">
        <f>'Sch-3 '!#REF!</f>
        <v>#REF!</v>
      </c>
      <c r="B27" s="493" t="e">
        <f>'Sch-3 '!#REF!</f>
        <v>#REF!</v>
      </c>
      <c r="C27" s="493"/>
      <c r="D27" s="493"/>
      <c r="E27" s="401"/>
      <c r="F27" s="401"/>
    </row>
    <row r="28" spans="1:20" s="481" customFormat="1">
      <c r="A28" s="493"/>
      <c r="B28" s="493" t="e">
        <f>'Sch-3 '!#REF!</f>
        <v>#REF!</v>
      </c>
      <c r="C28" s="493" t="e">
        <f>'Sch-3 '!#REF!</f>
        <v>#REF!</v>
      </c>
      <c r="D28" s="493" t="e">
        <f>'Sch-3 '!#REF!</f>
        <v>#REF!</v>
      </c>
      <c r="E28" s="401" t="e">
        <f>'Sch-3 '!#REF!</f>
        <v>#REF!</v>
      </c>
      <c r="F28" s="401" t="e">
        <f>IF(E28=0, "Included", IF(ISERROR(D28*E28), E28, D28*E28))</f>
        <v>#REF!</v>
      </c>
    </row>
    <row r="29" spans="1:20" s="481" customFormat="1">
      <c r="A29" s="493"/>
      <c r="B29" s="493" t="e">
        <f>'Sch-3 '!#REF!</f>
        <v>#REF!</v>
      </c>
      <c r="C29" s="493" t="e">
        <f>'Sch-3 '!#REF!</f>
        <v>#REF!</v>
      </c>
      <c r="D29" s="493" t="e">
        <f>'Sch-3 '!#REF!</f>
        <v>#REF!</v>
      </c>
      <c r="E29" s="401" t="e">
        <f>'Sch-3 '!#REF!</f>
        <v>#REF!</v>
      </c>
      <c r="F29" s="401" t="e">
        <f t="shared" si="0"/>
        <v>#REF!</v>
      </c>
    </row>
    <row r="30" spans="1:20" s="481" customFormat="1">
      <c r="A30" s="493"/>
      <c r="B30" s="493" t="e">
        <f>'Sch-3 '!#REF!</f>
        <v>#REF!</v>
      </c>
      <c r="C30" s="493" t="e">
        <f>'Sch-3 '!#REF!</f>
        <v>#REF!</v>
      </c>
      <c r="D30" s="493" t="e">
        <f>'Sch-3 '!#REF!</f>
        <v>#REF!</v>
      </c>
      <c r="E30" s="401" t="e">
        <f>'Sch-3 '!#REF!</f>
        <v>#REF!</v>
      </c>
      <c r="F30" s="401" t="e">
        <f t="shared" si="0"/>
        <v>#REF!</v>
      </c>
      <c r="S30" s="473"/>
      <c r="T30" s="487"/>
    </row>
    <row r="31" spans="1:20" s="481" customFormat="1">
      <c r="A31" s="493"/>
      <c r="B31" s="493"/>
      <c r="C31" s="493"/>
      <c r="D31" s="493"/>
      <c r="E31" s="401"/>
      <c r="F31" s="401"/>
    </row>
    <row r="32" spans="1:20" s="481" customFormat="1">
      <c r="A32" s="493" t="e">
        <f>'Sch-3 '!#REF!</f>
        <v>#REF!</v>
      </c>
      <c r="B32" s="493" t="e">
        <f>'Sch-3 '!#REF!</f>
        <v>#REF!</v>
      </c>
      <c r="C32" s="493"/>
      <c r="D32" s="493"/>
      <c r="E32" s="401"/>
      <c r="F32" s="401"/>
    </row>
    <row r="33" spans="1:6" s="481" customFormat="1">
      <c r="A33" s="493" t="e">
        <f>'Sch-3 '!#REF!</f>
        <v>#REF!</v>
      </c>
      <c r="B33" s="493" t="e">
        <f>'Sch-3 '!#REF!</f>
        <v>#REF!</v>
      </c>
      <c r="C33" s="493"/>
      <c r="D33" s="493"/>
      <c r="E33" s="401"/>
      <c r="F33" s="401"/>
    </row>
    <row r="34" spans="1:6" s="481" customFormat="1">
      <c r="A34" s="493"/>
      <c r="B34" s="493" t="e">
        <f>'Sch-3 '!#REF!</f>
        <v>#REF!</v>
      </c>
      <c r="C34" s="493" t="e">
        <f>'Sch-3 '!#REF!</f>
        <v>#REF!</v>
      </c>
      <c r="D34" s="493" t="e">
        <f>'Sch-3 '!#REF!</f>
        <v>#REF!</v>
      </c>
      <c r="E34" s="401" t="e">
        <f>'Sch-3 '!#REF!</f>
        <v>#REF!</v>
      </c>
      <c r="F34" s="401" t="e">
        <f t="shared" si="0"/>
        <v>#REF!</v>
      </c>
    </row>
    <row r="35" spans="1:6" s="481" customFormat="1">
      <c r="A35" s="493"/>
      <c r="B35" s="493" t="e">
        <f>'Sch-3 '!#REF!</f>
        <v>#REF!</v>
      </c>
      <c r="C35" s="493" t="e">
        <f>'Sch-3 '!#REF!</f>
        <v>#REF!</v>
      </c>
      <c r="D35" s="493" t="e">
        <f>'Sch-3 '!#REF!</f>
        <v>#REF!</v>
      </c>
      <c r="E35" s="401" t="e">
        <f>'Sch-3 '!#REF!</f>
        <v>#REF!</v>
      </c>
      <c r="F35" s="401" t="e">
        <f t="shared" si="0"/>
        <v>#REF!</v>
      </c>
    </row>
    <row r="36" spans="1:6" s="481" customFormat="1">
      <c r="A36" s="493"/>
      <c r="B36" s="493" t="e">
        <f>'Sch-3 '!#REF!</f>
        <v>#REF!</v>
      </c>
      <c r="C36" s="493" t="e">
        <f>'Sch-3 '!#REF!</f>
        <v>#REF!</v>
      </c>
      <c r="D36" s="493" t="e">
        <f>'Sch-3 '!#REF!</f>
        <v>#REF!</v>
      </c>
      <c r="E36" s="401" t="e">
        <f>'Sch-3 '!#REF!</f>
        <v>#REF!</v>
      </c>
      <c r="F36" s="401" t="e">
        <f t="shared" si="0"/>
        <v>#REF!</v>
      </c>
    </row>
    <row r="37" spans="1:6" s="481" customFormat="1">
      <c r="A37" s="493"/>
      <c r="B37" s="493" t="e">
        <f>'Sch-3 '!#REF!</f>
        <v>#REF!</v>
      </c>
      <c r="C37" s="493" t="e">
        <f>'Sch-3 '!#REF!</f>
        <v>#REF!</v>
      </c>
      <c r="D37" s="493" t="e">
        <f>'Sch-3 '!#REF!</f>
        <v>#REF!</v>
      </c>
      <c r="E37" s="401" t="e">
        <f>'Sch-3 '!#REF!</f>
        <v>#REF!</v>
      </c>
      <c r="F37" s="401" t="e">
        <f t="shared" si="0"/>
        <v>#REF!</v>
      </c>
    </row>
    <row r="38" spans="1:6" s="481" customFormat="1" ht="20.25" customHeight="1">
      <c r="A38" s="493"/>
      <c r="B38" s="493" t="e">
        <f>'Sch-3 '!#REF!</f>
        <v>#REF!</v>
      </c>
      <c r="C38" s="493" t="e">
        <f>'Sch-3 '!#REF!</f>
        <v>#REF!</v>
      </c>
      <c r="D38" s="493" t="e">
        <f>'Sch-3 '!#REF!</f>
        <v>#REF!</v>
      </c>
      <c r="E38" s="401" t="e">
        <f>'Sch-3 '!#REF!</f>
        <v>#REF!</v>
      </c>
      <c r="F38" s="401" t="e">
        <f>IF(E38=0, "Included", IF(ISERROR(D38*E38), E38, D38*E38))</f>
        <v>#REF!</v>
      </c>
    </row>
    <row r="39" spans="1:6" s="481" customFormat="1">
      <c r="A39" s="493" t="e">
        <f>'Sch-3 '!#REF!</f>
        <v>#REF!</v>
      </c>
      <c r="B39" s="493" t="e">
        <f>'Sch-3 '!#REF!</f>
        <v>#REF!</v>
      </c>
      <c r="C39" s="493"/>
      <c r="D39" s="493"/>
      <c r="E39" s="401"/>
      <c r="F39" s="401"/>
    </row>
    <row r="40" spans="1:6" s="481" customFormat="1">
      <c r="A40" s="493"/>
      <c r="B40" s="493" t="e">
        <f>'Sch-3 '!#REF!</f>
        <v>#REF!</v>
      </c>
      <c r="C40" s="493" t="e">
        <f>'Sch-3 '!#REF!</f>
        <v>#REF!</v>
      </c>
      <c r="D40" s="493" t="e">
        <f>'Sch-3 '!#REF!</f>
        <v>#REF!</v>
      </c>
      <c r="E40" s="401" t="e">
        <f>'Sch-3 '!#REF!</f>
        <v>#REF!</v>
      </c>
      <c r="F40" s="401" t="e">
        <f t="shared" si="0"/>
        <v>#REF!</v>
      </c>
    </row>
    <row r="41" spans="1:6" s="481" customFormat="1">
      <c r="A41" s="493"/>
      <c r="B41" s="493" t="e">
        <f>'Sch-3 '!#REF!</f>
        <v>#REF!</v>
      </c>
      <c r="C41" s="493" t="e">
        <f>'Sch-3 '!#REF!</f>
        <v>#REF!</v>
      </c>
      <c r="D41" s="493" t="e">
        <f>'Sch-3 '!#REF!</f>
        <v>#REF!</v>
      </c>
      <c r="E41" s="401" t="e">
        <f>'Sch-3 '!#REF!</f>
        <v>#REF!</v>
      </c>
      <c r="F41" s="401" t="e">
        <f t="shared" si="0"/>
        <v>#REF!</v>
      </c>
    </row>
    <row r="42" spans="1:6" s="481" customFormat="1">
      <c r="A42" s="493"/>
      <c r="B42" s="493"/>
      <c r="C42" s="493"/>
      <c r="D42" s="493"/>
      <c r="E42" s="401"/>
      <c r="F42" s="401"/>
    </row>
    <row r="43" spans="1:6" s="481" customFormat="1">
      <c r="A43" s="493" t="e">
        <f>'Sch-3 '!#REF!</f>
        <v>#REF!</v>
      </c>
      <c r="B43" s="493" t="e">
        <f>'Sch-3 '!#REF!</f>
        <v>#REF!</v>
      </c>
      <c r="C43" s="493" t="e">
        <f>'Sch-3 '!#REF!</f>
        <v>#REF!</v>
      </c>
      <c r="D43" s="493" t="e">
        <f>'Sch-3 '!#REF!</f>
        <v>#REF!</v>
      </c>
      <c r="E43" s="401" t="e">
        <f>'Sch-3 '!#REF!</f>
        <v>#REF!</v>
      </c>
      <c r="F43" s="401" t="e">
        <f t="shared" si="0"/>
        <v>#REF!</v>
      </c>
    </row>
    <row r="44" spans="1:6" s="481" customFormat="1">
      <c r="A44" s="493"/>
      <c r="B44" s="493"/>
      <c r="C44" s="493"/>
      <c r="D44" s="493"/>
      <c r="E44" s="401"/>
      <c r="F44" s="401"/>
    </row>
    <row r="45" spans="1:6" s="481" customFormat="1">
      <c r="A45" s="493" t="e">
        <f>'Sch-3 '!#REF!</f>
        <v>#REF!</v>
      </c>
      <c r="B45" s="493" t="e">
        <f>'Sch-3 '!#REF!</f>
        <v>#REF!</v>
      </c>
      <c r="C45" s="493" t="e">
        <f>'Sch-3 '!#REF!</f>
        <v>#REF!</v>
      </c>
      <c r="D45" s="493" t="e">
        <f>'Sch-3 '!#REF!</f>
        <v>#REF!</v>
      </c>
      <c r="E45" s="401" t="e">
        <f>'Sch-3 '!#REF!</f>
        <v>#REF!</v>
      </c>
      <c r="F45" s="401" t="e">
        <f t="shared" si="0"/>
        <v>#REF!</v>
      </c>
    </row>
    <row r="46" spans="1:6" s="481" customFormat="1">
      <c r="A46" s="493"/>
      <c r="B46" s="493"/>
      <c r="C46" s="493"/>
      <c r="D46" s="493"/>
      <c r="E46" s="401"/>
      <c r="F46" s="401"/>
    </row>
    <row r="47" spans="1:6" s="481" customFormat="1">
      <c r="A47" s="493" t="e">
        <f>'Sch-3 '!#REF!</f>
        <v>#REF!</v>
      </c>
      <c r="B47" s="493" t="e">
        <f>'Sch-3 '!#REF!</f>
        <v>#REF!</v>
      </c>
      <c r="C47" s="493"/>
      <c r="D47" s="493"/>
      <c r="E47" s="401"/>
      <c r="F47" s="401"/>
    </row>
    <row r="48" spans="1:6" s="481" customFormat="1">
      <c r="A48" s="493"/>
      <c r="B48" s="493" t="e">
        <f>'Sch-3 '!#REF!</f>
        <v>#REF!</v>
      </c>
      <c r="C48" s="493" t="e">
        <f>'Sch-3 '!#REF!</f>
        <v>#REF!</v>
      </c>
      <c r="D48" s="493" t="e">
        <f>'Sch-3 '!#REF!</f>
        <v>#REF!</v>
      </c>
      <c r="E48" s="401" t="e">
        <f>'Sch-3 '!#REF!</f>
        <v>#REF!</v>
      </c>
      <c r="F48" s="401" t="e">
        <f t="shared" si="0"/>
        <v>#REF!</v>
      </c>
    </row>
    <row r="49" spans="1:6" s="481" customFormat="1">
      <c r="A49" s="493"/>
      <c r="B49" s="493"/>
      <c r="C49" s="493"/>
      <c r="D49" s="493"/>
      <c r="E49" s="401"/>
      <c r="F49" s="401"/>
    </row>
    <row r="50" spans="1:6" s="481" customFormat="1">
      <c r="A50" s="493" t="e">
        <f>'Sch-3 '!#REF!</f>
        <v>#REF!</v>
      </c>
      <c r="B50" s="493" t="e">
        <f>'Sch-3 '!#REF!</f>
        <v>#REF!</v>
      </c>
      <c r="C50" s="493"/>
      <c r="D50" s="493"/>
      <c r="E50" s="401"/>
      <c r="F50" s="401"/>
    </row>
    <row r="51" spans="1:6" s="481" customFormat="1">
      <c r="A51" s="493"/>
      <c r="B51" s="493" t="e">
        <f>'Sch-3 '!#REF!</f>
        <v>#REF!</v>
      </c>
      <c r="C51" s="493" t="e">
        <f>'Sch-3 '!#REF!</f>
        <v>#REF!</v>
      </c>
      <c r="D51" s="493" t="e">
        <f>'Sch-3 '!#REF!</f>
        <v>#REF!</v>
      </c>
      <c r="E51" s="401" t="e">
        <f>'Sch-3 '!#REF!</f>
        <v>#REF!</v>
      </c>
      <c r="F51" s="401" t="e">
        <f t="shared" si="0"/>
        <v>#REF!</v>
      </c>
    </row>
    <row r="52" spans="1:6" s="481" customFormat="1">
      <c r="A52" s="493"/>
      <c r="B52" s="493" t="e">
        <f>'Sch-3 '!#REF!</f>
        <v>#REF!</v>
      </c>
      <c r="C52" s="493" t="e">
        <f>'Sch-3 '!#REF!</f>
        <v>#REF!</v>
      </c>
      <c r="D52" s="493" t="e">
        <f>'Sch-3 '!#REF!</f>
        <v>#REF!</v>
      </c>
      <c r="E52" s="401" t="e">
        <f>'Sch-3 '!#REF!</f>
        <v>#REF!</v>
      </c>
      <c r="F52" s="401" t="e">
        <f t="shared" si="0"/>
        <v>#REF!</v>
      </c>
    </row>
    <row r="53" spans="1:6" s="481" customFormat="1">
      <c r="A53" s="493"/>
      <c r="B53" s="493"/>
      <c r="C53" s="493"/>
      <c r="D53" s="493"/>
      <c r="E53" s="401"/>
      <c r="F53" s="401"/>
    </row>
    <row r="54" spans="1:6" s="481" customFormat="1">
      <c r="A54" s="493" t="e">
        <f>'Sch-3 '!#REF!</f>
        <v>#REF!</v>
      </c>
      <c r="B54" s="493" t="e">
        <f>'Sch-3 '!#REF!</f>
        <v>#REF!</v>
      </c>
      <c r="C54" s="493"/>
      <c r="D54" s="493"/>
      <c r="E54" s="401"/>
      <c r="F54" s="401"/>
    </row>
    <row r="55" spans="1:6" s="481" customFormat="1">
      <c r="A55" s="493"/>
      <c r="B55" s="493" t="e">
        <f>'Sch-3 '!#REF!</f>
        <v>#REF!</v>
      </c>
      <c r="C55" s="493" t="e">
        <f>'Sch-3 '!#REF!</f>
        <v>#REF!</v>
      </c>
      <c r="D55" s="493" t="e">
        <f>'Sch-3 '!#REF!</f>
        <v>#REF!</v>
      </c>
      <c r="E55" s="401" t="e">
        <f>'Sch-3 '!#REF!</f>
        <v>#REF!</v>
      </c>
      <c r="F55" s="401" t="e">
        <f t="shared" si="0"/>
        <v>#REF!</v>
      </c>
    </row>
    <row r="56" spans="1:6" s="481" customFormat="1">
      <c r="A56" s="493"/>
      <c r="B56" s="493" t="e">
        <f>'Sch-3 '!#REF!</f>
        <v>#REF!</v>
      </c>
      <c r="C56" s="493" t="e">
        <f>'Sch-3 '!#REF!</f>
        <v>#REF!</v>
      </c>
      <c r="D56" s="493" t="e">
        <f>'Sch-3 '!#REF!</f>
        <v>#REF!</v>
      </c>
      <c r="E56" s="401" t="e">
        <f>'Sch-3 '!#REF!</f>
        <v>#REF!</v>
      </c>
      <c r="F56" s="401" t="e">
        <f t="shared" si="0"/>
        <v>#REF!</v>
      </c>
    </row>
    <row r="57" spans="1:6" s="481" customFormat="1">
      <c r="A57" s="493"/>
      <c r="B57" s="493" t="e">
        <f>'Sch-3 '!#REF!</f>
        <v>#REF!</v>
      </c>
      <c r="C57" s="493" t="e">
        <f>'Sch-3 '!#REF!</f>
        <v>#REF!</v>
      </c>
      <c r="D57" s="493" t="e">
        <f>'Sch-3 '!#REF!</f>
        <v>#REF!</v>
      </c>
      <c r="E57" s="401" t="e">
        <f>'Sch-3 '!#REF!</f>
        <v>#REF!</v>
      </c>
      <c r="F57" s="401" t="e">
        <f t="shared" si="0"/>
        <v>#REF!</v>
      </c>
    </row>
    <row r="58" spans="1:6" s="481" customFormat="1">
      <c r="A58" s="493"/>
      <c r="B58" s="493" t="e">
        <f>'Sch-3 '!#REF!</f>
        <v>#REF!</v>
      </c>
      <c r="C58" s="493" t="e">
        <f>'Sch-3 '!#REF!</f>
        <v>#REF!</v>
      </c>
      <c r="D58" s="493" t="e">
        <f>'Sch-3 '!#REF!</f>
        <v>#REF!</v>
      </c>
      <c r="E58" s="401" t="e">
        <f>'Sch-3 '!#REF!</f>
        <v>#REF!</v>
      </c>
      <c r="F58" s="401" t="e">
        <f t="shared" si="0"/>
        <v>#REF!</v>
      </c>
    </row>
    <row r="59" spans="1:6" s="481" customFormat="1">
      <c r="A59" s="493"/>
      <c r="B59" s="493" t="e">
        <f>'Sch-3 '!#REF!</f>
        <v>#REF!</v>
      </c>
      <c r="C59" s="493" t="e">
        <f>'Sch-3 '!#REF!</f>
        <v>#REF!</v>
      </c>
      <c r="D59" s="493" t="e">
        <f>'Sch-3 '!#REF!</f>
        <v>#REF!</v>
      </c>
      <c r="E59" s="401" t="e">
        <f>'Sch-3 '!#REF!</f>
        <v>#REF!</v>
      </c>
      <c r="F59" s="401" t="e">
        <f t="shared" si="0"/>
        <v>#REF!</v>
      </c>
    </row>
    <row r="60" spans="1:6" s="481" customFormat="1">
      <c r="A60" s="493"/>
      <c r="B60" s="493" t="e">
        <f>'Sch-3 '!#REF!</f>
        <v>#REF!</v>
      </c>
      <c r="C60" s="493" t="e">
        <f>'Sch-3 '!#REF!</f>
        <v>#REF!</v>
      </c>
      <c r="D60" s="493" t="e">
        <f>'Sch-3 '!#REF!</f>
        <v>#REF!</v>
      </c>
      <c r="E60" s="401" t="e">
        <f>'Sch-3 '!#REF!</f>
        <v>#REF!</v>
      </c>
      <c r="F60" s="401" t="e">
        <f t="shared" si="0"/>
        <v>#REF!</v>
      </c>
    </row>
    <row r="61" spans="1:6" s="481" customFormat="1">
      <c r="A61" s="493"/>
      <c r="B61" s="493"/>
      <c r="C61" s="493"/>
      <c r="D61" s="493"/>
      <c r="E61" s="401"/>
      <c r="F61" s="401"/>
    </row>
    <row r="62" spans="1:6" s="481" customFormat="1">
      <c r="A62" s="493"/>
      <c r="B62" s="493"/>
      <c r="C62" s="493"/>
      <c r="D62" s="493"/>
      <c r="E62" s="401"/>
      <c r="F62" s="401"/>
    </row>
    <row r="63" spans="1:6" s="481" customFormat="1">
      <c r="A63" s="493"/>
      <c r="B63" s="493" t="e">
        <f>'Sch-3 '!#REF!</f>
        <v>#REF!</v>
      </c>
      <c r="C63" s="493"/>
      <c r="D63" s="493"/>
      <c r="E63" s="401"/>
      <c r="F63" s="401"/>
    </row>
    <row r="64" spans="1:6" s="481" customFormat="1">
      <c r="A64" s="493"/>
      <c r="B64" s="493" t="e">
        <f>'Sch-3 '!#REF!</f>
        <v>#REF!</v>
      </c>
      <c r="C64" s="493" t="e">
        <f>'Sch-3 '!#REF!</f>
        <v>#REF!</v>
      </c>
      <c r="D64" s="493" t="e">
        <f>'Sch-3 '!#REF!</f>
        <v>#REF!</v>
      </c>
      <c r="E64" s="401" t="e">
        <f>'Sch-3 '!#REF!</f>
        <v>#REF!</v>
      </c>
      <c r="F64" s="401" t="e">
        <f>IF(E64=0, "Included", IF(ISERROR(D64*E64), E64, D64*E64))</f>
        <v>#REF!</v>
      </c>
    </row>
    <row r="65" spans="1:6" s="481" customFormat="1">
      <c r="A65" s="493"/>
      <c r="B65" s="493" t="e">
        <f>'Sch-3 '!#REF!</f>
        <v>#REF!</v>
      </c>
      <c r="C65" s="493" t="e">
        <f>'Sch-3 '!#REF!</f>
        <v>#REF!</v>
      </c>
      <c r="D65" s="493" t="e">
        <f>'Sch-3 '!#REF!</f>
        <v>#REF!</v>
      </c>
      <c r="E65" s="401" t="e">
        <f>'Sch-3 '!#REF!</f>
        <v>#REF!</v>
      </c>
      <c r="F65" s="401" t="e">
        <f>IF(E65=0, "Included", IF(ISERROR(D65*E65), E65, D65*E65))</f>
        <v>#REF!</v>
      </c>
    </row>
    <row r="66" spans="1:6" s="481" customFormat="1">
      <c r="A66" s="493"/>
      <c r="B66" s="493" t="e">
        <f>'Sch-3 '!#REF!</f>
        <v>#REF!</v>
      </c>
      <c r="C66" s="493" t="e">
        <f>'Sch-3 '!#REF!</f>
        <v>#REF!</v>
      </c>
      <c r="D66" s="493" t="e">
        <f>'Sch-3 '!#REF!</f>
        <v>#REF!</v>
      </c>
      <c r="E66" s="401" t="e">
        <f>'Sch-3 '!#REF!</f>
        <v>#REF!</v>
      </c>
      <c r="F66" s="401" t="e">
        <f>IF(E66=0, "Included", IF(ISERROR(D66*E66), E66, D66*E66))</f>
        <v>#REF!</v>
      </c>
    </row>
    <row r="67" spans="1:6" s="481" customFormat="1">
      <c r="A67" s="493"/>
      <c r="B67" s="493" t="e">
        <f>'Sch-3 '!#REF!</f>
        <v>#REF!</v>
      </c>
      <c r="C67" s="493" t="e">
        <f>'Sch-3 '!#REF!</f>
        <v>#REF!</v>
      </c>
      <c r="D67" s="493" t="e">
        <f>'Sch-3 '!#REF!</f>
        <v>#REF!</v>
      </c>
      <c r="E67" s="401" t="e">
        <f>'Sch-3 '!#REF!</f>
        <v>#REF!</v>
      </c>
      <c r="F67" s="401" t="e">
        <f>IF(E67=0, "Included", IF(ISERROR(D67*E67), E67, D67*E67))</f>
        <v>#REF!</v>
      </c>
    </row>
    <row r="68" spans="1:6" s="481" customFormat="1">
      <c r="A68" s="493"/>
      <c r="B68" s="493"/>
      <c r="C68" s="493"/>
      <c r="D68" s="493"/>
      <c r="E68" s="401"/>
      <c r="F68" s="401"/>
    </row>
    <row r="69" spans="1:6" s="481" customFormat="1">
      <c r="A69" s="493" t="e">
        <f>'Sch-3 '!#REF!</f>
        <v>#REF!</v>
      </c>
      <c r="B69" s="493" t="e">
        <f>'Sch-3 '!#REF!</f>
        <v>#REF!</v>
      </c>
      <c r="C69" s="493"/>
      <c r="D69" s="493"/>
      <c r="E69" s="401"/>
      <c r="F69" s="401"/>
    </row>
    <row r="70" spans="1:6" s="481" customFormat="1">
      <c r="A70" s="493"/>
      <c r="B70" s="493" t="e">
        <f>'Sch-3 '!#REF!</f>
        <v>#REF!</v>
      </c>
      <c r="C70" s="493"/>
      <c r="D70" s="493"/>
      <c r="E70" s="401"/>
      <c r="F70" s="401"/>
    </row>
    <row r="71" spans="1:6" s="481" customFormat="1">
      <c r="A71" s="493"/>
      <c r="B71" s="493" t="e">
        <f>'Sch-3 '!#REF!</f>
        <v>#REF!</v>
      </c>
      <c r="C71" s="493" t="e">
        <f>'Sch-3 '!#REF!</f>
        <v>#REF!</v>
      </c>
      <c r="D71" s="493" t="e">
        <f>'Sch-3 '!#REF!</f>
        <v>#REF!</v>
      </c>
      <c r="E71" s="401" t="e">
        <f>'Sch-3 '!#REF!</f>
        <v>#REF!</v>
      </c>
      <c r="F71" s="401" t="e">
        <f>IF(E71=0, "Included", IF(ISERROR(D71*E71), E71, D71*E71))</f>
        <v>#REF!</v>
      </c>
    </row>
    <row r="72" spans="1:6" s="481" customFormat="1">
      <c r="A72" s="493"/>
      <c r="B72" s="493"/>
      <c r="C72" s="493"/>
      <c r="D72" s="493"/>
      <c r="E72" s="401"/>
      <c r="F72" s="401"/>
    </row>
    <row r="73" spans="1:6" s="481" customFormat="1">
      <c r="A73" s="493" t="e">
        <f>'Sch-3 '!#REF!</f>
        <v>#REF!</v>
      </c>
      <c r="B73" s="493" t="e">
        <f>'Sch-3 '!#REF!</f>
        <v>#REF!</v>
      </c>
      <c r="C73" s="493"/>
      <c r="D73" s="493"/>
      <c r="E73" s="401"/>
      <c r="F73" s="401"/>
    </row>
    <row r="74" spans="1:6" s="481" customFormat="1">
      <c r="A74" s="493" t="e">
        <f>'Sch-3 '!#REF!</f>
        <v>#REF!</v>
      </c>
      <c r="B74" s="493" t="e">
        <f>'Sch-3 '!#REF!</f>
        <v>#REF!</v>
      </c>
      <c r="C74" s="493" t="e">
        <f>'Sch-3 '!#REF!</f>
        <v>#REF!</v>
      </c>
      <c r="D74" s="493" t="e">
        <f>'Sch-3 '!#REF!</f>
        <v>#REF!</v>
      </c>
      <c r="E74" s="401" t="e">
        <f>'Sch-3 '!#REF!</f>
        <v>#REF!</v>
      </c>
      <c r="F74" s="401" t="e">
        <f>IF(E74=0, "Included", IF(ISERROR(D74*E74), E74, D74*E74))</f>
        <v>#REF!</v>
      </c>
    </row>
    <row r="75" spans="1:6" s="481" customFormat="1">
      <c r="A75" s="493" t="e">
        <f>'Sch-3 '!#REF!</f>
        <v>#REF!</v>
      </c>
      <c r="B75" s="493" t="e">
        <f>'Sch-3 '!#REF!</f>
        <v>#REF!</v>
      </c>
      <c r="C75" s="493"/>
      <c r="D75" s="493"/>
      <c r="E75" s="401"/>
      <c r="F75" s="401"/>
    </row>
    <row r="76" spans="1:6" s="481" customFormat="1">
      <c r="A76" s="493" t="e">
        <f>'Sch-3 '!#REF!</f>
        <v>#REF!</v>
      </c>
      <c r="B76" s="493" t="e">
        <f>'Sch-3 '!#REF!</f>
        <v>#REF!</v>
      </c>
      <c r="C76" s="493" t="e">
        <f>'Sch-3 '!#REF!</f>
        <v>#REF!</v>
      </c>
      <c r="D76" s="493" t="e">
        <f>'Sch-3 '!#REF!</f>
        <v>#REF!</v>
      </c>
      <c r="E76" s="401" t="e">
        <f>'Sch-3 '!#REF!</f>
        <v>#REF!</v>
      </c>
      <c r="F76" s="401" t="e">
        <f>IF(E76=0, "Included", IF(ISERROR(D76*E76), E76, D76*E76))</f>
        <v>#REF!</v>
      </c>
    </row>
    <row r="77" spans="1:6" s="481" customFormat="1">
      <c r="A77" s="493" t="e">
        <f>'Sch-3 '!#REF!</f>
        <v>#REF!</v>
      </c>
      <c r="B77" s="493" t="e">
        <f>'Sch-3 '!#REF!</f>
        <v>#REF!</v>
      </c>
      <c r="C77" s="493" t="e">
        <f>'Sch-3 '!#REF!</f>
        <v>#REF!</v>
      </c>
      <c r="D77" s="493" t="e">
        <f>'Sch-3 '!#REF!</f>
        <v>#REF!</v>
      </c>
      <c r="E77" s="401" t="e">
        <f>'Sch-3 '!#REF!</f>
        <v>#REF!</v>
      </c>
      <c r="F77" s="401" t="e">
        <f>IF(E77=0, "Included", IF(ISERROR(D77*E77), E77, D77*E77))</f>
        <v>#REF!</v>
      </c>
    </row>
    <row r="78" spans="1:6" s="481" customFormat="1">
      <c r="A78" s="493"/>
      <c r="B78" s="493"/>
      <c r="C78" s="493"/>
      <c r="D78" s="493"/>
      <c r="E78" s="401"/>
      <c r="F78" s="401"/>
    </row>
    <row r="79" spans="1:6" s="481" customFormat="1">
      <c r="A79" s="493" t="e">
        <f>'Sch-3 '!#REF!</f>
        <v>#REF!</v>
      </c>
      <c r="B79" s="493" t="e">
        <f>'Sch-3 '!#REF!</f>
        <v>#REF!</v>
      </c>
      <c r="C79" s="493"/>
      <c r="D79" s="493"/>
      <c r="E79" s="401"/>
      <c r="F79" s="401"/>
    </row>
    <row r="80" spans="1:6" s="481" customFormat="1">
      <c r="A80" s="493"/>
      <c r="B80" s="493" t="e">
        <f>'Sch-3 '!#REF!</f>
        <v>#REF!</v>
      </c>
      <c r="C80" s="493" t="e">
        <f>'Sch-3 '!#REF!</f>
        <v>#REF!</v>
      </c>
      <c r="D80" s="493" t="e">
        <f>'Sch-3 '!#REF!</f>
        <v>#REF!</v>
      </c>
      <c r="E80" s="401" t="e">
        <f>'Sch-3 '!#REF!</f>
        <v>#REF!</v>
      </c>
      <c r="F80" s="401" t="e">
        <f>IF(E80=0, "Included", IF(ISERROR(D80*E80), E80, D80*E80))</f>
        <v>#REF!</v>
      </c>
    </row>
    <row r="81" spans="1:6">
      <c r="A81" s="488"/>
      <c r="B81" s="427" t="s">
        <v>20</v>
      </c>
      <c r="C81" s="427"/>
      <c r="D81" s="427"/>
      <c r="E81" s="412"/>
      <c r="F81" s="412" t="e">
        <f>SUM(F17:F80)</f>
        <v>#REF!</v>
      </c>
    </row>
    <row r="82" spans="1:6">
      <c r="A82" s="489"/>
      <c r="B82" s="415"/>
      <c r="C82" s="415"/>
      <c r="D82" s="415"/>
      <c r="E82" s="416"/>
      <c r="F82" s="416"/>
    </row>
    <row r="83" spans="1:6">
      <c r="A83" s="490"/>
      <c r="B83" s="491"/>
      <c r="C83" s="490"/>
      <c r="D83" s="490"/>
      <c r="E83" s="490"/>
      <c r="F83" s="490"/>
    </row>
    <row r="84" spans="1:6" ht="30">
      <c r="A84" s="417" t="s">
        <v>406</v>
      </c>
      <c r="B84" s="418" t="str">
        <f>'Sch-1'!B450</f>
        <v>--</v>
      </c>
      <c r="C84" s="419"/>
      <c r="D84" s="420"/>
      <c r="E84" s="421"/>
      <c r="F84" s="421"/>
    </row>
    <row r="85" spans="1:6">
      <c r="A85" s="417" t="s">
        <v>407</v>
      </c>
      <c r="B85" s="418" t="str">
        <f>'Sch-1'!B451</f>
        <v/>
      </c>
      <c r="C85" s="421"/>
      <c r="D85" s="420" t="s">
        <v>408</v>
      </c>
      <c r="E85" s="422" t="str">
        <f>'Sch-1'!M451</f>
        <v/>
      </c>
      <c r="F85" s="421"/>
    </row>
    <row r="86" spans="1:6">
      <c r="A86" s="423"/>
      <c r="B86" s="424"/>
      <c r="C86" s="425"/>
      <c r="D86" s="420" t="s">
        <v>409</v>
      </c>
      <c r="E86" s="422" t="str">
        <f>'Sch-1'!M452</f>
        <v/>
      </c>
      <c r="F86" s="425"/>
    </row>
    <row r="87" spans="1:6">
      <c r="A87" s="417"/>
      <c r="B87" s="418"/>
      <c r="C87" s="419"/>
      <c r="D87" s="420"/>
      <c r="E87" s="421"/>
      <c r="F87" s="421"/>
    </row>
    <row r="88" spans="1:6">
      <c r="A88" s="3"/>
      <c r="B88" s="492"/>
      <c r="C88" s="3"/>
      <c r="D88" s="3"/>
      <c r="E88" s="3"/>
      <c r="F88" s="3"/>
    </row>
    <row r="100" spans="1:29" s="194" customFormat="1">
      <c r="A100" s="375"/>
      <c r="B100" s="376"/>
      <c r="C100" s="377"/>
      <c r="D100" s="378"/>
      <c r="E100" s="310"/>
      <c r="F100" s="310"/>
      <c r="AB100" s="380"/>
      <c r="AC100" s="380"/>
    </row>
    <row r="101" spans="1:29" s="194" customFormat="1">
      <c r="A101" s="375"/>
      <c r="B101" s="376"/>
      <c r="C101" s="377"/>
      <c r="D101" s="378"/>
      <c r="E101" s="310"/>
      <c r="F101" s="310"/>
      <c r="AB101" s="221"/>
      <c r="AC101" s="381"/>
    </row>
    <row r="102" spans="1:29" s="194" customFormat="1">
      <c r="A102" s="375"/>
      <c r="B102" s="376"/>
      <c r="C102" s="377"/>
      <c r="D102" s="378"/>
      <c r="E102" s="310"/>
      <c r="F102" s="310"/>
      <c r="AC102" s="241"/>
    </row>
    <row r="103" spans="1:29" s="194" customFormat="1">
      <c r="A103" s="202"/>
      <c r="B103" s="222"/>
      <c r="C103" s="202"/>
      <c r="D103" s="198"/>
      <c r="E103" s="221"/>
      <c r="F103" s="221"/>
    </row>
    <row r="104" spans="1:29">
      <c r="A104" s="202"/>
      <c r="B104" s="210"/>
      <c r="C104" s="202"/>
      <c r="D104" s="198"/>
      <c r="E104" s="221"/>
      <c r="F104" s="221"/>
    </row>
    <row r="105" spans="1:29">
      <c r="A105" s="373"/>
      <c r="B105" s="374"/>
      <c r="C105" s="373"/>
      <c r="D105" s="373"/>
      <c r="E105" s="373"/>
      <c r="F105" s="373"/>
    </row>
    <row r="106" spans="1:29">
      <c r="A106" s="373"/>
      <c r="B106" s="374"/>
      <c r="C106" s="373"/>
      <c r="D106" s="373"/>
      <c r="E106" s="373"/>
      <c r="F106" s="373"/>
    </row>
    <row r="107" spans="1:29">
      <c r="A107" s="186"/>
      <c r="B107" s="99"/>
      <c r="C107" s="189"/>
      <c r="D107" s="189"/>
      <c r="E107" s="188"/>
      <c r="F107" s="101"/>
    </row>
    <row r="108" spans="1:29">
      <c r="A108" s="373"/>
      <c r="B108" s="374"/>
      <c r="C108" s="373"/>
      <c r="D108" s="373"/>
      <c r="E108" s="373"/>
      <c r="F108" s="373"/>
    </row>
    <row r="109" spans="1:29">
      <c r="A109" s="373"/>
      <c r="B109" s="374"/>
      <c r="C109" s="373"/>
      <c r="D109" s="373"/>
      <c r="E109" s="373"/>
      <c r="F109" s="373"/>
    </row>
  </sheetData>
  <sheetProtection password="CFB5" sheet="1" objects="1" scenarios="1" formatColumns="0" formatRows="0" selectLockedCells="1"/>
  <customSheetViews>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30" type="noConversion"/>
  <conditionalFormatting sqref="E16:E80">
    <cfRule type="expression" dxfId="3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zoomScale="70" zoomScaleNormal="100" zoomScaleSheetLayoutView="70" workbookViewId="0">
      <selection activeCell="I20" sqref="I20"/>
    </sheetView>
  </sheetViews>
  <sheetFormatPr defaultColWidth="9" defaultRowHeight="13.5"/>
  <cols>
    <col min="1" max="1" width="10.25" style="103" customWidth="1"/>
    <col min="2" max="2" width="12" style="103" customWidth="1"/>
    <col min="3" max="3" width="9.875" style="103" customWidth="1"/>
    <col min="4" max="4" width="10.375" style="103" customWidth="1"/>
    <col min="5" max="5" width="10.125" style="103" customWidth="1"/>
    <col min="6" max="7" width="12.125" style="103" customWidth="1"/>
    <col min="8" max="8" width="10.625" style="103" customWidth="1"/>
    <col min="9" max="9" width="14.375" style="103" customWidth="1"/>
    <col min="10" max="10" width="11.25" style="103" customWidth="1"/>
    <col min="11" max="11" width="14.25" style="103" customWidth="1"/>
    <col min="12" max="12" width="19.25" style="103" customWidth="1"/>
    <col min="13" max="13" width="7.875" style="103" customWidth="1"/>
    <col min="14" max="14" width="10.875" style="103" customWidth="1"/>
    <col min="15" max="15" width="14.875" style="103" customWidth="1"/>
    <col min="16" max="16" width="17.625" style="103" customWidth="1"/>
    <col min="17" max="17" width="19.375" style="103" customWidth="1"/>
    <col min="18" max="18" width="15.125" style="86" hidden="1" customWidth="1"/>
    <col min="19" max="19" width="17.625" style="86" hidden="1" customWidth="1"/>
    <col min="20" max="16384" width="9" style="87"/>
  </cols>
  <sheetData>
    <row r="1" spans="1:17" ht="18" customHeight="1">
      <c r="A1" s="81" t="str">
        <f>Cover!B3</f>
        <v>Specification No.: CC/NT/W-AIS/DOM/A00/23/13127</v>
      </c>
      <c r="B1" s="82"/>
      <c r="C1" s="83"/>
      <c r="D1" s="83"/>
      <c r="E1" s="83"/>
      <c r="F1" s="83"/>
      <c r="G1" s="83"/>
      <c r="H1" s="83"/>
      <c r="I1" s="83"/>
      <c r="J1" s="83"/>
      <c r="K1" s="83"/>
      <c r="L1" s="83"/>
      <c r="M1" s="83"/>
      <c r="N1" s="83"/>
      <c r="O1" s="83"/>
      <c r="P1" s="84"/>
      <c r="Q1" s="85" t="s">
        <v>561</v>
      </c>
    </row>
    <row r="2" spans="1:17" ht="18" customHeight="1">
      <c r="A2" s="67"/>
      <c r="B2" s="88"/>
      <c r="C2" s="89"/>
      <c r="D2" s="89"/>
      <c r="E2" s="89"/>
      <c r="F2" s="89"/>
      <c r="G2" s="89"/>
      <c r="H2" s="89"/>
      <c r="I2" s="89"/>
      <c r="J2" s="89"/>
      <c r="K2" s="89"/>
      <c r="L2" s="89"/>
      <c r="M2" s="89"/>
      <c r="N2" s="89"/>
      <c r="O2" s="89"/>
      <c r="P2" s="34"/>
      <c r="Q2" s="34"/>
    </row>
    <row r="3" spans="1:17" ht="60.75" customHeight="1">
      <c r="A3" s="1315" t="str">
        <f>Cover!$B$2</f>
        <v>765kV AIS Substation Extension Package SS-120 for a) Extension of 765/400/220kV Fatehgarh-III Substation, b) Extension of 400/220kV Fatehgarh-III S/S, c) Extn. of 400kV Bikaner-II S/S, d) Extn. Of 765/400kV Bhiwani S/S.</v>
      </c>
      <c r="B3" s="1315"/>
      <c r="C3" s="1315"/>
      <c r="D3" s="1315"/>
      <c r="E3" s="1315"/>
      <c r="F3" s="1315"/>
      <c r="G3" s="1315"/>
      <c r="H3" s="1315"/>
      <c r="I3" s="1315"/>
      <c r="J3" s="1315"/>
      <c r="K3" s="1315"/>
      <c r="L3" s="1315"/>
      <c r="M3" s="1315"/>
      <c r="N3" s="1315"/>
      <c r="O3" s="1315"/>
      <c r="P3" s="1315"/>
      <c r="Q3" s="1315"/>
    </row>
    <row r="4" spans="1:17" ht="22.15" customHeight="1">
      <c r="A4" s="1316" t="s">
        <v>24</v>
      </c>
      <c r="B4" s="1316"/>
      <c r="C4" s="1316"/>
      <c r="D4" s="1316"/>
      <c r="E4" s="1316"/>
      <c r="F4" s="1316"/>
      <c r="G4" s="1316"/>
      <c r="H4" s="1316"/>
      <c r="I4" s="1316"/>
      <c r="J4" s="1316"/>
      <c r="K4" s="1316"/>
      <c r="L4" s="1316"/>
      <c r="M4" s="1316"/>
      <c r="N4" s="1316"/>
      <c r="O4" s="1316"/>
      <c r="P4" s="1316"/>
      <c r="Q4" s="1316"/>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284" t="str">
        <f>'Sch-1'!A7</f>
        <v/>
      </c>
      <c r="B7" s="1284"/>
      <c r="C7" s="1284"/>
      <c r="D7" s="1284"/>
      <c r="E7" s="1284"/>
      <c r="F7" s="1284"/>
      <c r="G7" s="1284"/>
      <c r="H7" s="1284"/>
      <c r="I7" s="1284"/>
      <c r="J7" s="1284"/>
      <c r="K7" s="1284"/>
      <c r="L7" s="1284"/>
      <c r="M7" s="1284"/>
      <c r="N7" s="1284"/>
      <c r="O7" s="1284"/>
      <c r="P7" s="62" t="str">
        <f>'Sch-1'!M7</f>
        <v>Contracts Services, 3rd Floor</v>
      </c>
      <c r="Q7" s="34"/>
    </row>
    <row r="8" spans="1:17" ht="18" customHeight="1">
      <c r="A8" s="31" t="s">
        <v>397</v>
      </c>
      <c r="B8" s="1285" t="str">
        <f>IF('Sch-1'!C8=0, "", 'Sch-1'!C8)</f>
        <v xml:space="preserve">…….. …….. …….. …….. …….. …….. </v>
      </c>
      <c r="C8" s="1285"/>
      <c r="D8" s="1285"/>
      <c r="E8" s="1285"/>
      <c r="F8" s="1285"/>
      <c r="G8" s="1285"/>
      <c r="H8" s="1285"/>
      <c r="I8" s="1285"/>
      <c r="J8" s="1285"/>
      <c r="K8" s="1285"/>
      <c r="L8" s="1285"/>
      <c r="M8" s="1285"/>
      <c r="N8" s="1285"/>
      <c r="O8" s="1285"/>
      <c r="P8" s="62" t="str">
        <f>'Sch-1'!M8</f>
        <v>Power Grid Corporation of India Ltd.,</v>
      </c>
      <c r="Q8" s="34"/>
    </row>
    <row r="9" spans="1:17" ht="18" customHeight="1">
      <c r="A9" s="31" t="s">
        <v>399</v>
      </c>
      <c r="B9" s="1285" t="str">
        <f>IF('Sch-1'!C9=0, "", 'Sch-1'!C9)</f>
        <v xml:space="preserve">…….. …….. …….. …….. …….. …….. </v>
      </c>
      <c r="C9" s="1285"/>
      <c r="D9" s="1285"/>
      <c r="E9" s="1285"/>
      <c r="F9" s="1285"/>
      <c r="G9" s="1285"/>
      <c r="H9" s="1285"/>
      <c r="I9" s="1285"/>
      <c r="J9" s="1285"/>
      <c r="K9" s="1285"/>
      <c r="L9" s="1285"/>
      <c r="M9" s="1285"/>
      <c r="N9" s="1285"/>
      <c r="O9" s="1285"/>
      <c r="P9" s="62" t="str">
        <f>'Sch-1'!M9</f>
        <v>"Saudamini", Plot No.-2</v>
      </c>
      <c r="Q9" s="34"/>
    </row>
    <row r="10" spans="1:17" ht="18" customHeight="1">
      <c r="A10" s="32"/>
      <c r="B10" s="1285" t="str">
        <f>IF('Sch-1'!C10=0, "", 'Sch-1'!C10)</f>
        <v xml:space="preserve">…….. …….. …….. …….. …….. …….. </v>
      </c>
      <c r="C10" s="1285"/>
      <c r="D10" s="1285"/>
      <c r="E10" s="1285"/>
      <c r="F10" s="1285"/>
      <c r="G10" s="1285"/>
      <c r="H10" s="1285"/>
      <c r="I10" s="1285"/>
      <c r="J10" s="1285"/>
      <c r="K10" s="1285"/>
      <c r="L10" s="1285"/>
      <c r="M10" s="1285"/>
      <c r="N10" s="1285"/>
      <c r="O10" s="1285"/>
      <c r="P10" s="62" t="str">
        <f>'Sch-1'!M10</f>
        <v xml:space="preserve">Sector-29, </v>
      </c>
      <c r="Q10" s="34"/>
    </row>
    <row r="11" spans="1:17" ht="18" customHeight="1">
      <c r="A11" s="32"/>
      <c r="B11" s="1285" t="str">
        <f>IF('Sch-1'!C11=0, "", 'Sch-1'!C11)</f>
        <v xml:space="preserve">…….. …….. …….. …….. …….. …….. </v>
      </c>
      <c r="C11" s="1285"/>
      <c r="D11" s="1285"/>
      <c r="E11" s="1285"/>
      <c r="F11" s="1285"/>
      <c r="G11" s="1285"/>
      <c r="H11" s="1285"/>
      <c r="I11" s="1285"/>
      <c r="J11" s="1285"/>
      <c r="K11" s="1285"/>
      <c r="L11" s="1285"/>
      <c r="M11" s="1285"/>
      <c r="N11" s="1285"/>
      <c r="O11" s="1285"/>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22" t="s">
        <v>377</v>
      </c>
      <c r="B14" s="823"/>
      <c r="C14" s="824"/>
      <c r="D14" s="824"/>
      <c r="E14" s="824"/>
      <c r="F14" s="824"/>
      <c r="G14" s="824"/>
      <c r="H14" s="824"/>
      <c r="I14" s="824"/>
      <c r="J14" s="824"/>
      <c r="K14" s="824"/>
      <c r="L14" s="824"/>
      <c r="M14" s="824"/>
      <c r="N14" s="824"/>
      <c r="O14" s="824"/>
      <c r="P14" s="824"/>
      <c r="Q14" s="824"/>
    </row>
    <row r="15" spans="1:17" ht="16.5">
      <c r="A15" s="94"/>
      <c r="B15" s="93"/>
      <c r="C15" s="92"/>
      <c r="D15" s="92"/>
      <c r="E15" s="92"/>
      <c r="F15" s="92"/>
      <c r="G15" s="92"/>
      <c r="H15" s="92"/>
      <c r="I15" s="92"/>
      <c r="J15" s="92"/>
      <c r="K15" s="92"/>
      <c r="L15" s="92"/>
      <c r="M15" s="92"/>
      <c r="N15" s="92"/>
      <c r="O15" s="92"/>
      <c r="P15" s="92"/>
      <c r="Q15" s="92"/>
    </row>
    <row r="16" spans="1:17" ht="90">
      <c r="A16" s="1033" t="s">
        <v>361</v>
      </c>
      <c r="B16" s="1029" t="s">
        <v>513</v>
      </c>
      <c r="C16" s="1029" t="s">
        <v>514</v>
      </c>
      <c r="D16" s="1029" t="s">
        <v>520</v>
      </c>
      <c r="E16" s="1029" t="s">
        <v>521</v>
      </c>
      <c r="F16" s="1029" t="s">
        <v>515</v>
      </c>
      <c r="G16" s="1034" t="s">
        <v>522</v>
      </c>
      <c r="H16" s="1035" t="s">
        <v>490</v>
      </c>
      <c r="I16" s="1036" t="s">
        <v>531</v>
      </c>
      <c r="J16" s="1036" t="s">
        <v>485</v>
      </c>
      <c r="K16" s="1036" t="s">
        <v>511</v>
      </c>
      <c r="L16" s="1029" t="s">
        <v>368</v>
      </c>
      <c r="M16" s="1031" t="s">
        <v>353</v>
      </c>
      <c r="N16" s="1031" t="s">
        <v>354</v>
      </c>
      <c r="O16" s="1029" t="s">
        <v>540</v>
      </c>
      <c r="P16" s="1029" t="s">
        <v>541</v>
      </c>
      <c r="Q16" s="1037" t="s">
        <v>509</v>
      </c>
    </row>
    <row r="17" spans="1:30" ht="15">
      <c r="A17" s="1038">
        <v>1</v>
      </c>
      <c r="B17" s="1039">
        <v>2</v>
      </c>
      <c r="C17" s="1039">
        <v>3</v>
      </c>
      <c r="D17" s="1039">
        <v>4</v>
      </c>
      <c r="E17" s="1039">
        <v>5</v>
      </c>
      <c r="F17" s="1040">
        <v>6</v>
      </c>
      <c r="G17" s="1039">
        <v>7</v>
      </c>
      <c r="H17" s="1041">
        <v>8</v>
      </c>
      <c r="I17" s="1042">
        <v>9</v>
      </c>
      <c r="J17" s="1042">
        <v>10</v>
      </c>
      <c r="K17" s="1042">
        <v>11</v>
      </c>
      <c r="L17" s="1043">
        <v>12</v>
      </c>
      <c r="M17" s="1043">
        <v>13</v>
      </c>
      <c r="N17" s="1043">
        <v>14</v>
      </c>
      <c r="O17" s="1043">
        <v>15</v>
      </c>
      <c r="P17" s="1043" t="s">
        <v>523</v>
      </c>
      <c r="Q17" s="1043">
        <v>17</v>
      </c>
    </row>
    <row r="18" spans="1:30" s="86" customFormat="1" ht="31.5">
      <c r="A18" s="681"/>
      <c r="B18" s="1310"/>
      <c r="C18" s="1311"/>
      <c r="D18" s="1311"/>
      <c r="E18" s="1311"/>
      <c r="F18" s="1311"/>
      <c r="G18" s="1311"/>
      <c r="H18" s="1311"/>
      <c r="I18" s="1311"/>
      <c r="J18" s="1312"/>
      <c r="K18" s="842"/>
      <c r="L18" s="842"/>
      <c r="M18" s="842"/>
      <c r="N18" s="842"/>
      <c r="O18" s="842"/>
      <c r="P18" s="842"/>
      <c r="Q18" s="842"/>
      <c r="R18" s="789" t="s">
        <v>492</v>
      </c>
      <c r="S18" s="788" t="s">
        <v>493</v>
      </c>
    </row>
    <row r="19" spans="1:30" s="86" customFormat="1" ht="31.5" customHeight="1">
      <c r="A19" s="1317" t="s">
        <v>551</v>
      </c>
      <c r="B19" s="1318"/>
      <c r="C19" s="1318"/>
      <c r="D19" s="1318"/>
      <c r="E19" s="1318"/>
      <c r="F19" s="1318"/>
      <c r="G19" s="1318"/>
      <c r="H19" s="1318"/>
      <c r="I19" s="1318"/>
      <c r="J19" s="1318"/>
      <c r="K19" s="1318"/>
      <c r="L19" s="1318"/>
      <c r="M19" s="1318"/>
      <c r="N19" s="1318"/>
      <c r="O19" s="1318"/>
      <c r="P19" s="1318"/>
      <c r="Q19" s="1319"/>
      <c r="R19" s="789" t="s">
        <v>492</v>
      </c>
      <c r="S19" s="788" t="s">
        <v>493</v>
      </c>
    </row>
    <row r="20" spans="1:30" s="666" customFormat="1" ht="16.5">
      <c r="A20" s="818"/>
      <c r="B20" s="818"/>
      <c r="C20" s="818"/>
      <c r="D20" s="818"/>
      <c r="E20" s="818"/>
      <c r="F20" s="705"/>
      <c r="G20" s="818"/>
      <c r="H20" s="818"/>
      <c r="I20" s="1128"/>
      <c r="J20" s="1129"/>
      <c r="K20" s="1130"/>
      <c r="L20" s="1131"/>
      <c r="M20" s="1132"/>
      <c r="N20" s="1133"/>
      <c r="O20" s="1134"/>
      <c r="P20" s="1135" t="str">
        <f>IF(O20=0, "Included", IF(ISERROR(N20*O20), O20, N20*O20))</f>
        <v>Included</v>
      </c>
      <c r="Q20" s="1136">
        <f>S20</f>
        <v>0</v>
      </c>
      <c r="R20" s="666">
        <f>IF(P20="Included",0,P20)</f>
        <v>0</v>
      </c>
      <c r="S20" s="666">
        <f>IF(K20="",(R20*J20),(R20*K20))</f>
        <v>0</v>
      </c>
      <c r="T20" s="667"/>
      <c r="U20" s="667"/>
      <c r="AD20" s="799"/>
    </row>
    <row r="21" spans="1:30" s="86" customFormat="1" ht="19.5" customHeight="1">
      <c r="A21" s="95"/>
      <c r="B21" s="96"/>
      <c r="C21" s="96"/>
      <c r="D21" s="96"/>
      <c r="E21" s="96"/>
      <c r="F21" s="96"/>
      <c r="G21" s="96"/>
      <c r="H21" s="96"/>
      <c r="I21" s="96"/>
      <c r="J21" s="96"/>
      <c r="K21" s="96"/>
      <c r="L21" s="96"/>
      <c r="M21" s="96"/>
      <c r="N21" s="96"/>
      <c r="O21" s="96"/>
      <c r="P21" s="96"/>
      <c r="Q21" s="841"/>
    </row>
    <row r="22" spans="1:30" s="688" customFormat="1" ht="40.5" customHeight="1">
      <c r="A22" s="1302"/>
      <c r="B22" s="1303"/>
      <c r="C22" s="1303"/>
      <c r="D22" s="1303"/>
      <c r="E22" s="1303"/>
      <c r="F22" s="1303"/>
      <c r="G22" s="1303"/>
      <c r="H22" s="1303"/>
      <c r="I22" s="1304"/>
      <c r="J22" s="1320" t="s">
        <v>542</v>
      </c>
      <c r="K22" s="1321"/>
      <c r="L22" s="1321"/>
      <c r="M22" s="1321"/>
      <c r="N22" s="1321"/>
      <c r="O22" s="1322"/>
      <c r="P22" s="795">
        <f>SUM(P20:P20)</f>
        <v>0</v>
      </c>
      <c r="Q22" s="796"/>
      <c r="R22" s="687"/>
      <c r="S22" s="855">
        <f>SUM(S20:S20)</f>
        <v>0</v>
      </c>
    </row>
    <row r="23" spans="1:30" s="688" customFormat="1" ht="25.5" customHeight="1">
      <c r="A23" s="843"/>
      <c r="B23" s="844"/>
      <c r="C23" s="844"/>
      <c r="D23" s="844"/>
      <c r="E23" s="844"/>
      <c r="F23" s="844"/>
      <c r="G23" s="844"/>
      <c r="H23" s="845"/>
      <c r="I23" s="846"/>
      <c r="J23" s="1313" t="s">
        <v>509</v>
      </c>
      <c r="K23" s="1313"/>
      <c r="L23" s="1313"/>
      <c r="M23" s="1313"/>
      <c r="N23" s="1313"/>
      <c r="O23" s="1314"/>
      <c r="P23" s="795"/>
      <c r="Q23" s="797">
        <f>SUM(Q20:Q20)</f>
        <v>0</v>
      </c>
      <c r="R23" s="687"/>
      <c r="S23" s="687"/>
    </row>
    <row r="24" spans="1:30" s="86" customFormat="1" ht="16.5">
      <c r="A24" s="94"/>
      <c r="B24" s="93"/>
      <c r="C24" s="92"/>
      <c r="D24" s="92"/>
      <c r="E24" s="92"/>
      <c r="F24" s="92"/>
      <c r="G24" s="92"/>
      <c r="H24" s="92"/>
      <c r="I24" s="92"/>
      <c r="J24" s="92"/>
      <c r="K24" s="92"/>
      <c r="L24" s="92"/>
      <c r="M24" s="92"/>
      <c r="N24" s="92"/>
      <c r="O24" s="92"/>
      <c r="P24" s="92"/>
      <c r="Q24" s="92"/>
    </row>
    <row r="25" spans="1:30" s="86" customFormat="1" ht="21" customHeight="1">
      <c r="A25" s="97"/>
      <c r="B25" s="98"/>
      <c r="C25" s="98"/>
      <c r="D25" s="98"/>
      <c r="E25" s="98"/>
      <c r="F25" s="98"/>
      <c r="G25" s="98"/>
      <c r="H25" s="98"/>
      <c r="I25" s="98"/>
      <c r="J25" s="98"/>
      <c r="K25" s="98"/>
      <c r="L25" s="98"/>
      <c r="M25" s="98"/>
      <c r="N25" s="98"/>
      <c r="O25" s="1309"/>
      <c r="P25" s="1309"/>
      <c r="Q25" s="1309"/>
    </row>
    <row r="26" spans="1:30" s="86" customFormat="1" ht="33.6" customHeight="1">
      <c r="A26" s="99" t="s">
        <v>406</v>
      </c>
      <c r="B26" s="113" t="str">
        <f>IF('Sch-1'!B450=0,"", 'Sch-1'!B450)</f>
        <v>--</v>
      </c>
      <c r="C26" s="100"/>
      <c r="D26" s="100"/>
      <c r="E26" s="100"/>
      <c r="F26" s="100"/>
      <c r="G26" s="100"/>
      <c r="H26" s="100"/>
      <c r="I26" s="100"/>
      <c r="J26" s="113"/>
      <c r="K26" s="100"/>
      <c r="L26" s="100"/>
      <c r="M26" s="113"/>
      <c r="N26" s="100"/>
      <c r="O26" s="1309" t="str">
        <f>"Printed Name : " &amp; IF('Sch-1'!M451=0,"",'Sch-1'!M451)</f>
        <v xml:space="preserve">Printed Name : </v>
      </c>
      <c r="P26" s="1309"/>
      <c r="Q26" s="1309"/>
    </row>
    <row r="27" spans="1:30" s="86" customFormat="1" ht="33.6" customHeight="1">
      <c r="A27" s="99" t="s">
        <v>407</v>
      </c>
      <c r="B27" s="113" t="str">
        <f>IF('Sch-1'!B451=0,"", 'Sch-1'!B451)</f>
        <v/>
      </c>
      <c r="C27" s="34"/>
      <c r="D27" s="34"/>
      <c r="E27" s="34"/>
      <c r="F27" s="34"/>
      <c r="G27" s="34"/>
      <c r="H27" s="34"/>
      <c r="I27" s="34"/>
      <c r="J27" s="113"/>
      <c r="K27" s="34"/>
      <c r="L27" s="34"/>
      <c r="M27" s="113"/>
      <c r="N27" s="34"/>
      <c r="O27" s="1309" t="str">
        <f>"Designation   : " &amp; IF('Sch-1'!M452=0,"",'Sch-1'!M452)</f>
        <v xml:space="preserve">Designation   : </v>
      </c>
      <c r="P27" s="1309"/>
      <c r="Q27" s="1309"/>
    </row>
    <row r="28" spans="1:30" s="86" customFormat="1" ht="33.6" customHeight="1">
      <c r="A28" s="89"/>
      <c r="B28" s="88"/>
      <c r="C28" s="34"/>
      <c r="D28" s="34"/>
      <c r="E28" s="34"/>
      <c r="F28" s="34"/>
      <c r="G28" s="34"/>
      <c r="H28" s="34"/>
      <c r="I28" s="34"/>
      <c r="J28" s="88"/>
      <c r="K28" s="34"/>
      <c r="L28" s="34"/>
      <c r="M28" s="88"/>
      <c r="N28" s="34"/>
      <c r="O28" s="1309"/>
      <c r="P28" s="1309"/>
      <c r="Q28" s="1309"/>
    </row>
    <row r="29" spans="1:30" s="86" customFormat="1" ht="33.6" customHeight="1">
      <c r="A29" s="89"/>
      <c r="B29" s="88"/>
      <c r="C29" s="34"/>
      <c r="D29" s="34"/>
      <c r="E29" s="34"/>
      <c r="F29" s="34"/>
      <c r="G29" s="34"/>
      <c r="H29" s="34"/>
      <c r="I29" s="34"/>
      <c r="J29" s="89"/>
      <c r="K29" s="34"/>
      <c r="L29" s="89"/>
      <c r="M29" s="89"/>
      <c r="N29" s="34"/>
      <c r="O29" s="89"/>
      <c r="P29" s="186"/>
      <c r="Q29" s="102"/>
    </row>
  </sheetData>
  <sheetProtection password="CC1F" sheet="1" formatColumns="0" formatRows="0" selectLockedCells="1"/>
  <customSheetViews>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4"/>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5"/>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6"/>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7"/>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34" priority="5" stopIfTrue="1">
      <formula>H20&gt;0</formula>
    </cfRule>
  </conditionalFormatting>
  <conditionalFormatting sqref="K20">
    <cfRule type="expression" dxfId="33" priority="4" stopIfTrue="1">
      <formula>J20&gt;0</formula>
    </cfRule>
  </conditionalFormatting>
  <conditionalFormatting sqref="K20">
    <cfRule type="expression" dxfId="32" priority="3" stopIfTrue="1">
      <formula>H20&gt;0</formula>
    </cfRule>
  </conditionalFormatting>
  <conditionalFormatting sqref="K20">
    <cfRule type="cellIs" dxfId="31" priority="2" stopIfTrue="1" operator="equal">
      <formula>"a"</formula>
    </cfRule>
  </conditionalFormatting>
  <conditionalFormatting sqref="O20">
    <cfRule type="expression" dxfId="3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2"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103" customWidth="1"/>
    <col min="2" max="2" width="12.625" style="103" customWidth="1"/>
    <col min="3" max="3" width="8" style="103" customWidth="1"/>
    <col min="4" max="4" width="8.625" style="103" customWidth="1"/>
    <col min="5" max="5" width="8.375" style="103" customWidth="1"/>
    <col min="6" max="6" width="27.625" style="103" customWidth="1"/>
    <col min="7" max="7" width="12.375" style="103" customWidth="1"/>
    <col min="8" max="8" width="9.375" style="103" customWidth="1"/>
    <col min="9" max="9" width="15.375" style="103" customWidth="1"/>
    <col min="10" max="10" width="8.5" style="103" customWidth="1"/>
    <col min="11" max="11" width="18" style="103" customWidth="1"/>
    <col min="12" max="12" width="30" style="103" customWidth="1"/>
    <col min="13" max="13" width="9.5" style="103" customWidth="1"/>
    <col min="14" max="14" width="10.5" style="103" customWidth="1"/>
    <col min="15" max="15" width="12.5" style="103" customWidth="1"/>
    <col min="16" max="16" width="17.625" style="103" customWidth="1"/>
    <col min="17" max="17" width="17" style="103" customWidth="1"/>
    <col min="18" max="18" width="22.5" style="86" hidden="1" customWidth="1"/>
    <col min="19" max="19" width="20.875" style="86" hidden="1" customWidth="1"/>
    <col min="20" max="16384" width="9" style="87"/>
  </cols>
  <sheetData>
    <row r="1" spans="1:17" ht="18" customHeight="1">
      <c r="A1" s="81" t="str">
        <f>Cover!B3</f>
        <v>Specification No.: CC/NT/W-AIS/DOM/A00/23/13127</v>
      </c>
      <c r="B1" s="82"/>
      <c r="C1" s="83"/>
      <c r="D1" s="83"/>
      <c r="E1" s="83"/>
      <c r="F1" s="83"/>
      <c r="G1" s="83"/>
      <c r="H1" s="83"/>
      <c r="I1" s="83"/>
      <c r="J1" s="83"/>
      <c r="K1" s="83"/>
      <c r="L1" s="83"/>
      <c r="M1" s="83"/>
      <c r="N1" s="83"/>
      <c r="O1" s="83"/>
      <c r="P1" s="84"/>
      <c r="Q1" s="85" t="s">
        <v>554</v>
      </c>
    </row>
    <row r="2" spans="1:17" ht="18" customHeight="1">
      <c r="A2" s="67"/>
      <c r="B2" s="88"/>
      <c r="C2" s="89"/>
      <c r="D2" s="89"/>
      <c r="E2" s="89"/>
      <c r="F2" s="89"/>
      <c r="G2" s="89"/>
      <c r="H2" s="89"/>
      <c r="I2" s="89"/>
      <c r="J2" s="89"/>
      <c r="K2" s="89"/>
      <c r="L2" s="89"/>
      <c r="M2" s="89"/>
      <c r="N2" s="89"/>
      <c r="O2" s="89"/>
      <c r="P2" s="34"/>
      <c r="Q2" s="34"/>
    </row>
    <row r="3" spans="1:17" ht="61.5" customHeight="1">
      <c r="A3" s="1323" t="str">
        <f>Cover!$B$2</f>
        <v>765kV AIS Substation Extension Package SS-120 for a) Extension of 765/400/220kV Fatehgarh-III Substation, b) Extension of 400/220kV Fatehgarh-III S/S, c) Extn. of 400kV Bikaner-II S/S, d) Extn. Of 765/400kV Bhiwani S/S.</v>
      </c>
      <c r="B3" s="1323"/>
      <c r="C3" s="1323"/>
      <c r="D3" s="1323"/>
      <c r="E3" s="1323"/>
      <c r="F3" s="1323"/>
      <c r="G3" s="1323"/>
      <c r="H3" s="1323"/>
      <c r="I3" s="1323"/>
      <c r="J3" s="1323"/>
      <c r="K3" s="1323"/>
      <c r="L3" s="1323"/>
      <c r="M3" s="1323"/>
      <c r="N3" s="1323"/>
      <c r="O3" s="1323"/>
      <c r="P3" s="1323"/>
      <c r="Q3" s="1323"/>
    </row>
    <row r="4" spans="1:17" ht="22.15" customHeight="1">
      <c r="A4" s="1316" t="s">
        <v>24</v>
      </c>
      <c r="B4" s="1316"/>
      <c r="C4" s="1316"/>
      <c r="D4" s="1316"/>
      <c r="E4" s="1316"/>
      <c r="F4" s="1316"/>
      <c r="G4" s="1316"/>
      <c r="H4" s="1316"/>
      <c r="I4" s="1316"/>
      <c r="J4" s="1316"/>
      <c r="K4" s="1316"/>
      <c r="L4" s="1316"/>
      <c r="M4" s="1316"/>
      <c r="N4" s="1316"/>
      <c r="O4" s="1316"/>
      <c r="P4" s="1316"/>
      <c r="Q4" s="1316"/>
    </row>
    <row r="5" spans="1:17" ht="18" customHeight="1">
      <c r="A5" s="90"/>
      <c r="B5" s="91"/>
      <c r="C5" s="90"/>
      <c r="D5" s="90"/>
      <c r="E5" s="90"/>
      <c r="F5" s="90"/>
      <c r="G5" s="90"/>
      <c r="H5" s="90"/>
      <c r="I5" s="90"/>
      <c r="J5" s="90"/>
      <c r="K5" s="90"/>
      <c r="L5" s="90"/>
      <c r="M5" s="90"/>
      <c r="N5" s="90"/>
      <c r="O5" s="90"/>
      <c r="P5" s="90"/>
      <c r="Q5" s="90"/>
    </row>
    <row r="6" spans="1:17" ht="18" customHeight="1">
      <c r="A6" s="31" t="str">
        <f>'Sch-1'!A6</f>
        <v>Bidder’s Name and Address (Sole Bidder) :</v>
      </c>
      <c r="B6" s="32"/>
      <c r="C6" s="32"/>
      <c r="D6" s="32"/>
      <c r="E6" s="32"/>
      <c r="F6" s="32"/>
      <c r="G6" s="32"/>
      <c r="H6" s="32"/>
      <c r="I6" s="32"/>
      <c r="J6" s="32"/>
      <c r="K6" s="32"/>
      <c r="L6" s="32"/>
      <c r="M6" s="32"/>
      <c r="N6" s="32"/>
      <c r="O6" s="32"/>
      <c r="P6" s="63" t="s">
        <v>396</v>
      </c>
      <c r="Q6" s="34"/>
    </row>
    <row r="7" spans="1:17" ht="36" customHeight="1">
      <c r="A7" s="1284" t="str">
        <f>'Sch-1'!A7</f>
        <v/>
      </c>
      <c r="B7" s="1284"/>
      <c r="C7" s="1284"/>
      <c r="D7" s="1284"/>
      <c r="E7" s="1284"/>
      <c r="F7" s="1284"/>
      <c r="G7" s="1284"/>
      <c r="H7" s="1284"/>
      <c r="I7" s="1284"/>
      <c r="J7" s="1284"/>
      <c r="K7" s="1284"/>
      <c r="L7" s="1284"/>
      <c r="M7" s="1284"/>
      <c r="N7" s="1284"/>
      <c r="O7" s="1284"/>
      <c r="P7" s="62" t="str">
        <f>'Sch-1'!M7</f>
        <v>Contracts Services, 3rd Floor</v>
      </c>
      <c r="Q7" s="34"/>
    </row>
    <row r="8" spans="1:17" ht="18" customHeight="1">
      <c r="A8" s="31" t="s">
        <v>397</v>
      </c>
      <c r="B8" s="1285" t="str">
        <f>IF('Sch-1'!C8=0, "", 'Sch-1'!C8)</f>
        <v xml:space="preserve">…….. …….. …….. …….. …….. …….. </v>
      </c>
      <c r="C8" s="1285"/>
      <c r="D8" s="1285"/>
      <c r="E8" s="1285"/>
      <c r="F8" s="1285"/>
      <c r="G8" s="1285"/>
      <c r="H8" s="1285"/>
      <c r="I8" s="1285"/>
      <c r="J8" s="1285"/>
      <c r="K8" s="1285"/>
      <c r="L8" s="1285"/>
      <c r="M8" s="1285"/>
      <c r="N8" s="1285"/>
      <c r="O8" s="1285"/>
      <c r="P8" s="62" t="str">
        <f>'Sch-1'!M8</f>
        <v>Power Grid Corporation of India Ltd.,</v>
      </c>
      <c r="Q8" s="34"/>
    </row>
    <row r="9" spans="1:17" ht="18" customHeight="1">
      <c r="A9" s="31" t="s">
        <v>399</v>
      </c>
      <c r="B9" s="1285" t="str">
        <f>IF('Sch-1'!C9=0, "", 'Sch-1'!C9)</f>
        <v xml:space="preserve">…….. …….. …….. …….. …….. …….. </v>
      </c>
      <c r="C9" s="1285"/>
      <c r="D9" s="1285"/>
      <c r="E9" s="1285"/>
      <c r="F9" s="1285"/>
      <c r="G9" s="1285"/>
      <c r="H9" s="1285"/>
      <c r="I9" s="1285"/>
      <c r="J9" s="1285"/>
      <c r="K9" s="1285"/>
      <c r="L9" s="1285"/>
      <c r="M9" s="1285"/>
      <c r="N9" s="1285"/>
      <c r="O9" s="1285"/>
      <c r="P9" s="62" t="str">
        <f>'Sch-1'!M9</f>
        <v>"Saudamini", Plot No.-2</v>
      </c>
      <c r="Q9" s="34"/>
    </row>
    <row r="10" spans="1:17" ht="18" customHeight="1">
      <c r="A10" s="32"/>
      <c r="B10" s="1285" t="str">
        <f>IF('Sch-1'!C10=0, "", 'Sch-1'!C10)</f>
        <v xml:space="preserve">…….. …….. …….. …….. …….. …….. </v>
      </c>
      <c r="C10" s="1285"/>
      <c r="D10" s="1285"/>
      <c r="E10" s="1285"/>
      <c r="F10" s="1285"/>
      <c r="G10" s="1285"/>
      <c r="H10" s="1285"/>
      <c r="I10" s="1285"/>
      <c r="J10" s="1285"/>
      <c r="K10" s="1285"/>
      <c r="L10" s="1285"/>
      <c r="M10" s="1285"/>
      <c r="N10" s="1285"/>
      <c r="O10" s="1285"/>
      <c r="P10" s="62" t="str">
        <f>'Sch-1'!M10</f>
        <v xml:space="preserve">Sector-29, </v>
      </c>
      <c r="Q10" s="34"/>
    </row>
    <row r="11" spans="1:17" ht="18" customHeight="1">
      <c r="A11" s="32"/>
      <c r="B11" s="1285" t="str">
        <f>IF('Sch-1'!C11=0, "", 'Sch-1'!C11)</f>
        <v xml:space="preserve">…….. …….. …….. …….. …….. …….. </v>
      </c>
      <c r="C11" s="1285"/>
      <c r="D11" s="1285"/>
      <c r="E11" s="1285"/>
      <c r="F11" s="1285"/>
      <c r="G11" s="1285"/>
      <c r="H11" s="1285"/>
      <c r="I11" s="1285"/>
      <c r="J11" s="1285"/>
      <c r="K11" s="1285"/>
      <c r="L11" s="1285"/>
      <c r="M11" s="1285"/>
      <c r="N11" s="1285"/>
      <c r="O11" s="1285"/>
      <c r="P11" s="62" t="str">
        <f>'Sch-1'!M11</f>
        <v>Gurgaon (Haryana) - 122001</v>
      </c>
      <c r="Q11" s="34"/>
    </row>
    <row r="12" spans="1:17" ht="18" customHeight="1">
      <c r="A12" s="33"/>
      <c r="B12" s="181"/>
      <c r="C12" s="181"/>
      <c r="D12" s="181"/>
      <c r="E12" s="181"/>
      <c r="F12" s="181"/>
      <c r="G12" s="181"/>
      <c r="H12" s="181"/>
      <c r="I12" s="181"/>
      <c r="J12" s="181"/>
      <c r="K12" s="181"/>
      <c r="L12" s="181"/>
      <c r="M12" s="181"/>
      <c r="N12" s="181"/>
      <c r="O12" s="181"/>
      <c r="P12" s="32"/>
      <c r="Q12" s="34"/>
    </row>
    <row r="13" spans="1:17" ht="26.25" customHeight="1">
      <c r="A13" s="92"/>
      <c r="B13" s="93"/>
      <c r="C13" s="92"/>
      <c r="D13" s="92"/>
      <c r="E13" s="92"/>
      <c r="F13" s="92"/>
      <c r="G13" s="92"/>
      <c r="H13" s="92"/>
      <c r="I13" s="92"/>
      <c r="J13" s="92"/>
      <c r="K13" s="92"/>
      <c r="L13" s="92"/>
      <c r="M13" s="92"/>
      <c r="N13" s="92"/>
      <c r="O13" s="92"/>
      <c r="P13" s="92"/>
      <c r="Q13" s="92"/>
    </row>
    <row r="14" spans="1:17" ht="27.75" customHeight="1">
      <c r="A14" s="822" t="s">
        <v>529</v>
      </c>
      <c r="B14" s="825"/>
      <c r="C14" s="826"/>
      <c r="D14" s="826"/>
      <c r="E14" s="826"/>
      <c r="F14" s="826"/>
      <c r="G14" s="826"/>
      <c r="H14" s="826"/>
      <c r="I14" s="826"/>
      <c r="J14" s="826"/>
      <c r="K14" s="826"/>
      <c r="L14" s="826"/>
      <c r="M14" s="826"/>
      <c r="N14" s="826"/>
      <c r="O14" s="826"/>
      <c r="P14" s="826"/>
      <c r="Q14" s="826"/>
    </row>
    <row r="15" spans="1:17" ht="16.5">
      <c r="A15" s="94"/>
      <c r="B15" s="93"/>
      <c r="C15" s="92"/>
      <c r="D15" s="92"/>
      <c r="E15" s="92"/>
      <c r="F15" s="92"/>
      <c r="G15" s="92"/>
      <c r="H15" s="92"/>
      <c r="I15" s="92"/>
      <c r="J15" s="92"/>
      <c r="K15" s="92"/>
      <c r="L15" s="92"/>
      <c r="M15" s="92"/>
      <c r="N15" s="92"/>
      <c r="O15" s="92"/>
      <c r="P15" s="92"/>
      <c r="Q15" s="92"/>
    </row>
    <row r="16" spans="1:17" ht="90">
      <c r="A16" s="830" t="s">
        <v>361</v>
      </c>
      <c r="B16" s="828" t="s">
        <v>513</v>
      </c>
      <c r="C16" s="828" t="s">
        <v>514</v>
      </c>
      <c r="D16" s="828" t="s">
        <v>520</v>
      </c>
      <c r="E16" s="828" t="s">
        <v>521</v>
      </c>
      <c r="F16" s="828" t="s">
        <v>515</v>
      </c>
      <c r="G16" s="831" t="s">
        <v>522</v>
      </c>
      <c r="H16" s="832" t="s">
        <v>490</v>
      </c>
      <c r="I16" s="833" t="s">
        <v>531</v>
      </c>
      <c r="J16" s="833" t="s">
        <v>485</v>
      </c>
      <c r="K16" s="833" t="s">
        <v>511</v>
      </c>
      <c r="L16" s="828" t="s">
        <v>368</v>
      </c>
      <c r="M16" s="829" t="s">
        <v>353</v>
      </c>
      <c r="N16" s="829" t="s">
        <v>354</v>
      </c>
      <c r="O16" s="828" t="s">
        <v>533</v>
      </c>
      <c r="P16" s="828" t="s">
        <v>534</v>
      </c>
      <c r="Q16" s="834" t="s">
        <v>509</v>
      </c>
    </row>
    <row r="17" spans="1:30" ht="16.5">
      <c r="A17" s="835">
        <v>1</v>
      </c>
      <c r="B17" s="836">
        <v>2</v>
      </c>
      <c r="C17" s="836">
        <v>3</v>
      </c>
      <c r="D17" s="836">
        <v>4</v>
      </c>
      <c r="E17" s="836">
        <v>5</v>
      </c>
      <c r="F17" s="837">
        <v>6</v>
      </c>
      <c r="G17" s="836">
        <v>7</v>
      </c>
      <c r="H17" s="838">
        <v>8</v>
      </c>
      <c r="I17" s="839">
        <v>9</v>
      </c>
      <c r="J17" s="839">
        <v>10</v>
      </c>
      <c r="K17" s="839">
        <v>11</v>
      </c>
      <c r="L17" s="840">
        <v>12</v>
      </c>
      <c r="M17" s="840">
        <v>13</v>
      </c>
      <c r="N17" s="840">
        <v>14</v>
      </c>
      <c r="O17" s="840">
        <v>15</v>
      </c>
      <c r="P17" s="840" t="s">
        <v>523</v>
      </c>
      <c r="Q17" s="840">
        <v>17</v>
      </c>
    </row>
    <row r="18" spans="1:30" ht="37.5" customHeight="1">
      <c r="A18" s="681"/>
      <c r="B18" s="1310">
        <f>'Sch-4'!B18:J18</f>
        <v>0</v>
      </c>
      <c r="C18" s="1311"/>
      <c r="D18" s="1311"/>
      <c r="E18" s="1311"/>
      <c r="F18" s="1311"/>
      <c r="G18" s="1311"/>
      <c r="H18" s="1311"/>
      <c r="I18" s="1311"/>
      <c r="J18" s="1311"/>
      <c r="K18" s="1311"/>
      <c r="L18" s="1311"/>
      <c r="M18" s="1311"/>
      <c r="N18" s="1311"/>
      <c r="O18" s="1311"/>
      <c r="P18" s="1311"/>
      <c r="Q18" s="1312"/>
      <c r="R18" s="789" t="s">
        <v>545</v>
      </c>
      <c r="S18" s="788" t="s">
        <v>493</v>
      </c>
    </row>
    <row r="19" spans="1:30" ht="37.5" customHeight="1">
      <c r="A19" s="866" t="s">
        <v>552</v>
      </c>
      <c r="B19" s="1324" t="e">
        <f>'Sch-3 '!#REF!</f>
        <v>#REF!</v>
      </c>
      <c r="C19" s="1325"/>
      <c r="D19" s="1325"/>
      <c r="E19" s="1325"/>
      <c r="F19" s="1325"/>
      <c r="G19" s="1325"/>
      <c r="H19" s="1325"/>
      <c r="I19" s="867"/>
      <c r="J19" s="867"/>
      <c r="K19" s="867"/>
      <c r="L19" s="867"/>
      <c r="M19" s="867"/>
      <c r="N19" s="867"/>
      <c r="O19" s="867"/>
      <c r="P19" s="867"/>
      <c r="Q19" s="868"/>
      <c r="R19" s="789" t="s">
        <v>545</v>
      </c>
      <c r="S19" s="788" t="s">
        <v>493</v>
      </c>
    </row>
    <row r="20" spans="1:30" s="666" customFormat="1" ht="16.5">
      <c r="A20" s="818">
        <v>1</v>
      </c>
      <c r="B20" s="818"/>
      <c r="C20" s="818"/>
      <c r="D20" s="818"/>
      <c r="E20" s="818"/>
      <c r="F20" s="864"/>
      <c r="G20" s="818"/>
      <c r="H20" s="818"/>
      <c r="I20" s="773"/>
      <c r="J20" s="798"/>
      <c r="K20" s="819"/>
      <c r="L20" s="682"/>
      <c r="M20" s="724"/>
      <c r="N20" s="719"/>
      <c r="O20" s="723"/>
      <c r="P20" s="720" t="str">
        <f>IF(O20=0, "Included", IF(ISERROR(N20*O20), O20, N20*O20))</f>
        <v>Included</v>
      </c>
      <c r="Q20" s="790">
        <f>S20</f>
        <v>0</v>
      </c>
      <c r="R20" s="666">
        <f>IF(P20="Included",0,P20)</f>
        <v>0</v>
      </c>
      <c r="S20" s="666">
        <f>IF(K20="",(R20*J20),(R20*K20))</f>
        <v>0</v>
      </c>
      <c r="T20" s="667"/>
      <c r="U20" s="667"/>
      <c r="AD20" s="799"/>
    </row>
    <row r="21" spans="1:30" s="666" customFormat="1" ht="16.5">
      <c r="A21" s="818">
        <v>2</v>
      </c>
      <c r="B21" s="818"/>
      <c r="C21" s="818"/>
      <c r="D21" s="818"/>
      <c r="E21" s="818"/>
      <c r="F21" s="864"/>
      <c r="G21" s="818"/>
      <c r="H21" s="818"/>
      <c r="I21" s="773"/>
      <c r="J21" s="798"/>
      <c r="K21" s="819"/>
      <c r="L21" s="721"/>
      <c r="M21" s="722"/>
      <c r="N21" s="719"/>
      <c r="O21" s="723"/>
      <c r="P21" s="720" t="str">
        <f>IF(O21=0, "Included", IF(ISERROR(N21*O21), O21, N21*O21))</f>
        <v>Included</v>
      </c>
      <c r="Q21" s="790">
        <f>S21</f>
        <v>0</v>
      </c>
      <c r="R21" s="666">
        <f>IF(P21="Included",0,P21)</f>
        <v>0</v>
      </c>
      <c r="S21" s="666">
        <f>IF(K21="",(R21*J21),(R21*K21))</f>
        <v>0</v>
      </c>
      <c r="T21" s="667"/>
      <c r="U21" s="667"/>
      <c r="AD21" s="799"/>
    </row>
    <row r="22" spans="1:30" s="666" customFormat="1" ht="16.5">
      <c r="A22" s="818">
        <v>3</v>
      </c>
      <c r="B22" s="818"/>
      <c r="C22" s="818"/>
      <c r="D22" s="818"/>
      <c r="E22" s="818"/>
      <c r="F22" s="864"/>
      <c r="G22" s="818"/>
      <c r="H22" s="818"/>
      <c r="I22" s="773"/>
      <c r="J22" s="798"/>
      <c r="K22" s="819"/>
      <c r="L22" s="721"/>
      <c r="M22" s="722"/>
      <c r="N22" s="719"/>
      <c r="O22" s="723"/>
      <c r="P22" s="720" t="str">
        <f>IF(O22=0, "Included", IF(ISERROR(N22*O22), O22, N22*O22))</f>
        <v>Included</v>
      </c>
      <c r="Q22" s="790">
        <f>S22</f>
        <v>0</v>
      </c>
      <c r="R22" s="666">
        <f>IF(P22="Included",0,P22)</f>
        <v>0</v>
      </c>
      <c r="S22" s="666">
        <f>IF(K22="",(R22*J22),(R22*K22))</f>
        <v>0</v>
      </c>
      <c r="T22" s="667"/>
      <c r="U22" s="667"/>
      <c r="AD22" s="799"/>
    </row>
    <row r="23" spans="1:30" s="666" customFormat="1" ht="16.5">
      <c r="A23" s="818">
        <v>4</v>
      </c>
      <c r="B23" s="818"/>
      <c r="C23" s="818"/>
      <c r="D23" s="818"/>
      <c r="E23" s="818"/>
      <c r="F23" s="864"/>
      <c r="G23" s="818"/>
      <c r="H23" s="818"/>
      <c r="I23" s="773"/>
      <c r="J23" s="798"/>
      <c r="K23" s="819"/>
      <c r="L23" s="721"/>
      <c r="M23" s="722"/>
      <c r="N23" s="719"/>
      <c r="O23" s="723"/>
      <c r="P23" s="720" t="str">
        <f>IF(O23=0, "Included", IF(ISERROR(N23*O23), O23, N23*O23))</f>
        <v>Included</v>
      </c>
      <c r="Q23" s="790">
        <f>S23</f>
        <v>0</v>
      </c>
      <c r="R23" s="666">
        <f>IF(P23="Included",0,P23)</f>
        <v>0</v>
      </c>
      <c r="S23" s="666">
        <f>IF(K23="",(R23*J23),(R23*K23))</f>
        <v>0</v>
      </c>
      <c r="T23" s="667"/>
      <c r="U23" s="667"/>
      <c r="AD23" s="799"/>
    </row>
    <row r="24" spans="1:30" ht="37.5" customHeight="1">
      <c r="A24" s="866" t="s">
        <v>553</v>
      </c>
      <c r="B24" s="1324" t="e">
        <f>'Sch-3 '!#REF!</f>
        <v>#REF!</v>
      </c>
      <c r="C24" s="1325"/>
      <c r="D24" s="1325"/>
      <c r="E24" s="1325"/>
      <c r="F24" s="1325"/>
      <c r="G24" s="1325"/>
      <c r="H24" s="1325"/>
      <c r="I24" s="867"/>
      <c r="J24" s="867"/>
      <c r="K24" s="867"/>
      <c r="L24" s="867"/>
      <c r="M24" s="867"/>
      <c r="N24" s="867"/>
      <c r="O24" s="867"/>
      <c r="P24" s="867"/>
      <c r="Q24" s="868"/>
      <c r="R24" s="789" t="s">
        <v>545</v>
      </c>
      <c r="S24" s="788" t="s">
        <v>493</v>
      </c>
    </row>
    <row r="25" spans="1:30" s="666" customFormat="1" ht="16.5">
      <c r="A25" s="818">
        <v>1</v>
      </c>
      <c r="B25" s="818"/>
      <c r="C25" s="818"/>
      <c r="D25" s="818"/>
      <c r="E25" s="818"/>
      <c r="F25" s="864"/>
      <c r="G25" s="818"/>
      <c r="H25" s="818"/>
      <c r="I25" s="773"/>
      <c r="J25" s="798"/>
      <c r="K25" s="819"/>
      <c r="L25" s="721"/>
      <c r="M25" s="722"/>
      <c r="N25" s="719"/>
      <c r="O25" s="723"/>
      <c r="P25" s="720" t="str">
        <f>IF(O25=0, "Included", IF(ISERROR(N25*O25), O25, N25*O25))</f>
        <v>Included</v>
      </c>
      <c r="Q25" s="790">
        <f>S25</f>
        <v>0</v>
      </c>
      <c r="R25" s="666">
        <f>IF(P25="Included",0,P25)</f>
        <v>0</v>
      </c>
      <c r="S25" s="666">
        <f>IF(K25="",(R25*J25),(R25*K25))</f>
        <v>0</v>
      </c>
      <c r="T25" s="667"/>
      <c r="U25" s="667"/>
      <c r="AD25" s="799"/>
    </row>
    <row r="26" spans="1:30" s="666" customFormat="1" ht="16.5">
      <c r="A26" s="818">
        <v>2</v>
      </c>
      <c r="B26" s="818"/>
      <c r="C26" s="818"/>
      <c r="D26" s="818"/>
      <c r="E26" s="818"/>
      <c r="F26" s="864"/>
      <c r="G26" s="818"/>
      <c r="H26" s="818"/>
      <c r="I26" s="773"/>
      <c r="J26" s="798"/>
      <c r="K26" s="819"/>
      <c r="L26" s="721"/>
      <c r="M26" s="722"/>
      <c r="N26" s="719"/>
      <c r="O26" s="723"/>
      <c r="P26" s="720" t="str">
        <f>IF(O26=0, "Included", IF(ISERROR(N26*O26), O26, N26*O26))</f>
        <v>Included</v>
      </c>
      <c r="Q26" s="790">
        <f>S26</f>
        <v>0</v>
      </c>
      <c r="R26" s="666">
        <f>IF(P26="Included",0,P26)</f>
        <v>0</v>
      </c>
      <c r="S26" s="666">
        <f>IF(K26="",(R26*J26),(R26*K26))</f>
        <v>0</v>
      </c>
      <c r="T26" s="667"/>
      <c r="U26" s="667"/>
      <c r="AD26" s="799"/>
    </row>
    <row r="27" spans="1:30" s="666" customFormat="1" ht="16.5">
      <c r="A27" s="818">
        <v>3</v>
      </c>
      <c r="B27" s="818"/>
      <c r="C27" s="818"/>
      <c r="D27" s="818"/>
      <c r="E27" s="818"/>
      <c r="F27" s="864"/>
      <c r="G27" s="818"/>
      <c r="H27" s="818"/>
      <c r="I27" s="773"/>
      <c r="J27" s="798"/>
      <c r="K27" s="819"/>
      <c r="L27" s="721"/>
      <c r="M27" s="722"/>
      <c r="N27" s="719"/>
      <c r="O27" s="723"/>
      <c r="P27" s="720" t="str">
        <f>IF(O27=0, "Included", IF(ISERROR(N27*O27), O27, N27*O27))</f>
        <v>Included</v>
      </c>
      <c r="Q27" s="790">
        <f>S27</f>
        <v>0</v>
      </c>
      <c r="R27" s="666">
        <f>IF(P27="Included",0,P27)</f>
        <v>0</v>
      </c>
      <c r="S27" s="666">
        <f>IF(K27="",(R27*J27),(R27*K27))</f>
        <v>0</v>
      </c>
      <c r="T27" s="667"/>
      <c r="U27" s="667"/>
      <c r="AD27" s="799"/>
    </row>
    <row r="28" spans="1:30" s="666" customFormat="1" ht="16.5">
      <c r="A28" s="818">
        <v>4</v>
      </c>
      <c r="B28" s="818"/>
      <c r="C28" s="818"/>
      <c r="D28" s="818"/>
      <c r="E28" s="818"/>
      <c r="F28" s="864"/>
      <c r="G28" s="818"/>
      <c r="H28" s="818"/>
      <c r="I28" s="773"/>
      <c r="J28" s="798"/>
      <c r="K28" s="819"/>
      <c r="L28" s="721"/>
      <c r="M28" s="722"/>
      <c r="N28" s="719"/>
      <c r="O28" s="723"/>
      <c r="P28" s="720" t="str">
        <f>IF(O28=0, "Included", IF(ISERROR(N28*O28), O28, N28*O28))</f>
        <v>Included</v>
      </c>
      <c r="Q28" s="790">
        <f>S28</f>
        <v>0</v>
      </c>
      <c r="R28" s="666">
        <f>IF(P28="Included",0,P28)</f>
        <v>0</v>
      </c>
      <c r="S28" s="666">
        <f>IF(K28="",(R28*J28),(R28*K28))</f>
        <v>0</v>
      </c>
      <c r="T28" s="667"/>
      <c r="U28" s="667"/>
      <c r="AD28" s="799"/>
    </row>
    <row r="29" spans="1:30" ht="19.5" customHeight="1">
      <c r="A29" s="95"/>
      <c r="B29" s="96"/>
      <c r="C29" s="96"/>
      <c r="D29" s="96"/>
      <c r="E29" s="96"/>
      <c r="F29" s="96"/>
      <c r="G29" s="96"/>
      <c r="H29" s="96"/>
      <c r="I29" s="96"/>
      <c r="J29" s="96"/>
      <c r="K29" s="96"/>
      <c r="L29" s="96"/>
      <c r="M29" s="96"/>
      <c r="N29" s="96"/>
      <c r="O29" s="96"/>
      <c r="P29" s="96"/>
      <c r="Q29" s="96"/>
    </row>
    <row r="30" spans="1:30" s="688" customFormat="1" ht="40.5" customHeight="1">
      <c r="A30" s="1302"/>
      <c r="B30" s="1303"/>
      <c r="C30" s="1303"/>
      <c r="D30" s="1303"/>
      <c r="E30" s="1303"/>
      <c r="F30" s="1303"/>
      <c r="G30" s="1303"/>
      <c r="H30" s="1303"/>
      <c r="I30" s="1304"/>
      <c r="J30" s="1320" t="s">
        <v>543</v>
      </c>
      <c r="K30" s="1321"/>
      <c r="L30" s="1321"/>
      <c r="M30" s="1321"/>
      <c r="N30" s="1321"/>
      <c r="O30" s="1322"/>
      <c r="P30" s="795">
        <f>SUM(P20:P28)</f>
        <v>0</v>
      </c>
      <c r="Q30" s="796"/>
      <c r="R30" s="687"/>
      <c r="S30" s="855">
        <f>SUM(S20:S28)</f>
        <v>0</v>
      </c>
    </row>
    <row r="31" spans="1:30" s="688" customFormat="1" ht="25.5" customHeight="1">
      <c r="A31" s="843"/>
      <c r="B31" s="844"/>
      <c r="C31" s="844"/>
      <c r="D31" s="844"/>
      <c r="E31" s="844"/>
      <c r="F31" s="844"/>
      <c r="G31" s="844"/>
      <c r="H31" s="845"/>
      <c r="I31" s="846"/>
      <c r="J31" s="1313" t="s">
        <v>509</v>
      </c>
      <c r="K31" s="1313"/>
      <c r="L31" s="1313"/>
      <c r="M31" s="1313"/>
      <c r="N31" s="1313"/>
      <c r="O31" s="1314"/>
      <c r="P31" s="795"/>
      <c r="Q31" s="797">
        <f>SUM(Q20:Q28)</f>
        <v>0</v>
      </c>
      <c r="R31" s="687"/>
      <c r="S31" s="687"/>
    </row>
    <row r="32" spans="1:30" ht="16.5">
      <c r="A32" s="94"/>
      <c r="B32" s="93"/>
      <c r="C32" s="92"/>
      <c r="D32" s="92"/>
      <c r="E32" s="92"/>
      <c r="F32" s="92"/>
      <c r="G32" s="92"/>
      <c r="H32" s="92"/>
      <c r="I32" s="92"/>
      <c r="J32" s="92"/>
      <c r="K32" s="92"/>
      <c r="L32" s="92"/>
      <c r="M32" s="92"/>
      <c r="N32" s="92"/>
      <c r="O32" s="92"/>
      <c r="P32" s="92"/>
      <c r="Q32" s="92"/>
    </row>
    <row r="33" spans="1:17" ht="21" customHeight="1">
      <c r="A33" s="97"/>
      <c r="B33" s="98"/>
      <c r="C33" s="98"/>
      <c r="D33" s="98"/>
      <c r="E33" s="98"/>
      <c r="F33" s="98"/>
      <c r="G33" s="98"/>
      <c r="H33" s="98"/>
      <c r="I33" s="98"/>
      <c r="J33" s="98"/>
      <c r="K33" s="98"/>
      <c r="L33" s="98"/>
      <c r="M33" s="98"/>
      <c r="N33" s="98"/>
      <c r="O33" s="1309"/>
      <c r="P33" s="1309"/>
      <c r="Q33" s="1309"/>
    </row>
    <row r="34" spans="1:17" ht="33.6" customHeight="1">
      <c r="A34" s="99" t="s">
        <v>406</v>
      </c>
      <c r="B34" s="113" t="str">
        <f>IF('Sch-1'!B450=0,"", 'Sch-1'!B450)</f>
        <v>--</v>
      </c>
      <c r="C34" s="100"/>
      <c r="D34" s="100"/>
      <c r="E34" s="100"/>
      <c r="F34" s="100"/>
      <c r="G34" s="100"/>
      <c r="H34" s="100"/>
      <c r="I34" s="100"/>
      <c r="J34" s="100"/>
      <c r="K34" s="100"/>
      <c r="L34" s="100"/>
      <c r="M34" s="100"/>
      <c r="N34" s="100"/>
      <c r="O34" s="1309" t="str">
        <f>"Printed Name : " &amp; IF('Sch-1'!M451=0,"",'Sch-1'!M451)</f>
        <v xml:space="preserve">Printed Name : </v>
      </c>
      <c r="P34" s="1309"/>
      <c r="Q34" s="1309"/>
    </row>
    <row r="35" spans="1:17" ht="33.6" customHeight="1">
      <c r="A35" s="99" t="s">
        <v>407</v>
      </c>
      <c r="B35" s="113" t="str">
        <f>IF('Sch-1'!B451=0,"", 'Sch-1'!B451)</f>
        <v/>
      </c>
      <c r="C35" s="34"/>
      <c r="D35" s="34"/>
      <c r="E35" s="34"/>
      <c r="F35" s="34"/>
      <c r="G35" s="34"/>
      <c r="H35" s="34"/>
      <c r="I35" s="34"/>
      <c r="J35" s="34"/>
      <c r="K35" s="34"/>
      <c r="L35" s="34"/>
      <c r="M35" s="34"/>
      <c r="N35" s="34"/>
      <c r="O35" s="1309" t="str">
        <f>"Designation   : " &amp; IF('Sch-1'!M452=0,"",'Sch-1'!M452)</f>
        <v xml:space="preserve">Designation   : </v>
      </c>
      <c r="P35" s="1309"/>
      <c r="Q35" s="1309"/>
    </row>
    <row r="36" spans="1:17" ht="33.6" customHeight="1">
      <c r="A36" s="89"/>
      <c r="B36" s="88"/>
      <c r="C36" s="34"/>
      <c r="D36" s="34"/>
      <c r="E36" s="34"/>
      <c r="F36" s="34"/>
      <c r="G36" s="34"/>
      <c r="H36" s="34"/>
      <c r="I36" s="34"/>
      <c r="J36" s="34"/>
      <c r="K36" s="34"/>
      <c r="L36" s="34"/>
      <c r="M36" s="34"/>
      <c r="N36" s="34"/>
      <c r="O36" s="1309"/>
      <c r="P36" s="1309"/>
      <c r="Q36" s="1309"/>
    </row>
    <row r="37" spans="1:17" ht="33.6" customHeight="1">
      <c r="A37" s="89"/>
      <c r="B37" s="88"/>
      <c r="C37" s="34"/>
      <c r="D37" s="34"/>
      <c r="E37" s="34"/>
      <c r="F37" s="34"/>
      <c r="G37" s="34"/>
      <c r="H37" s="34"/>
      <c r="I37" s="34"/>
      <c r="J37" s="34"/>
      <c r="K37" s="34"/>
      <c r="L37" s="34"/>
      <c r="M37" s="34"/>
      <c r="N37" s="34"/>
      <c r="O37" s="89"/>
      <c r="P37" s="186"/>
      <c r="Q37" s="102"/>
    </row>
  </sheetData>
  <sheetProtection formatColumns="0" formatRows="0" selectLockedCells="1"/>
  <customSheetViews>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1"/>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4"/>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5"/>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6"/>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7"/>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8"/>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9"/>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0"/>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1"/>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2"/>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3"/>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4"/>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5"/>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6"/>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7"/>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8"/>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9"/>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20"/>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21"/>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22"/>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23"/>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24"/>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25"/>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28"/>
      <headerFooter alignWithMargins="0">
        <oddFooter>&amp;R&amp;"Book Antiqua,Bold"&amp;10Schedule-4/ Page &amp;P of &amp;N</oddFooter>
      </headerFooter>
    </customSheetView>
  </customSheetViews>
  <mergeCells count="17">
    <mergeCell ref="B11:O11"/>
    <mergeCell ref="A7:O7"/>
    <mergeCell ref="O33:Q33"/>
    <mergeCell ref="O36:Q36"/>
    <mergeCell ref="O35:Q35"/>
    <mergeCell ref="O34:Q34"/>
    <mergeCell ref="B18:Q18"/>
    <mergeCell ref="A30:I30"/>
    <mergeCell ref="J31:O31"/>
    <mergeCell ref="J30:O30"/>
    <mergeCell ref="B19:H19"/>
    <mergeCell ref="B24:H24"/>
    <mergeCell ref="A3:Q3"/>
    <mergeCell ref="A4:Q4"/>
    <mergeCell ref="B8:O8"/>
    <mergeCell ref="B9:O9"/>
    <mergeCell ref="B10:O10"/>
  </mergeCells>
  <phoneticPr fontId="2" type="noConversion"/>
  <conditionalFormatting sqref="O20">
    <cfRule type="expression" dxfId="29" priority="54" stopIfTrue="1">
      <formula>N20&gt;0</formula>
    </cfRule>
  </conditionalFormatting>
  <conditionalFormatting sqref="O21">
    <cfRule type="expression" dxfId="28" priority="52" stopIfTrue="1">
      <formula>N21&gt;0</formula>
    </cfRule>
  </conditionalFormatting>
  <conditionalFormatting sqref="O27">
    <cfRule type="expression" dxfId="27" priority="50" stopIfTrue="1">
      <formula>N27&gt;0</formula>
    </cfRule>
  </conditionalFormatting>
  <conditionalFormatting sqref="O28">
    <cfRule type="expression" dxfId="26" priority="48" stopIfTrue="1">
      <formula>N28&gt;0</formula>
    </cfRule>
  </conditionalFormatting>
  <conditionalFormatting sqref="I20">
    <cfRule type="expression" dxfId="25" priority="9" stopIfTrue="1">
      <formula>H20&gt;0</formula>
    </cfRule>
  </conditionalFormatting>
  <conditionalFormatting sqref="K20:K23">
    <cfRule type="cellIs" dxfId="24" priority="6" stopIfTrue="1" operator="equal">
      <formula>"a"</formula>
    </cfRule>
  </conditionalFormatting>
  <conditionalFormatting sqref="K20:K23">
    <cfRule type="expression" dxfId="23" priority="5" stopIfTrue="1">
      <formula>J20&gt;0</formula>
    </cfRule>
  </conditionalFormatting>
  <conditionalFormatting sqref="O22">
    <cfRule type="expression" dxfId="22" priority="16" stopIfTrue="1">
      <formula>N22&gt;0</formula>
    </cfRule>
  </conditionalFormatting>
  <conditionalFormatting sqref="O23">
    <cfRule type="expression" dxfId="21" priority="14" stopIfTrue="1">
      <formula>N23&gt;0</formula>
    </cfRule>
  </conditionalFormatting>
  <conditionalFormatting sqref="O25">
    <cfRule type="expression" dxfId="20" priority="12" stopIfTrue="1">
      <formula>N25&gt;0</formula>
    </cfRule>
  </conditionalFormatting>
  <conditionalFormatting sqref="O26">
    <cfRule type="expression" dxfId="19" priority="10" stopIfTrue="1">
      <formula>N26&gt;0</formula>
    </cfRule>
  </conditionalFormatting>
  <conditionalFormatting sqref="I21:I23">
    <cfRule type="expression" dxfId="18" priority="8" stopIfTrue="1">
      <formula>H21&gt;0</formula>
    </cfRule>
  </conditionalFormatting>
  <conditionalFormatting sqref="K20:K23">
    <cfRule type="expression" dxfId="17" priority="7" stopIfTrue="1">
      <formula>H20&gt;0</formula>
    </cfRule>
  </conditionalFormatting>
  <conditionalFormatting sqref="I25:I28">
    <cfRule type="expression" dxfId="16" priority="4" stopIfTrue="1">
      <formula>H25&gt;0</formula>
    </cfRule>
  </conditionalFormatting>
  <conditionalFormatting sqref="K25:K28">
    <cfRule type="expression" dxfId="15" priority="3" stopIfTrue="1">
      <formula>H25&gt;0</formula>
    </cfRule>
  </conditionalFormatting>
  <conditionalFormatting sqref="K25:K28">
    <cfRule type="cellIs" dxfId="14" priority="2" stopIfTrue="1" operator="equal">
      <formula>"a"</formula>
    </cfRule>
  </conditionalFormatting>
  <conditionalFormatting sqref="K25:K28">
    <cfRule type="expression" dxfId="13" priority="1" stopIfTrue="1">
      <formula>J25&gt;0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zoomScaleNormal="100" zoomScaleSheetLayoutView="100" workbookViewId="0">
      <selection activeCell="B15" sqref="B15:C15"/>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6" width="10" style="159" customWidth="1"/>
    <col min="7" max="7" width="29.875" style="159" customWidth="1"/>
    <col min="8" max="8" width="10" style="159" customWidth="1"/>
    <col min="9" max="9" width="12.25" style="159" hidden="1" customWidth="1"/>
    <col min="10" max="10" width="12.625" style="159" hidden="1" customWidth="1"/>
    <col min="11" max="11" width="15" style="159" hidden="1" customWidth="1"/>
    <col min="12" max="13" width="10" style="159" hidden="1" customWidth="1"/>
    <col min="14" max="14" width="18.625" style="159" hidden="1" customWidth="1"/>
    <col min="15" max="15" width="16" style="159" hidden="1" customWidth="1"/>
    <col min="16" max="16" width="10" style="159" hidden="1" customWidth="1"/>
    <col min="17" max="17" width="10" style="159" customWidth="1"/>
    <col min="18" max="18" width="10" style="38" customWidth="1"/>
    <col min="19" max="24" width="10" style="159" customWidth="1"/>
    <col min="25" max="16384" width="10" style="38"/>
  </cols>
  <sheetData>
    <row r="1" spans="1:15" ht="18" customHeight="1">
      <c r="A1" s="59" t="str">
        <f>Cover!B3</f>
        <v>Specification No.: CC/NT/W-AIS/DOM/A00/23/13127</v>
      </c>
      <c r="B1" s="60"/>
      <c r="C1" s="61"/>
      <c r="D1" s="61"/>
      <c r="E1" s="8" t="s">
        <v>427</v>
      </c>
    </row>
    <row r="2" spans="1:15" ht="8.1" customHeight="1">
      <c r="A2" s="4"/>
      <c r="B2" s="13"/>
      <c r="C2" s="6"/>
      <c r="D2" s="6"/>
      <c r="E2" s="1"/>
      <c r="F2" s="194"/>
    </row>
    <row r="3" spans="1:15" ht="64.5" customHeight="1">
      <c r="A3" s="1346" t="str">
        <f>Cover!$B$2</f>
        <v>765kV AIS Substation Extension Package SS-120 for a) Extension of 765/400/220kV Fatehgarh-III Substation, b) Extension of 400/220kV Fatehgarh-III S/S, c) Extn. of 400kV Bikaner-II S/S, d) Extn. Of 765/400kV Bhiwani S/S.</v>
      </c>
      <c r="B3" s="1346"/>
      <c r="C3" s="1346"/>
      <c r="D3" s="1346"/>
      <c r="E3" s="1346"/>
    </row>
    <row r="4" spans="1:15" ht="22.15" customHeight="1">
      <c r="A4" s="1350" t="s">
        <v>25</v>
      </c>
      <c r="B4" s="1350"/>
      <c r="C4" s="1350"/>
      <c r="D4" s="1350"/>
      <c r="E4" s="1350"/>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49" t="str">
        <f>IF('Sch-1'!C8=0, "", 'Sch-1'!C8)</f>
        <v xml:space="preserve">…….. …….. …….. …….. …….. …….. </v>
      </c>
      <c r="C8" s="1349"/>
      <c r="D8" s="65" t="str">
        <f>'Sch-1'!M8</f>
        <v>Power Grid Corporation of India Ltd.,</v>
      </c>
    </row>
    <row r="9" spans="1:15" ht="18" customHeight="1">
      <c r="A9" s="42" t="s">
        <v>413</v>
      </c>
      <c r="B9" s="1349" t="str">
        <f>IF('Sch-1'!C9=0, "", 'Sch-1'!C9)</f>
        <v xml:space="preserve">…….. …….. …….. …….. …….. …….. </v>
      </c>
      <c r="C9" s="1349"/>
      <c r="D9" s="65" t="str">
        <f>'Sch-1'!M9</f>
        <v>"Saudamini", Plot No.-2</v>
      </c>
    </row>
    <row r="10" spans="1:15" ht="18" customHeight="1">
      <c r="A10" s="43"/>
      <c r="B10" s="1349" t="str">
        <f>IF('Sch-1'!C10=0, "", 'Sch-1'!C10)</f>
        <v xml:space="preserve">…….. …….. …….. …….. …….. …….. </v>
      </c>
      <c r="C10" s="1349"/>
      <c r="D10" s="65" t="str">
        <f>'Sch-1'!M10</f>
        <v xml:space="preserve">Sector-29, </v>
      </c>
    </row>
    <row r="11" spans="1:15" ht="18" customHeight="1">
      <c r="A11" s="43"/>
      <c r="B11" s="1349" t="str">
        <f>IF('Sch-1'!C11=0, "", 'Sch-1'!C11)</f>
        <v xml:space="preserve">…….. …….. …….. …….. …….. …….. </v>
      </c>
      <c r="C11" s="1349"/>
      <c r="D11" s="65" t="str">
        <f>'Sch-1'!M11</f>
        <v>Gurgaon (Haryana) - 122001</v>
      </c>
    </row>
    <row r="12" spans="1:15" ht="8.1" customHeight="1"/>
    <row r="13" spans="1:15" ht="22.15" customHeight="1">
      <c r="A13" s="76" t="s">
        <v>378</v>
      </c>
      <c r="B13" s="1351" t="s">
        <v>379</v>
      </c>
      <c r="C13" s="1352"/>
      <c r="D13" s="1347" t="s">
        <v>380</v>
      </c>
      <c r="E13" s="1348"/>
      <c r="I13" s="1345" t="s">
        <v>257</v>
      </c>
      <c r="J13" s="1345"/>
      <c r="K13" s="1345"/>
      <c r="M13" s="1345" t="s">
        <v>283</v>
      </c>
      <c r="N13" s="1345"/>
      <c r="O13" s="1345"/>
    </row>
    <row r="14" spans="1:15" ht="18" customHeight="1">
      <c r="A14" s="45" t="s">
        <v>381</v>
      </c>
      <c r="B14" s="1335" t="s">
        <v>494</v>
      </c>
      <c r="C14" s="1336"/>
      <c r="D14" s="1341"/>
      <c r="E14" s="1342"/>
      <c r="I14" s="271" t="s">
        <v>232</v>
      </c>
      <c r="K14" s="271" t="e">
        <f>ROUND('Sch-1'!AE3*#REF!,0)</f>
        <v>#REF!</v>
      </c>
      <c r="M14" s="271" t="s">
        <v>232</v>
      </c>
      <c r="O14" s="271" t="e">
        <f>ROUND('Sch-1'!AE5*#REF!,0)</f>
        <v>#REF!</v>
      </c>
    </row>
    <row r="15" spans="1:15" ht="89.25" customHeight="1">
      <c r="A15" s="46"/>
      <c r="B15" s="1338" t="s">
        <v>495</v>
      </c>
      <c r="C15" s="1339"/>
      <c r="D15" s="1333">
        <f>'Sch-1'!N445+'Sch-7'!N21</f>
        <v>0</v>
      </c>
      <c r="E15" s="1334"/>
      <c r="G15" s="571"/>
    </row>
    <row r="16" spans="1:15" ht="18" customHeight="1">
      <c r="A16" s="45" t="s">
        <v>382</v>
      </c>
      <c r="B16" s="1335" t="s">
        <v>496</v>
      </c>
      <c r="C16" s="1336"/>
      <c r="D16" s="1340"/>
      <c r="E16" s="1340"/>
      <c r="I16" s="271" t="s">
        <v>258</v>
      </c>
      <c r="K16" s="272">
        <f>IF(ISERROR(ROUND((#REF!+#REF!)*#REF!,0)),0, ROUND((#REF!+#REF!)*#REF!,0))</f>
        <v>0</v>
      </c>
      <c r="M16" s="271" t="s">
        <v>258</v>
      </c>
      <c r="O16" s="272">
        <f>IF(ISERROR(ROUND((#REF!+#REF!)*#REF!,0)),0, ROUND((#REF!+#REF!)*#REF!,0))</f>
        <v>0</v>
      </c>
    </row>
    <row r="17" spans="1:15" ht="72.75" customHeight="1">
      <c r="A17" s="46"/>
      <c r="B17" s="1338" t="s">
        <v>558</v>
      </c>
      <c r="C17" s="1339"/>
      <c r="D17" s="1333">
        <f>'Sch-3 '!S479+'Sch-4'!Q23+'Sch-4b'!Q31</f>
        <v>0</v>
      </c>
      <c r="E17" s="1334"/>
      <c r="G17" s="569"/>
      <c r="I17" s="273" t="e">
        <f>#REF!/'Sch-1'!AE1</f>
        <v>#REF!</v>
      </c>
      <c r="K17" s="159">
        <f>'Sch-1'!AE3</f>
        <v>0</v>
      </c>
      <c r="M17" s="273" t="e">
        <f>I17</f>
        <v>#REF!</v>
      </c>
      <c r="O17" s="159">
        <f>'Sch-1'!AE5</f>
        <v>0</v>
      </c>
    </row>
    <row r="18" spans="1:15" ht="18" customHeight="1">
      <c r="A18" s="1337"/>
      <c r="B18" s="1331" t="s">
        <v>499</v>
      </c>
      <c r="C18" s="1332"/>
      <c r="D18" s="1343">
        <f>D17+D15</f>
        <v>0</v>
      </c>
      <c r="E18" s="1344"/>
      <c r="I18" s="159" t="s">
        <v>274</v>
      </c>
      <c r="K18" s="274" t="e">
        <f>K14+K16+#REF!</f>
        <v>#REF!</v>
      </c>
      <c r="M18" s="159" t="s">
        <v>284</v>
      </c>
      <c r="O18" s="274" t="e">
        <f>O14+O16+#REF!</f>
        <v>#REF!</v>
      </c>
    </row>
    <row r="19" spans="1:15" ht="24.75" customHeight="1">
      <c r="A19" s="1337"/>
      <c r="B19" s="1329"/>
      <c r="C19" s="1330"/>
      <c r="D19" s="1327"/>
      <c r="E19" s="1328"/>
    </row>
    <row r="20" spans="1:15" ht="18" customHeight="1">
      <c r="B20" s="48"/>
      <c r="C20" s="48"/>
      <c r="D20" s="49"/>
      <c r="E20" s="49"/>
    </row>
    <row r="21" spans="1:15" ht="24" customHeight="1">
      <c r="A21" s="71"/>
      <c r="B21" s="1326"/>
      <c r="C21" s="1326"/>
      <c r="D21" s="1326"/>
      <c r="E21" s="1326"/>
    </row>
    <row r="22" spans="1:15" ht="18" customHeight="1">
      <c r="A22" s="50"/>
      <c r="B22" s="50"/>
      <c r="C22" s="50"/>
      <c r="D22" s="50"/>
      <c r="E22" s="50"/>
    </row>
    <row r="23" spans="1:15" ht="30" customHeight="1">
      <c r="A23" s="50"/>
      <c r="B23" s="50"/>
      <c r="C23" s="36"/>
      <c r="D23" s="50"/>
      <c r="E23" s="50"/>
    </row>
    <row r="24" spans="1:15" ht="30" customHeight="1">
      <c r="A24" s="35" t="s">
        <v>72</v>
      </c>
      <c r="B24" s="112" t="str">
        <f>IF('Sch-1'!B450=0,"", 'Sch-1'!B450)</f>
        <v>--</v>
      </c>
      <c r="C24" s="36" t="s">
        <v>408</v>
      </c>
      <c r="D24" s="106" t="str">
        <f>IF('Sch-1'!M451=0,"",'Sch-1'!M451)</f>
        <v/>
      </c>
      <c r="F24" s="275"/>
    </row>
    <row r="25" spans="1:15" ht="30" customHeight="1">
      <c r="A25" s="35" t="s">
        <v>456</v>
      </c>
      <c r="B25" s="105" t="str">
        <f>IF('Sch-1'!B451=0,"", 'Sch-1'!B451)</f>
        <v/>
      </c>
      <c r="C25" s="36" t="s">
        <v>409</v>
      </c>
      <c r="D25" s="106" t="str">
        <f>IF('Sch-1'!M452=0,"",'Sch-1'!M452)</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password="CC1F" sheet="1" formatColumns="0" formatRows="0" selectLockedCells="1"/>
  <dataConsolidate/>
  <customSheetViews>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5"/>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6"/>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M13:O13"/>
    <mergeCell ref="A3:E3"/>
    <mergeCell ref="D13:E13"/>
    <mergeCell ref="B8:C8"/>
    <mergeCell ref="B10:C10"/>
    <mergeCell ref="A4:E4"/>
    <mergeCell ref="B11:C11"/>
    <mergeCell ref="B9:C9"/>
    <mergeCell ref="B13:C13"/>
    <mergeCell ref="I13:K13"/>
    <mergeCell ref="A18:A19"/>
    <mergeCell ref="B17:C17"/>
    <mergeCell ref="D16:E16"/>
    <mergeCell ref="D14:E14"/>
    <mergeCell ref="B15:C15"/>
    <mergeCell ref="B14:C14"/>
    <mergeCell ref="D18:E18"/>
    <mergeCell ref="B21:E21"/>
    <mergeCell ref="D19:E19"/>
    <mergeCell ref="B19:C19"/>
    <mergeCell ref="B18:C18"/>
    <mergeCell ref="D15:E15"/>
    <mergeCell ref="D17:E17"/>
    <mergeCell ref="B16:C16"/>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90"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41" customWidth="1"/>
    <col min="2" max="2" width="40.875" style="41" customWidth="1"/>
    <col min="3" max="3" width="17.5" style="41" customWidth="1"/>
    <col min="4" max="4" width="20.5" style="41" customWidth="1"/>
    <col min="5" max="5" width="20" style="41" customWidth="1"/>
    <col min="6" max="8" width="10" style="159" customWidth="1"/>
    <col min="9" max="9" width="12.25" style="159" customWidth="1"/>
    <col min="10" max="10" width="12.625" style="159" customWidth="1"/>
    <col min="11" max="11" width="15" style="159" customWidth="1"/>
    <col min="12" max="13" width="10" style="159" customWidth="1"/>
    <col min="14" max="14" width="18.625" style="159" customWidth="1"/>
    <col min="15" max="15" width="16" style="159" customWidth="1"/>
    <col min="16" max="17" width="10" style="159" customWidth="1"/>
    <col min="18" max="18" width="10" style="38" customWidth="1"/>
    <col min="19" max="24" width="10" style="159" customWidth="1"/>
    <col min="25" max="16384" width="10" style="38"/>
  </cols>
  <sheetData>
    <row r="1" spans="1:15" ht="18" customHeight="1">
      <c r="A1" s="59" t="str">
        <f>Cover!B3</f>
        <v>Specification No.: CC/NT/W-AIS/DOM/A00/23/13127</v>
      </c>
      <c r="B1" s="60"/>
      <c r="C1" s="61"/>
      <c r="D1" s="61"/>
      <c r="E1" s="8" t="s">
        <v>427</v>
      </c>
    </row>
    <row r="2" spans="1:15" ht="8.1" customHeight="1">
      <c r="A2" s="4"/>
      <c r="B2" s="13"/>
      <c r="C2" s="6"/>
      <c r="D2" s="6"/>
      <c r="E2" s="1"/>
      <c r="F2" s="194"/>
    </row>
    <row r="3" spans="1:15" ht="66" customHeight="1">
      <c r="A3" s="1353" t="str">
        <f>Cover!$B$2</f>
        <v>765kV AIS Substation Extension Package SS-120 for a) Extension of 765/400/220kV Fatehgarh-III Substation, b) Extension of 400/220kV Fatehgarh-III S/S, c) Extn. of 400kV Bikaner-II S/S, d) Extn. Of 765/400kV Bhiwani S/S.</v>
      </c>
      <c r="B3" s="1353"/>
      <c r="C3" s="1353"/>
      <c r="D3" s="1353"/>
      <c r="E3" s="1353"/>
    </row>
    <row r="4" spans="1:15" ht="22.15" customHeight="1">
      <c r="A4" s="1350" t="s">
        <v>414</v>
      </c>
      <c r="B4" s="1350"/>
      <c r="C4" s="1350"/>
      <c r="D4" s="1350"/>
      <c r="E4" s="1350"/>
    </row>
    <row r="5" spans="1:15" ht="12" customHeight="1">
      <c r="A5" s="44"/>
      <c r="B5" s="39"/>
      <c r="C5" s="39"/>
      <c r="D5" s="39"/>
      <c r="E5" s="39"/>
    </row>
    <row r="6" spans="1:15" ht="18" customHeight="1">
      <c r="A6" s="31" t="str">
        <f>'Sch-1'!A6</f>
        <v>Bidder’s Name and Address (Sole Bidder) :</v>
      </c>
      <c r="D6" s="64" t="s">
        <v>396</v>
      </c>
    </row>
    <row r="7" spans="1:15" ht="18" customHeight="1">
      <c r="A7" s="180" t="str">
        <f>'Sch-1'!A7</f>
        <v/>
      </c>
      <c r="D7" s="65" t="str">
        <f>'Sch-1'!M7</f>
        <v>Contracts Services, 3rd Floor</v>
      </c>
    </row>
    <row r="8" spans="1:15" ht="18" customHeight="1">
      <c r="A8" s="42" t="s">
        <v>412</v>
      </c>
      <c r="B8" s="1349" t="str">
        <f>IF('Sch-1'!C8=0, "", 'Sch-1'!C8)</f>
        <v xml:space="preserve">…….. …….. …….. …….. …….. …….. </v>
      </c>
      <c r="C8" s="1349"/>
      <c r="D8" s="65" t="str">
        <f>'Sch-1'!M8</f>
        <v>Power Grid Corporation of India Ltd.,</v>
      </c>
    </row>
    <row r="9" spans="1:15" ht="18" customHeight="1">
      <c r="A9" s="42" t="s">
        <v>413</v>
      </c>
      <c r="B9" s="1349" t="str">
        <f>IF('Sch-1'!C9=0, "", 'Sch-1'!C9)</f>
        <v xml:space="preserve">…….. …….. …….. …….. …….. …….. </v>
      </c>
      <c r="C9" s="1349"/>
      <c r="D9" s="65" t="str">
        <f>'Sch-1'!M9</f>
        <v>"Saudamini", Plot No.-2</v>
      </c>
    </row>
    <row r="10" spans="1:15" ht="18" customHeight="1">
      <c r="A10" s="43"/>
      <c r="B10" s="1349" t="str">
        <f>IF('Sch-1'!C10=0, "", 'Sch-1'!C10)</f>
        <v xml:space="preserve">…….. …….. …….. …….. …….. …….. </v>
      </c>
      <c r="C10" s="1349"/>
      <c r="D10" s="65" t="str">
        <f>'Sch-1'!M10</f>
        <v xml:space="preserve">Sector-29, </v>
      </c>
    </row>
    <row r="11" spans="1:15" ht="18" customHeight="1">
      <c r="A11" s="43"/>
      <c r="B11" s="1349" t="str">
        <f>IF('Sch-1'!C11=0, "", 'Sch-1'!C11)</f>
        <v xml:space="preserve">…….. …….. …….. …….. …….. …….. </v>
      </c>
      <c r="C11" s="1349"/>
      <c r="D11" s="65" t="str">
        <f>'Sch-1'!M11</f>
        <v>Gurgaon (Haryana) - 122001</v>
      </c>
    </row>
    <row r="12" spans="1:15" ht="8.1" customHeight="1"/>
    <row r="13" spans="1:15" ht="22.15" customHeight="1">
      <c r="A13" s="76" t="s">
        <v>378</v>
      </c>
      <c r="B13" s="1351" t="s">
        <v>379</v>
      </c>
      <c r="C13" s="1352"/>
      <c r="D13" s="1347" t="s">
        <v>380</v>
      </c>
      <c r="E13" s="1348"/>
      <c r="I13" s="1345"/>
      <c r="J13" s="1345"/>
      <c r="K13" s="1345"/>
      <c r="M13" s="1345"/>
      <c r="N13" s="1345"/>
      <c r="O13" s="1345"/>
    </row>
    <row r="14" spans="1:15" ht="18" customHeight="1">
      <c r="A14" s="45" t="s">
        <v>381</v>
      </c>
      <c r="B14" s="1335" t="s">
        <v>494</v>
      </c>
      <c r="C14" s="1336"/>
      <c r="D14" s="782">
        <f>'Sch-1'!N445*(1-Discount!K18)+'Sch-7'!N21*(1-Discount!K23)</f>
        <v>0</v>
      </c>
      <c r="E14" s="783"/>
      <c r="I14" s="271"/>
      <c r="K14" s="271"/>
      <c r="M14" s="271"/>
      <c r="O14" s="271"/>
    </row>
    <row r="15" spans="1:15" ht="75.75" customHeight="1">
      <c r="A15" s="46"/>
      <c r="B15" s="1338" t="s">
        <v>495</v>
      </c>
      <c r="C15" s="1339"/>
      <c r="D15" s="774"/>
      <c r="E15" s="775"/>
    </row>
    <row r="16" spans="1:15" ht="18" customHeight="1">
      <c r="A16" s="45" t="s">
        <v>382</v>
      </c>
      <c r="B16" s="1335" t="s">
        <v>496</v>
      </c>
      <c r="C16" s="1336"/>
      <c r="D16" s="780">
        <f>'Sch-3 '!Q480*(1-Discount!K20)+'Sch-4'!Q23*(1-Discount!K21)+'Sch-4b'!Q31*(1-Discount!K22)</f>
        <v>0</v>
      </c>
      <c r="E16" s="781"/>
      <c r="I16" s="271"/>
      <c r="K16" s="272"/>
      <c r="M16" s="271"/>
      <c r="O16" s="272"/>
    </row>
    <row r="17" spans="1:15" ht="72.75" customHeight="1">
      <c r="A17" s="46"/>
      <c r="B17" s="1338" t="s">
        <v>530</v>
      </c>
      <c r="C17" s="1339"/>
      <c r="D17" s="776"/>
      <c r="E17" s="777"/>
      <c r="I17" s="273"/>
      <c r="M17" s="273"/>
    </row>
    <row r="18" spans="1:15" ht="18" customHeight="1">
      <c r="A18" s="1337"/>
      <c r="B18" s="1331" t="s">
        <v>499</v>
      </c>
      <c r="C18" s="1332"/>
      <c r="D18" s="778">
        <f>D16+D14</f>
        <v>0</v>
      </c>
      <c r="E18" s="779"/>
      <c r="K18" s="274"/>
      <c r="O18" s="274"/>
    </row>
    <row r="19" spans="1:15" ht="50.1" customHeight="1">
      <c r="A19" s="1337"/>
      <c r="B19" s="1329"/>
      <c r="C19" s="1330"/>
      <c r="D19" s="1327"/>
      <c r="E19" s="1328"/>
    </row>
    <row r="20" spans="1:15" ht="18" customHeight="1">
      <c r="B20" s="48"/>
      <c r="C20" s="48"/>
      <c r="D20" s="49"/>
      <c r="E20" s="49"/>
    </row>
    <row r="21" spans="1:15" ht="21.75" customHeight="1">
      <c r="A21" s="71"/>
      <c r="B21" s="1326"/>
      <c r="C21" s="1326"/>
      <c r="D21" s="1326"/>
      <c r="E21" s="1326"/>
    </row>
    <row r="22" spans="1:15" ht="18" customHeight="1">
      <c r="A22" s="50"/>
      <c r="B22" s="50"/>
      <c r="C22" s="50"/>
      <c r="D22" s="50"/>
      <c r="E22" s="50"/>
    </row>
    <row r="23" spans="1:15" ht="30" customHeight="1">
      <c r="A23" s="50"/>
      <c r="B23" s="50"/>
      <c r="C23" s="36"/>
      <c r="D23" s="50"/>
      <c r="E23" s="50"/>
    </row>
    <row r="24" spans="1:15" ht="30" customHeight="1">
      <c r="A24" s="35" t="s">
        <v>72</v>
      </c>
      <c r="B24" s="112" t="str">
        <f>IF('Sch-1'!B450=0,"", 'Sch-1'!B450)</f>
        <v>--</v>
      </c>
      <c r="C24" s="36" t="s">
        <v>408</v>
      </c>
      <c r="D24" s="106" t="str">
        <f>IF('Sch-1'!M451=0,"",'Sch-1'!M451)</f>
        <v/>
      </c>
      <c r="F24" s="275"/>
    </row>
    <row r="25" spans="1:15" ht="30" customHeight="1">
      <c r="A25" s="35" t="s">
        <v>456</v>
      </c>
      <c r="B25" s="105" t="str">
        <f>IF('Sch-1'!B451=0,"", 'Sch-1'!B451)</f>
        <v/>
      </c>
      <c r="C25" s="36" t="s">
        <v>409</v>
      </c>
      <c r="D25" s="106" t="str">
        <f>IF('Sch-1'!M452=0,"",'Sch-1'!M452)</f>
        <v/>
      </c>
      <c r="F25" s="275"/>
    </row>
    <row r="26" spans="1:15" ht="30" customHeight="1">
      <c r="A26" s="201"/>
      <c r="B26" s="200"/>
      <c r="C26" s="36"/>
      <c r="D26" s="159"/>
      <c r="E26" s="159"/>
      <c r="F26" s="275"/>
    </row>
    <row r="27" spans="1:15" ht="33" customHeight="1">
      <c r="A27" s="201"/>
      <c r="B27" s="200"/>
      <c r="C27" s="194"/>
      <c r="D27" s="209"/>
      <c r="E27" s="224"/>
      <c r="F27" s="275"/>
    </row>
    <row r="28" spans="1:15" ht="22.15" customHeight="1">
      <c r="A28" s="225"/>
      <c r="B28" s="225"/>
      <c r="C28" s="225"/>
      <c r="D28" s="225"/>
      <c r="E28" s="226"/>
    </row>
    <row r="29" spans="1:15" ht="22.15" customHeight="1">
      <c r="A29" s="225"/>
      <c r="B29" s="225"/>
      <c r="C29" s="225"/>
      <c r="D29" s="225"/>
      <c r="E29" s="226"/>
    </row>
    <row r="30" spans="1:15" ht="22.15" customHeight="1">
      <c r="A30" s="225"/>
      <c r="B30" s="225"/>
      <c r="C30" s="225"/>
      <c r="D30" s="225"/>
      <c r="E30" s="226"/>
    </row>
    <row r="31" spans="1:15" ht="22.15" customHeight="1">
      <c r="A31" s="225"/>
      <c r="B31" s="225"/>
      <c r="C31" s="225"/>
      <c r="D31" s="225"/>
      <c r="E31" s="226"/>
    </row>
    <row r="32" spans="1:15" ht="22.15" customHeight="1">
      <c r="A32" s="225"/>
      <c r="B32" s="225"/>
      <c r="C32" s="225"/>
      <c r="D32" s="225"/>
      <c r="E32" s="226"/>
    </row>
    <row r="33" spans="1:5" ht="22.15" customHeight="1">
      <c r="A33" s="225"/>
      <c r="B33" s="225"/>
      <c r="C33" s="225"/>
      <c r="D33" s="225"/>
      <c r="E33" s="226"/>
    </row>
    <row r="34" spans="1:5" ht="25.15" customHeight="1">
      <c r="A34" s="224"/>
      <c r="B34" s="224"/>
      <c r="C34" s="224"/>
      <c r="D34" s="224"/>
      <c r="E34" s="224"/>
    </row>
    <row r="35" spans="1:5" ht="25.15" customHeight="1">
      <c r="A35" s="224"/>
      <c r="B35" s="224"/>
      <c r="C35" s="224"/>
      <c r="D35" s="224"/>
      <c r="E35" s="224"/>
    </row>
    <row r="36" spans="1:5" ht="25.15" customHeight="1">
      <c r="A36" s="224"/>
      <c r="B36" s="224"/>
      <c r="C36" s="224"/>
      <c r="D36" s="224"/>
      <c r="E36" s="224"/>
    </row>
    <row r="37" spans="1:5" ht="25.15" customHeight="1">
      <c r="A37" s="224"/>
      <c r="B37" s="224"/>
      <c r="C37" s="224"/>
      <c r="D37" s="224"/>
      <c r="E37" s="224"/>
    </row>
    <row r="38" spans="1:5" ht="25.15" customHeight="1">
      <c r="A38" s="224"/>
      <c r="B38" s="224"/>
      <c r="C38" s="224"/>
      <c r="D38" s="224"/>
      <c r="E38" s="224"/>
    </row>
    <row r="39" spans="1:5" ht="25.15" customHeight="1">
      <c r="A39" s="224"/>
      <c r="B39" s="224"/>
      <c r="C39" s="224"/>
      <c r="D39" s="224"/>
      <c r="E39" s="224"/>
    </row>
    <row r="40" spans="1:5" ht="25.15" customHeight="1">
      <c r="A40" s="224"/>
      <c r="B40" s="224"/>
      <c r="C40" s="224"/>
      <c r="D40" s="224"/>
      <c r="E40" s="224"/>
    </row>
    <row r="41" spans="1:5" ht="25.15" customHeight="1">
      <c r="A41" s="224"/>
      <c r="B41" s="224"/>
      <c r="C41" s="224"/>
      <c r="D41" s="224"/>
      <c r="E41" s="224"/>
    </row>
    <row r="42" spans="1:5" ht="25.15" customHeight="1">
      <c r="A42" s="224"/>
      <c r="B42" s="224"/>
      <c r="C42" s="224"/>
      <c r="D42" s="224"/>
      <c r="E42" s="224"/>
    </row>
    <row r="43" spans="1:5" ht="25.15" customHeight="1">
      <c r="A43" s="224"/>
      <c r="B43" s="224"/>
      <c r="C43" s="224"/>
      <c r="D43" s="224"/>
      <c r="E43" s="224"/>
    </row>
    <row r="44" spans="1:5" ht="25.15" customHeight="1">
      <c r="A44" s="224"/>
      <c r="B44" s="224"/>
      <c r="C44" s="224"/>
      <c r="D44" s="224"/>
      <c r="E44" s="224"/>
    </row>
    <row r="45" spans="1:5" ht="25.15" customHeight="1">
      <c r="A45" s="224"/>
      <c r="B45" s="224"/>
      <c r="C45" s="224"/>
      <c r="D45" s="224"/>
      <c r="E45" s="224"/>
    </row>
    <row r="46" spans="1:5" ht="25.15" customHeight="1">
      <c r="A46" s="224"/>
      <c r="B46" s="224"/>
      <c r="C46" s="224"/>
      <c r="D46" s="224"/>
      <c r="E46" s="224"/>
    </row>
    <row r="47" spans="1:5" ht="25.15" customHeight="1">
      <c r="A47" s="224"/>
      <c r="B47" s="224"/>
      <c r="C47" s="224"/>
      <c r="D47" s="224"/>
      <c r="E47" s="224"/>
    </row>
    <row r="48" spans="1:5" ht="25.15" customHeight="1">
      <c r="A48" s="224"/>
      <c r="B48" s="224"/>
      <c r="C48" s="224"/>
      <c r="D48" s="224"/>
      <c r="E48" s="224"/>
    </row>
    <row r="49" spans="1:5" ht="25.15" customHeight="1">
      <c r="A49" s="224"/>
      <c r="B49" s="224"/>
      <c r="C49" s="224"/>
      <c r="D49" s="224"/>
      <c r="E49" s="224"/>
    </row>
    <row r="50" spans="1:5" ht="25.15" customHeight="1">
      <c r="A50" s="224"/>
      <c r="B50" s="224"/>
      <c r="C50" s="224"/>
      <c r="D50" s="224"/>
      <c r="E50" s="224"/>
    </row>
    <row r="51" spans="1:5" ht="25.15" customHeight="1">
      <c r="A51" s="224"/>
      <c r="B51" s="224"/>
      <c r="C51" s="224"/>
      <c r="D51" s="224"/>
      <c r="E51" s="224"/>
    </row>
    <row r="52" spans="1:5" ht="25.15" customHeight="1">
      <c r="A52" s="224"/>
      <c r="B52" s="224"/>
      <c r="C52" s="224"/>
      <c r="D52" s="224"/>
      <c r="E52" s="224"/>
    </row>
    <row r="53" spans="1:5" ht="25.15" customHeight="1">
      <c r="A53" s="224"/>
      <c r="B53" s="224"/>
      <c r="C53" s="224"/>
      <c r="D53" s="224"/>
      <c r="E53" s="224"/>
    </row>
    <row r="54" spans="1:5" ht="25.15" customHeight="1">
      <c r="A54" s="224"/>
      <c r="B54" s="224"/>
      <c r="C54" s="224"/>
      <c r="D54" s="224"/>
      <c r="E54" s="224"/>
    </row>
    <row r="55" spans="1:5" ht="25.15" customHeight="1">
      <c r="A55" s="224"/>
      <c r="B55" s="224"/>
      <c r="C55" s="224"/>
      <c r="D55" s="224"/>
      <c r="E55" s="224"/>
    </row>
    <row r="56" spans="1:5" ht="25.15" customHeight="1">
      <c r="A56" s="224"/>
      <c r="B56" s="224"/>
      <c r="C56" s="224"/>
      <c r="D56" s="224"/>
      <c r="E56" s="224"/>
    </row>
    <row r="57" spans="1:5">
      <c r="A57" s="224"/>
      <c r="B57" s="224"/>
      <c r="C57" s="224"/>
      <c r="D57" s="224"/>
      <c r="E57" s="224"/>
    </row>
    <row r="58" spans="1:5">
      <c r="A58" s="224"/>
      <c r="B58" s="224"/>
      <c r="C58" s="224"/>
      <c r="D58" s="224"/>
      <c r="E58" s="224"/>
    </row>
    <row r="59" spans="1:5">
      <c r="A59" s="224"/>
      <c r="B59" s="224"/>
      <c r="C59" s="224"/>
      <c r="D59" s="224"/>
      <c r="E59" s="224"/>
    </row>
    <row r="60" spans="1:5">
      <c r="A60" s="224"/>
      <c r="B60" s="224"/>
      <c r="C60" s="224"/>
      <c r="D60" s="224"/>
      <c r="E60" s="224"/>
    </row>
    <row r="61" spans="1:5">
      <c r="A61" s="224"/>
      <c r="B61" s="224"/>
      <c r="C61" s="224"/>
      <c r="D61" s="224"/>
      <c r="E61" s="224"/>
    </row>
    <row r="62" spans="1:5">
      <c r="A62" s="224"/>
      <c r="B62" s="224"/>
      <c r="C62" s="224"/>
      <c r="D62" s="224"/>
      <c r="E62" s="224"/>
    </row>
    <row r="63" spans="1:5">
      <c r="A63" s="224"/>
      <c r="B63" s="224"/>
      <c r="C63" s="224"/>
      <c r="D63" s="224"/>
      <c r="E63" s="224"/>
    </row>
    <row r="64" spans="1:5">
      <c r="A64" s="224"/>
      <c r="B64" s="224"/>
      <c r="C64" s="224"/>
      <c r="D64" s="224"/>
      <c r="E64" s="224"/>
    </row>
    <row r="65" spans="1:5">
      <c r="A65" s="224"/>
      <c r="B65" s="224"/>
      <c r="C65" s="224"/>
      <c r="D65" s="224"/>
      <c r="E65" s="224"/>
    </row>
    <row r="66" spans="1:5">
      <c r="A66" s="224"/>
      <c r="B66" s="224"/>
      <c r="C66" s="224"/>
      <c r="D66" s="224"/>
      <c r="E66" s="224"/>
    </row>
    <row r="67" spans="1:5">
      <c r="A67" s="224"/>
      <c r="B67" s="224"/>
      <c r="C67" s="224"/>
      <c r="D67" s="224"/>
      <c r="E67" s="224"/>
    </row>
    <row r="68" spans="1:5">
      <c r="A68" s="224"/>
      <c r="B68" s="224"/>
      <c r="C68" s="224"/>
      <c r="D68" s="224"/>
      <c r="E68" s="224"/>
    </row>
    <row r="69" spans="1:5">
      <c r="A69" s="224"/>
      <c r="B69" s="224"/>
      <c r="C69" s="224"/>
      <c r="D69" s="224"/>
      <c r="E69" s="224"/>
    </row>
    <row r="70" spans="1:5">
      <c r="A70" s="224"/>
      <c r="B70" s="224"/>
      <c r="C70" s="224"/>
      <c r="D70" s="224"/>
      <c r="E70" s="224"/>
    </row>
    <row r="71" spans="1:5">
      <c r="A71" s="224"/>
      <c r="B71" s="224"/>
      <c r="C71" s="224"/>
      <c r="D71" s="224"/>
      <c r="E71" s="224"/>
    </row>
    <row r="72" spans="1:5">
      <c r="A72" s="224"/>
      <c r="B72" s="224"/>
      <c r="C72" s="224"/>
      <c r="D72" s="224"/>
      <c r="E72" s="224"/>
    </row>
    <row r="73" spans="1:5">
      <c r="A73" s="224"/>
      <c r="B73" s="224"/>
      <c r="C73" s="224"/>
      <c r="D73" s="224"/>
      <c r="E73" s="224"/>
    </row>
    <row r="74" spans="1:5">
      <c r="A74" s="224"/>
      <c r="B74" s="224"/>
      <c r="C74" s="224"/>
      <c r="D74" s="224"/>
      <c r="E74" s="224"/>
    </row>
  </sheetData>
  <sheetProtection formatColumns="0" formatRows="0" selectLockedCells="1"/>
  <dataConsolidate/>
  <customSheetViews>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A3:E3"/>
    <mergeCell ref="A4:E4"/>
    <mergeCell ref="B8:C8"/>
    <mergeCell ref="B9:C9"/>
    <mergeCell ref="B14:C14"/>
    <mergeCell ref="B10:C10"/>
    <mergeCell ref="B11:C11"/>
    <mergeCell ref="B21:E21"/>
    <mergeCell ref="A18:A19"/>
    <mergeCell ref="B18:C18"/>
    <mergeCell ref="B19:C19"/>
    <mergeCell ref="D19:E19"/>
    <mergeCell ref="M13:O13"/>
    <mergeCell ref="B13:C13"/>
    <mergeCell ref="B17:C17"/>
    <mergeCell ref="B16:C16"/>
    <mergeCell ref="B15:C15"/>
    <mergeCell ref="D13:E13"/>
    <mergeCell ref="I13:K13"/>
  </mergeCells>
  <phoneticPr fontId="30"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zoomScaleNormal="100"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CC/NT/W-AIS/DOM/A00/23/13127</v>
      </c>
      <c r="B1" s="82"/>
      <c r="C1" s="84"/>
      <c r="D1" s="85" t="s">
        <v>428</v>
      </c>
    </row>
    <row r="2" spans="1:6" ht="18" customHeight="1">
      <c r="A2" s="67"/>
      <c r="B2" s="88"/>
      <c r="C2" s="34"/>
      <c r="D2" s="34"/>
    </row>
    <row r="3" spans="1:6" ht="114.75" customHeight="1">
      <c r="A3" s="1360" t="str">
        <f>Cover!$B$2</f>
        <v>765kV AIS Substation Extension Package SS-120 for a) Extension of 765/400/220kV Fatehgarh-III Substation, b) Extension of 400/220kV Fatehgarh-III S/S, c) Extn. of 400kV Bikaner-II S/S, d) Extn. Of 765/400kV Bhiwani S/S.</v>
      </c>
      <c r="B3" s="1360"/>
      <c r="C3" s="1360"/>
      <c r="D3" s="1360"/>
      <c r="E3" s="52"/>
      <c r="F3" s="52"/>
    </row>
    <row r="4" spans="1:6" ht="22.15" customHeight="1">
      <c r="A4" s="1350" t="s">
        <v>384</v>
      </c>
      <c r="B4" s="1350"/>
      <c r="C4" s="1350"/>
      <c r="D4" s="1350"/>
    </row>
    <row r="5" spans="1:6" ht="18" customHeight="1">
      <c r="A5" s="40"/>
    </row>
    <row r="6" spans="1:6" ht="18" customHeight="1">
      <c r="A6" s="31" t="str">
        <f>'Sch-1'!A6</f>
        <v>Bidder’s Name and Address (Sole Bidder) :</v>
      </c>
      <c r="D6" s="64" t="s">
        <v>396</v>
      </c>
    </row>
    <row r="7" spans="1:6">
      <c r="A7" s="1359" t="str">
        <f>'Sch-1'!A7</f>
        <v/>
      </c>
      <c r="B7" s="1359"/>
      <c r="C7" s="1359"/>
      <c r="D7" s="65" t="str">
        <f>'Sch-1'!M7</f>
        <v>Contracts Services, 3rd Floor</v>
      </c>
    </row>
    <row r="8" spans="1:6" ht="18" customHeight="1">
      <c r="A8" s="42" t="s">
        <v>412</v>
      </c>
      <c r="B8" s="1349" t="str">
        <f>IF('Sch-1'!C8=0, "", 'Sch-1'!C8)</f>
        <v xml:space="preserve">…….. …….. …….. …….. …….. …….. </v>
      </c>
      <c r="C8" s="1349"/>
      <c r="D8" s="65" t="str">
        <f>'Sch-1'!M8</f>
        <v>Power Grid Corporation of India Ltd.,</v>
      </c>
    </row>
    <row r="9" spans="1:6" ht="18" customHeight="1">
      <c r="A9" s="42" t="s">
        <v>413</v>
      </c>
      <c r="B9" s="1349" t="str">
        <f>IF('Sch-1'!C9=0, "", 'Sch-1'!C9)</f>
        <v xml:space="preserve">…….. …….. …….. …….. …….. …….. </v>
      </c>
      <c r="C9" s="1349"/>
      <c r="D9" s="65" t="str">
        <f>'Sch-1'!M9</f>
        <v>"Saudamini", Plot No.-2</v>
      </c>
    </row>
    <row r="10" spans="1:6" ht="18" customHeight="1">
      <c r="A10" s="43"/>
      <c r="B10" s="1349" t="str">
        <f>IF('Sch-1'!C10=0, "", 'Sch-1'!C10)</f>
        <v xml:space="preserve">…….. …….. …….. …….. …….. …….. </v>
      </c>
      <c r="C10" s="1349"/>
      <c r="D10" s="65" t="str">
        <f>'Sch-1'!M10</f>
        <v xml:space="preserve">Sector-29, </v>
      </c>
    </row>
    <row r="11" spans="1:6" ht="18" customHeight="1">
      <c r="A11" s="43"/>
      <c r="B11" s="1349" t="str">
        <f>IF('Sch-1'!C11=0, "", 'Sch-1'!C11)</f>
        <v xml:space="preserve">…….. …….. …….. …….. …….. …….. </v>
      </c>
      <c r="C11" s="1349"/>
      <c r="D11" s="65" t="str">
        <f>'Sch-1'!M11</f>
        <v>Gurgaon (Haryana) - 122001</v>
      </c>
    </row>
    <row r="12" spans="1:6">
      <c r="A12" s="53"/>
      <c r="B12" s="53"/>
      <c r="C12" s="53"/>
      <c r="D12" s="64"/>
    </row>
    <row r="13" spans="1:6" ht="22.15" customHeight="1">
      <c r="A13" s="54" t="s">
        <v>378</v>
      </c>
      <c r="B13" s="1347" t="s">
        <v>368</v>
      </c>
      <c r="C13" s="1348"/>
      <c r="D13" s="55" t="s">
        <v>380</v>
      </c>
    </row>
    <row r="14" spans="1:6" ht="22.15" customHeight="1">
      <c r="A14" s="45" t="s">
        <v>381</v>
      </c>
      <c r="B14" s="1357" t="s">
        <v>415</v>
      </c>
      <c r="C14" s="1357"/>
      <c r="D14" s="69">
        <f>'Sch-1'!N444</f>
        <v>0</v>
      </c>
    </row>
    <row r="15" spans="1:6" ht="35.1" customHeight="1">
      <c r="A15" s="56"/>
      <c r="B15" s="1354" t="s">
        <v>385</v>
      </c>
      <c r="C15" s="1355"/>
      <c r="D15" s="47"/>
    </row>
    <row r="16" spans="1:6" ht="22.15" customHeight="1">
      <c r="A16" s="45" t="s">
        <v>382</v>
      </c>
      <c r="B16" s="1357" t="s">
        <v>416</v>
      </c>
      <c r="C16" s="1357"/>
      <c r="D16" s="69">
        <f>'Sch-2'!J443</f>
        <v>0</v>
      </c>
    </row>
    <row r="17" spans="1:6" ht="35.1" customHeight="1">
      <c r="A17" s="56"/>
      <c r="B17" s="1358" t="s">
        <v>528</v>
      </c>
      <c r="C17" s="1355"/>
      <c r="D17" s="47"/>
    </row>
    <row r="18" spans="1:6" ht="22.15" customHeight="1">
      <c r="A18" s="45" t="s">
        <v>383</v>
      </c>
      <c r="B18" s="1357" t="s">
        <v>417</v>
      </c>
      <c r="C18" s="1357"/>
      <c r="D18" s="69">
        <f>'Sch-3 '!P479</f>
        <v>0</v>
      </c>
    </row>
    <row r="19" spans="1:6" ht="23.25" customHeight="1">
      <c r="A19" s="56"/>
      <c r="B19" s="1354" t="s">
        <v>386</v>
      </c>
      <c r="C19" s="1355"/>
      <c r="D19" s="47"/>
    </row>
    <row r="20" spans="1:6" ht="22.15" customHeight="1">
      <c r="A20" s="45" t="s">
        <v>555</v>
      </c>
      <c r="B20" s="1357" t="s">
        <v>556</v>
      </c>
      <c r="C20" s="1357"/>
      <c r="D20" s="745">
        <f>'Sch-4'!P22</f>
        <v>0</v>
      </c>
    </row>
    <row r="21" spans="1:6" ht="30" customHeight="1">
      <c r="A21" s="56"/>
      <c r="B21" s="1354" t="s">
        <v>387</v>
      </c>
      <c r="C21" s="1355"/>
      <c r="D21" s="47"/>
    </row>
    <row r="22" spans="1:6" ht="22.15" hidden="1" customHeight="1">
      <c r="A22" s="45" t="s">
        <v>536</v>
      </c>
      <c r="B22" s="1357" t="s">
        <v>535</v>
      </c>
      <c r="C22" s="1357"/>
      <c r="D22" s="745">
        <f>'Sch-4b'!P30</f>
        <v>0</v>
      </c>
    </row>
    <row r="23" spans="1:6" ht="44.25" hidden="1" customHeight="1">
      <c r="A23" s="56"/>
      <c r="B23" s="1358" t="s">
        <v>529</v>
      </c>
      <c r="C23" s="1355"/>
      <c r="D23" s="47"/>
    </row>
    <row r="24" spans="1:6" ht="30" customHeight="1">
      <c r="A24" s="45">
        <v>5</v>
      </c>
      <c r="B24" s="1357" t="s">
        <v>431</v>
      </c>
      <c r="C24" s="1357"/>
      <c r="D24" s="69">
        <f>'Sch-5'!D18:E18</f>
        <v>0</v>
      </c>
    </row>
    <row r="25" spans="1:6" ht="26.25" customHeight="1">
      <c r="A25" s="56"/>
      <c r="B25" s="1354" t="s">
        <v>388</v>
      </c>
      <c r="C25" s="1355"/>
      <c r="D25" s="649"/>
    </row>
    <row r="26" spans="1:6" ht="22.15" customHeight="1">
      <c r="A26" s="45" t="s">
        <v>389</v>
      </c>
      <c r="B26" s="1357" t="s">
        <v>432</v>
      </c>
      <c r="C26" s="1357"/>
      <c r="D26" s="256">
        <f>'Sch-7'!M20</f>
        <v>0</v>
      </c>
    </row>
    <row r="27" spans="1:6" ht="35.1" customHeight="1">
      <c r="A27" s="56"/>
      <c r="B27" s="1354" t="s">
        <v>67</v>
      </c>
      <c r="C27" s="1355"/>
      <c r="D27" s="47"/>
    </row>
    <row r="28" spans="1:6" ht="28.5" customHeight="1">
      <c r="A28" s="1337"/>
      <c r="B28" s="1356" t="s">
        <v>390</v>
      </c>
      <c r="C28" s="1356"/>
      <c r="D28" s="70">
        <f>SUM(D14,D16,D18,D20,D24)</f>
        <v>0</v>
      </c>
    </row>
    <row r="29" spans="1:6" ht="20.25" customHeight="1">
      <c r="A29" s="1337"/>
      <c r="B29" s="1356"/>
      <c r="C29" s="1356"/>
      <c r="D29" s="187"/>
    </row>
    <row r="30" spans="1:6">
      <c r="A30" s="77"/>
      <c r="B30" s="78"/>
      <c r="C30" s="78"/>
      <c r="D30" s="79"/>
    </row>
    <row r="31" spans="1:6">
      <c r="A31" s="77"/>
      <c r="B31" s="78"/>
      <c r="C31" s="101"/>
      <c r="D31" s="79"/>
    </row>
    <row r="32" spans="1:6" ht="22.5" customHeight="1">
      <c r="A32" s="99" t="s">
        <v>406</v>
      </c>
      <c r="B32" s="114" t="str">
        <f>IF('Sch-1'!B450=0,"", 'Sch-1'!B450)</f>
        <v>--</v>
      </c>
      <c r="C32" s="101" t="s">
        <v>408</v>
      </c>
      <c r="D32" s="110" t="str">
        <f>IF('Sch-1'!M451=0,"",'Sch-1'!M451)</f>
        <v/>
      </c>
      <c r="F32" s="102"/>
    </row>
    <row r="33" spans="1:6" ht="24" customHeight="1">
      <c r="A33" s="99" t="s">
        <v>407</v>
      </c>
      <c r="B33" s="114" t="str">
        <f>IF('Sch-1'!B451=0,"", 'Sch-1'!B451)</f>
        <v/>
      </c>
      <c r="C33" s="101" t="s">
        <v>409</v>
      </c>
      <c r="D33" s="110" t="str">
        <f>IF('Sch-1'!M452=0,"",'Sch-1'!M452)</f>
        <v/>
      </c>
      <c r="F33" s="67"/>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password="CC1F" sheet="1" formatColumns="0" formatRows="0" selectLockedCells="1"/>
  <customSheetViews>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B17:C17"/>
    <mergeCell ref="B18:C18"/>
    <mergeCell ref="B16:C16"/>
    <mergeCell ref="B11:C11"/>
    <mergeCell ref="B14:C14"/>
    <mergeCell ref="A7:C7"/>
    <mergeCell ref="B10:C10"/>
    <mergeCell ref="B15:C15"/>
    <mergeCell ref="A3:D3"/>
    <mergeCell ref="A4:D4"/>
    <mergeCell ref="B13:C13"/>
    <mergeCell ref="B8:C8"/>
    <mergeCell ref="B9:C9"/>
    <mergeCell ref="A28:A29"/>
    <mergeCell ref="B19:C19"/>
    <mergeCell ref="B27:C27"/>
    <mergeCell ref="B28:C29"/>
    <mergeCell ref="B25:C25"/>
    <mergeCell ref="B26:C26"/>
    <mergeCell ref="B21:C21"/>
    <mergeCell ref="B24:C24"/>
    <mergeCell ref="B22:C22"/>
    <mergeCell ref="B23:C23"/>
    <mergeCell ref="B20:C20"/>
  </mergeCells>
  <phoneticPr fontId="1" type="noConversion"/>
  <printOptions horizontalCentered="1"/>
  <pageMargins left="0.5" right="0.38" top="0.56999999999999995" bottom="0.48" header="0.38" footer="0.24"/>
  <pageSetup paperSize="9"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3" zoomScaleNormal="100" zoomScaleSheetLayoutView="100" workbookViewId="0">
      <selection activeCell="A3" sqref="A3:D3"/>
    </sheetView>
  </sheetViews>
  <sheetFormatPr defaultColWidth="10" defaultRowHeight="16.5"/>
  <cols>
    <col min="1" max="1" width="10.625" style="41" customWidth="1"/>
    <col min="2" max="2" width="27.5" style="41" customWidth="1"/>
    <col min="3" max="3" width="21" style="41" customWidth="1"/>
    <col min="4" max="4" width="34.375" style="41" customWidth="1"/>
    <col min="5" max="16384" width="10" style="38"/>
  </cols>
  <sheetData>
    <row r="1" spans="1:6" ht="18" customHeight="1">
      <c r="A1" s="81" t="str">
        <f>Cover!B3</f>
        <v>Specification No.: CC/NT/W-AIS/DOM/A00/23/13127</v>
      </c>
      <c r="B1" s="82"/>
      <c r="C1" s="84"/>
      <c r="D1" s="85" t="s">
        <v>65</v>
      </c>
    </row>
    <row r="2" spans="1:6" ht="18" customHeight="1">
      <c r="A2" s="67"/>
      <c r="B2" s="88"/>
      <c r="C2" s="34"/>
      <c r="D2" s="34"/>
    </row>
    <row r="3" spans="1:6" ht="61.5" customHeight="1">
      <c r="A3" s="1361" t="str">
        <f>Cover!$B$2</f>
        <v>765kV AIS Substation Extension Package SS-120 for a) Extension of 765/400/220kV Fatehgarh-III Substation, b) Extension of 400/220kV Fatehgarh-III S/S, c) Extn. of 400kV Bikaner-II S/S, d) Extn. Of 765/400kV Bhiwani S/S.</v>
      </c>
      <c r="B3" s="1361"/>
      <c r="C3" s="1361"/>
      <c r="D3" s="1361"/>
      <c r="E3" s="52"/>
      <c r="F3" s="52"/>
    </row>
    <row r="4" spans="1:6" ht="22.15" customHeight="1">
      <c r="A4" s="1350" t="s">
        <v>384</v>
      </c>
      <c r="B4" s="1350"/>
      <c r="C4" s="1350"/>
      <c r="D4" s="1350"/>
    </row>
    <row r="5" spans="1:6" ht="18" customHeight="1">
      <c r="A5" s="40"/>
    </row>
    <row r="6" spans="1:6" ht="18" customHeight="1">
      <c r="A6" s="31" t="str">
        <f>'Sch-1'!A6</f>
        <v>Bidder’s Name and Address (Sole Bidder) :</v>
      </c>
      <c r="D6" s="64" t="s">
        <v>396</v>
      </c>
    </row>
    <row r="7" spans="1:6" ht="36" customHeight="1">
      <c r="A7" s="1359" t="str">
        <f>'Sch-1'!A7</f>
        <v/>
      </c>
      <c r="B7" s="1359"/>
      <c r="C7" s="1359"/>
      <c r="D7" s="65" t="str">
        <f>'Sch-1'!M7</f>
        <v>Contracts Services, 3rd Floor</v>
      </c>
    </row>
    <row r="8" spans="1:6" ht="18" customHeight="1">
      <c r="A8" s="42" t="s">
        <v>412</v>
      </c>
      <c r="B8" s="1349" t="str">
        <f>IF('Sch-1'!C8=0, "", 'Sch-1'!C8)</f>
        <v xml:space="preserve">…….. …….. …….. …….. …….. …….. </v>
      </c>
      <c r="C8" s="1349"/>
      <c r="D8" s="65" t="str">
        <f>'Sch-1'!M8</f>
        <v>Power Grid Corporation of India Ltd.,</v>
      </c>
    </row>
    <row r="9" spans="1:6" ht="18" customHeight="1">
      <c r="A9" s="42" t="s">
        <v>413</v>
      </c>
      <c r="B9" s="1349" t="str">
        <f>IF('Sch-1'!C9=0, "", 'Sch-1'!C9)</f>
        <v xml:space="preserve">…….. …….. …….. …….. …….. …….. </v>
      </c>
      <c r="C9" s="1349"/>
      <c r="D9" s="65" t="str">
        <f>'Sch-1'!M9</f>
        <v>"Saudamini", Plot No.-2</v>
      </c>
    </row>
    <row r="10" spans="1:6" ht="18" customHeight="1">
      <c r="A10" s="43"/>
      <c r="B10" s="1349" t="str">
        <f>IF('Sch-1'!C10=0, "", 'Sch-1'!C10)</f>
        <v xml:space="preserve">…….. …….. …….. …….. …….. …….. </v>
      </c>
      <c r="C10" s="1349"/>
      <c r="D10" s="65" t="str">
        <f>'Sch-1'!M10</f>
        <v xml:space="preserve">Sector-29, </v>
      </c>
    </row>
    <row r="11" spans="1:6" ht="18" customHeight="1">
      <c r="A11" s="43"/>
      <c r="B11" s="1349" t="str">
        <f>IF('Sch-1'!C11=0, "", 'Sch-1'!C11)</f>
        <v xml:space="preserve">…….. …….. …….. …….. …….. …….. </v>
      </c>
      <c r="C11" s="1349"/>
      <c r="D11" s="65" t="str">
        <f>'Sch-1'!M11</f>
        <v>Gurgaon (Haryana) - 122001</v>
      </c>
    </row>
    <row r="12" spans="1:6" ht="18" customHeight="1">
      <c r="A12" s="53"/>
      <c r="B12" s="53"/>
      <c r="C12" s="53"/>
      <c r="D12" s="64"/>
    </row>
    <row r="13" spans="1:6" ht="22.15" customHeight="1">
      <c r="A13" s="54" t="s">
        <v>378</v>
      </c>
      <c r="B13" s="1347" t="s">
        <v>368</v>
      </c>
      <c r="C13" s="1348"/>
      <c r="D13" s="55" t="s">
        <v>380</v>
      </c>
    </row>
    <row r="14" spans="1:6" ht="22.15" customHeight="1">
      <c r="A14" s="45" t="s">
        <v>381</v>
      </c>
      <c r="B14" s="1357" t="s">
        <v>415</v>
      </c>
      <c r="C14" s="1357"/>
      <c r="D14" s="69">
        <f>'Sch-1'!N442*(1-Discount!K18)+(1-Discount!K23)*'Sch-1'!N443</f>
        <v>0</v>
      </c>
    </row>
    <row r="15" spans="1:6" ht="35.1" customHeight="1">
      <c r="A15" s="56"/>
      <c r="B15" s="1354" t="s">
        <v>385</v>
      </c>
      <c r="C15" s="1355"/>
      <c r="D15" s="47"/>
    </row>
    <row r="16" spans="1:6" ht="22.15" customHeight="1">
      <c r="A16" s="45" t="s">
        <v>382</v>
      </c>
      <c r="B16" s="1357" t="s">
        <v>416</v>
      </c>
      <c r="C16" s="1357"/>
      <c r="D16" s="69">
        <f>'Sch-6'!D16*(1-Discount!K19)</f>
        <v>0</v>
      </c>
    </row>
    <row r="17" spans="1:6" ht="35.1" customHeight="1">
      <c r="A17" s="56"/>
      <c r="B17" s="1358" t="s">
        <v>528</v>
      </c>
      <c r="C17" s="1355"/>
      <c r="D17" s="47"/>
    </row>
    <row r="18" spans="1:6" ht="22.15" customHeight="1">
      <c r="A18" s="45" t="s">
        <v>383</v>
      </c>
      <c r="B18" s="1357" t="s">
        <v>417</v>
      </c>
      <c r="C18" s="1357"/>
      <c r="D18" s="69">
        <f>'Sch-6'!D18*(1-Discount!K20)</f>
        <v>0</v>
      </c>
    </row>
    <row r="19" spans="1:6" ht="30" customHeight="1">
      <c r="A19" s="56"/>
      <c r="B19" s="1354" t="s">
        <v>386</v>
      </c>
      <c r="C19" s="1355"/>
      <c r="D19" s="47"/>
    </row>
    <row r="20" spans="1:6" ht="22.15" customHeight="1">
      <c r="A20" s="45" t="s">
        <v>555</v>
      </c>
      <c r="B20" s="1357" t="s">
        <v>556</v>
      </c>
      <c r="C20" s="1357"/>
      <c r="D20" s="256">
        <f>'Sch-6'!D20*(1-Discount!K21)</f>
        <v>0</v>
      </c>
    </row>
    <row r="21" spans="1:6" ht="30" customHeight="1">
      <c r="A21" s="56"/>
      <c r="B21" s="1354" t="s">
        <v>387</v>
      </c>
      <c r="C21" s="1355"/>
      <c r="D21" s="47"/>
    </row>
    <row r="22" spans="1:6" ht="22.15" hidden="1" customHeight="1">
      <c r="A22" s="45" t="s">
        <v>536</v>
      </c>
      <c r="B22" s="1357" t="s">
        <v>535</v>
      </c>
      <c r="C22" s="1357"/>
      <c r="D22" s="256">
        <f>'Sch-6'!D22*(1-Discount!K22)</f>
        <v>0</v>
      </c>
    </row>
    <row r="23" spans="1:6" ht="38.25" hidden="1" customHeight="1">
      <c r="A23" s="56"/>
      <c r="B23" s="1358" t="s">
        <v>529</v>
      </c>
      <c r="C23" s="1355"/>
      <c r="D23" s="47"/>
    </row>
    <row r="24" spans="1:6" ht="30" customHeight="1">
      <c r="A24" s="45">
        <v>5</v>
      </c>
      <c r="B24" s="1357" t="s">
        <v>431</v>
      </c>
      <c r="C24" s="1357"/>
      <c r="D24" s="69">
        <f>'Sch-5 Dis'!D18</f>
        <v>0</v>
      </c>
    </row>
    <row r="25" spans="1:6" ht="30.75" customHeight="1">
      <c r="A25" s="56"/>
      <c r="B25" s="1354" t="s">
        <v>388</v>
      </c>
      <c r="C25" s="1355"/>
      <c r="D25" s="255"/>
    </row>
    <row r="26" spans="1:6" ht="22.15" customHeight="1">
      <c r="A26" s="45" t="s">
        <v>389</v>
      </c>
      <c r="B26" s="1357" t="s">
        <v>432</v>
      </c>
      <c r="C26" s="1357"/>
      <c r="D26" s="256">
        <f>'Sch-6'!D26*(1-Discount!K23)</f>
        <v>0</v>
      </c>
    </row>
    <row r="27" spans="1:6" ht="35.1" customHeight="1">
      <c r="A27" s="56"/>
      <c r="B27" s="1354" t="s">
        <v>67</v>
      </c>
      <c r="C27" s="1355"/>
      <c r="D27" s="47"/>
    </row>
    <row r="28" spans="1:6" ht="28.5" customHeight="1">
      <c r="A28" s="1337"/>
      <c r="B28" s="1356" t="s">
        <v>390</v>
      </c>
      <c r="C28" s="1356"/>
      <c r="D28" s="70">
        <f>SUM(D14,D16,D18,D20,D24)</f>
        <v>0</v>
      </c>
    </row>
    <row r="29" spans="1:6" ht="25.5" customHeight="1">
      <c r="A29" s="1337"/>
      <c r="B29" s="1356"/>
      <c r="C29" s="1356"/>
      <c r="D29" s="187"/>
    </row>
    <row r="30" spans="1:6" ht="18.75" customHeight="1">
      <c r="A30" s="77"/>
      <c r="B30" s="78"/>
      <c r="C30" s="78"/>
      <c r="D30" s="79"/>
    </row>
    <row r="31" spans="1:6" ht="28.15" customHeight="1">
      <c r="A31" s="77"/>
      <c r="B31" s="78"/>
      <c r="C31" s="101"/>
      <c r="D31" s="79"/>
    </row>
    <row r="32" spans="1:6" ht="28.15" customHeight="1">
      <c r="A32" s="99" t="s">
        <v>406</v>
      </c>
      <c r="B32" s="114" t="str">
        <f>IF('Sch-1'!B450=0,"", 'Sch-1'!B450)</f>
        <v>--</v>
      </c>
      <c r="C32" s="101" t="s">
        <v>408</v>
      </c>
      <c r="D32" s="110" t="str">
        <f>IF('Sch-1'!M451=0,"",'Sch-1'!M451)</f>
        <v/>
      </c>
      <c r="F32" s="102"/>
    </row>
    <row r="33" spans="1:6" ht="28.15" customHeight="1">
      <c r="A33" s="99" t="s">
        <v>407</v>
      </c>
      <c r="B33" s="114" t="str">
        <f>IF('Sch-1'!B451=0,"", 'Sch-1'!B451)</f>
        <v/>
      </c>
      <c r="C33" s="101" t="s">
        <v>409</v>
      </c>
      <c r="D33" s="110" t="str">
        <f>IF('Sch-1'!M452=0,"",'Sch-1'!M452)</f>
        <v/>
      </c>
      <c r="F33" s="67"/>
    </row>
    <row r="34" spans="1:6" ht="28.15" customHeight="1">
      <c r="A34" s="89"/>
      <c r="B34" s="88"/>
      <c r="C34" s="101"/>
      <c r="F34" s="67"/>
    </row>
    <row r="35" spans="1:6" ht="30" customHeight="1">
      <c r="A35" s="89"/>
      <c r="B35" s="88"/>
      <c r="C35" s="101"/>
      <c r="D35" s="89"/>
      <c r="F35" s="102"/>
    </row>
    <row r="36" spans="1:6" ht="30" customHeight="1">
      <c r="A36" s="51"/>
      <c r="B36" s="51"/>
      <c r="C36" s="57"/>
      <c r="E36" s="58"/>
    </row>
  </sheetData>
  <sheetProtection password="CC1F" sheet="1" formatColumns="0" formatRows="0" selectLockedCells="1"/>
  <customSheetViews>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1"/>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s>
  <mergeCells count="24">
    <mergeCell ref="A28:A29"/>
    <mergeCell ref="B28:C29"/>
    <mergeCell ref="B20:C20"/>
    <mergeCell ref="B21:C21"/>
    <mergeCell ref="B24:C24"/>
    <mergeCell ref="B25:C25"/>
    <mergeCell ref="B26:C26"/>
    <mergeCell ref="B27:C27"/>
    <mergeCell ref="B22:C22"/>
    <mergeCell ref="B23:C23"/>
    <mergeCell ref="B13:C13"/>
    <mergeCell ref="B9:C9"/>
    <mergeCell ref="B10:C10"/>
    <mergeCell ref="B18:C18"/>
    <mergeCell ref="B19:C19"/>
    <mergeCell ref="B14:C14"/>
    <mergeCell ref="B15:C15"/>
    <mergeCell ref="B16:C16"/>
    <mergeCell ref="B17:C17"/>
    <mergeCell ref="A3:D3"/>
    <mergeCell ref="A4:D4"/>
    <mergeCell ref="A7:C7"/>
    <mergeCell ref="B8:C8"/>
    <mergeCell ref="B11:C11"/>
  </mergeCells>
  <phoneticPr fontId="30"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zoomScale="70" zoomScaleNormal="100" zoomScaleSheetLayoutView="70" workbookViewId="0">
      <selection activeCell="A3" sqref="A3:N3"/>
    </sheetView>
  </sheetViews>
  <sheetFormatPr defaultColWidth="9" defaultRowHeight="16.5"/>
  <cols>
    <col min="1" max="8" width="11.375" style="379" customWidth="1"/>
    <col min="9" max="9" width="31.375" style="332" customWidth="1"/>
    <col min="10" max="10" width="7.625" style="332" customWidth="1"/>
    <col min="11" max="11" width="10.25" style="332" customWidth="1"/>
    <col min="12" max="12" width="15.375" style="332" customWidth="1"/>
    <col min="13" max="13" width="15.75" style="332" customWidth="1"/>
    <col min="14" max="14" width="23.625" style="258" customWidth="1"/>
    <col min="15" max="15" width="9" style="384" customWidth="1"/>
    <col min="16" max="16" width="0" style="184" hidden="1" customWidth="1"/>
    <col min="17" max="17" width="18.5" style="184" hidden="1" customWidth="1"/>
    <col min="18" max="18" width="34.25" style="184" hidden="1" customWidth="1"/>
    <col min="19" max="32" width="9" style="184"/>
    <col min="33" max="33" width="0" style="184" hidden="1" customWidth="1"/>
    <col min="34" max="34" width="13.875" style="184" hidden="1" customWidth="1"/>
    <col min="35" max="35" width="13.625" style="184" hidden="1" customWidth="1"/>
    <col min="36" max="36" width="21.375" style="184" hidden="1" customWidth="1"/>
    <col min="37" max="37" width="12" style="184" hidden="1" customWidth="1"/>
    <col min="38" max="39" width="0" style="184" hidden="1" customWidth="1"/>
    <col min="40" max="48" width="9" style="184"/>
    <col min="49" max="16384" width="9" style="384"/>
  </cols>
  <sheetData>
    <row r="1" spans="1:48" ht="18" customHeight="1">
      <c r="A1" s="81" t="str">
        <f>Cover!B3</f>
        <v>Specification No.: CC/NT/W-AIS/DOM/A00/23/13127</v>
      </c>
      <c r="B1" s="81"/>
      <c r="C1" s="81"/>
      <c r="D1" s="81"/>
      <c r="E1" s="81"/>
      <c r="F1" s="81"/>
      <c r="G1" s="81"/>
      <c r="H1" s="81"/>
      <c r="I1" s="82"/>
      <c r="J1" s="83"/>
      <c r="K1" s="83"/>
      <c r="L1" s="83"/>
      <c r="M1" s="85" t="s">
        <v>441</v>
      </c>
    </row>
    <row r="2" spans="1:48" ht="3" customHeight="1">
      <c r="A2" s="385"/>
      <c r="B2" s="385"/>
      <c r="C2" s="385"/>
      <c r="D2" s="385"/>
      <c r="E2" s="385"/>
      <c r="F2" s="385"/>
      <c r="G2" s="385"/>
      <c r="H2" s="385"/>
      <c r="I2" s="386"/>
      <c r="J2" s="387"/>
      <c r="K2" s="387"/>
      <c r="L2" s="387"/>
      <c r="M2" s="387"/>
    </row>
    <row r="3" spans="1:48" ht="66.75" customHeight="1">
      <c r="A3" s="1377" t="str">
        <f>Cover!$B$2</f>
        <v>765kV AIS Substation Extension Package SS-120 for a) Extension of 765/400/220kV Fatehgarh-III Substation, b) Extension of 400/220kV Fatehgarh-III S/S, c) Extn. of 400kV Bikaner-II S/S, d) Extn. Of 765/400kV Bhiwani S/S.</v>
      </c>
      <c r="B3" s="1377"/>
      <c r="C3" s="1377"/>
      <c r="D3" s="1377"/>
      <c r="E3" s="1377"/>
      <c r="F3" s="1377"/>
      <c r="G3" s="1377"/>
      <c r="H3" s="1377"/>
      <c r="I3" s="1377"/>
      <c r="J3" s="1377"/>
      <c r="K3" s="1377"/>
      <c r="L3" s="1377"/>
      <c r="M3" s="1377"/>
      <c r="N3" s="1377"/>
      <c r="AG3" s="199" t="s">
        <v>342</v>
      </c>
      <c r="AI3" s="220">
        <f>IF(ISERROR(#REF!/('Sch-6'!D14+'Sch-6'!D16+'Sch-6'!D18)),0,#REF!/( 'Sch-6'!D14+'Sch-6'!D16+'Sch-6'!D18))</f>
        <v>0</v>
      </c>
    </row>
    <row r="4" spans="1:48" ht="22.15" customHeight="1">
      <c r="A4" s="1316" t="s">
        <v>24</v>
      </c>
      <c r="B4" s="1316"/>
      <c r="C4" s="1316"/>
      <c r="D4" s="1316"/>
      <c r="E4" s="1316"/>
      <c r="F4" s="1316"/>
      <c r="G4" s="1316"/>
      <c r="H4" s="1316"/>
      <c r="I4" s="1316"/>
      <c r="J4" s="1316"/>
      <c r="K4" s="1316"/>
      <c r="L4" s="1316"/>
      <c r="M4" s="1316"/>
      <c r="N4" s="1316"/>
      <c r="AG4" s="199" t="s">
        <v>343</v>
      </c>
      <c r="AI4" s="220" t="e">
        <f>#REF!</f>
        <v>#REF!</v>
      </c>
    </row>
    <row r="5" spans="1:48" ht="18.600000000000001" customHeight="1">
      <c r="A5" s="68"/>
      <c r="B5" s="68"/>
      <c r="C5" s="68"/>
      <c r="D5" s="68"/>
      <c r="E5" s="68"/>
      <c r="F5" s="68"/>
      <c r="G5" s="68"/>
      <c r="H5" s="68"/>
      <c r="I5" s="107"/>
      <c r="J5" s="107"/>
      <c r="K5" s="107"/>
      <c r="L5" s="107"/>
      <c r="M5" s="107"/>
      <c r="AG5" s="199" t="s">
        <v>350</v>
      </c>
      <c r="AI5" s="220">
        <f>IF(ISERROR(#REF!/#REF!),0,#REF! /#REF!)</f>
        <v>0</v>
      </c>
    </row>
    <row r="6" spans="1:48">
      <c r="A6" s="31" t="str">
        <f>'Sch-1'!A6</f>
        <v>Bidder’s Name and Address (Sole Bidder) :</v>
      </c>
      <c r="B6" s="31"/>
      <c r="C6" s="31"/>
      <c r="D6" s="31"/>
      <c r="E6" s="31"/>
      <c r="F6" s="31"/>
      <c r="G6" s="31"/>
      <c r="H6" s="31"/>
      <c r="I6" s="41"/>
      <c r="J6" s="41"/>
      <c r="K6" s="549" t="s">
        <v>396</v>
      </c>
      <c r="M6" s="41"/>
      <c r="AG6" s="199" t="s">
        <v>351</v>
      </c>
      <c r="AI6" s="220" t="e">
        <f>#REF!</f>
        <v>#REF!</v>
      </c>
    </row>
    <row r="7" spans="1:48">
      <c r="A7" s="1366" t="str">
        <f>'Sch-1'!A7</f>
        <v/>
      </c>
      <c r="B7" s="1366"/>
      <c r="C7" s="1366"/>
      <c r="D7" s="1366"/>
      <c r="E7" s="1366"/>
      <c r="F7" s="1366"/>
      <c r="G7" s="1366"/>
      <c r="H7" s="1366"/>
      <c r="I7" s="1366"/>
      <c r="J7" s="1366"/>
      <c r="K7" s="90" t="str">
        <f>'Sch-1'!M7</f>
        <v>Contracts Services, 3rd Floor</v>
      </c>
      <c r="M7" s="467"/>
      <c r="AG7" s="199" t="s">
        <v>346</v>
      </c>
      <c r="AI7" s="220" t="e">
        <f>SUM(AI3:AI6)</f>
        <v>#REF!</v>
      </c>
    </row>
    <row r="8" spans="1:48" ht="28.15" customHeight="1">
      <c r="A8" s="42" t="s">
        <v>412</v>
      </c>
      <c r="B8" s="42"/>
      <c r="C8" s="42"/>
      <c r="D8" s="42"/>
      <c r="E8" s="42"/>
      <c r="F8" s="42"/>
      <c r="G8" s="42"/>
      <c r="H8" s="42"/>
      <c r="I8" s="1349" t="str">
        <f>IF('Sch-1'!C8=0, "", 'Sch-1'!C8)</f>
        <v xml:space="preserve">…….. …….. …….. …….. …….. …….. </v>
      </c>
      <c r="J8" s="1349"/>
      <c r="K8" s="90" t="str">
        <f>'Sch-1'!M8</f>
        <v>Power Grid Corporation of India Ltd.,</v>
      </c>
      <c r="M8" s="466"/>
    </row>
    <row r="9" spans="1:48" ht="28.15" customHeight="1">
      <c r="A9" s="42" t="s">
        <v>413</v>
      </c>
      <c r="B9" s="42"/>
      <c r="C9" s="42"/>
      <c r="D9" s="42"/>
      <c r="E9" s="42"/>
      <c r="F9" s="42"/>
      <c r="G9" s="42"/>
      <c r="H9" s="42"/>
      <c r="I9" s="1349" t="str">
        <f>IF('Sch-1'!C9=0, "", 'Sch-1'!C9)</f>
        <v xml:space="preserve">…….. …….. …….. …….. …….. …….. </v>
      </c>
      <c r="J9" s="1349"/>
      <c r="K9" s="90" t="str">
        <f>'Sch-1'!M9</f>
        <v>"Saudamini", Plot No.-2</v>
      </c>
      <c r="M9" s="466"/>
    </row>
    <row r="10" spans="1:48" ht="28.15" customHeight="1">
      <c r="A10" s="388"/>
      <c r="B10" s="388"/>
      <c r="C10" s="388"/>
      <c r="D10" s="388"/>
      <c r="E10" s="388"/>
      <c r="F10" s="388"/>
      <c r="G10" s="388"/>
      <c r="H10" s="388"/>
      <c r="I10" s="1380" t="str">
        <f>IF('Sch-1'!C10=0, "", 'Sch-1'!C10)</f>
        <v xml:space="preserve">…….. …….. …….. …….. …….. …….. </v>
      </c>
      <c r="J10" s="1380"/>
      <c r="K10" s="90" t="str">
        <f>'Sch-1'!M10</f>
        <v xml:space="preserve">Sector-29, </v>
      </c>
      <c r="M10" s="389"/>
      <c r="AG10" s="199" t="s">
        <v>276</v>
      </c>
      <c r="AI10" s="227">
        <f>'Sch-1'!AA10</f>
        <v>0</v>
      </c>
    </row>
    <row r="11" spans="1:48" ht="28.15" customHeight="1">
      <c r="A11" s="388"/>
      <c r="B11" s="388"/>
      <c r="C11" s="388"/>
      <c r="D11" s="388"/>
      <c r="E11" s="388"/>
      <c r="F11" s="388"/>
      <c r="G11" s="388"/>
      <c r="H11" s="388"/>
      <c r="I11" s="1380" t="str">
        <f>IF('Sch-1'!C11=0, "", 'Sch-1'!C11)</f>
        <v xml:space="preserve">…….. …….. …….. …….. …….. …….. </v>
      </c>
      <c r="J11" s="1380"/>
      <c r="K11" s="90" t="str">
        <f>'Sch-1'!M11</f>
        <v>Gurgaon (Haryana) - 122001</v>
      </c>
      <c r="M11" s="389"/>
      <c r="AG11" s="199"/>
      <c r="AI11" s="220"/>
    </row>
    <row r="12" spans="1:48" ht="7.5" customHeight="1">
      <c r="A12" s="388"/>
      <c r="B12" s="388"/>
      <c r="C12" s="388"/>
      <c r="D12" s="388"/>
      <c r="E12" s="388"/>
      <c r="F12" s="388"/>
      <c r="G12" s="388"/>
      <c r="H12" s="388"/>
      <c r="I12" s="389"/>
      <c r="J12" s="389"/>
      <c r="K12" s="389"/>
      <c r="L12" s="389"/>
      <c r="M12" s="389"/>
      <c r="N12" s="647"/>
      <c r="O12" s="648"/>
      <c r="P12" s="648"/>
      <c r="Q12" s="648"/>
      <c r="R12" s="648"/>
      <c r="S12" s="648"/>
      <c r="T12" s="648"/>
      <c r="AG12" s="199"/>
      <c r="AI12" s="220"/>
    </row>
    <row r="13" spans="1:48" ht="28.15" customHeight="1" thickBot="1">
      <c r="A13" s="1381" t="s">
        <v>473</v>
      </c>
      <c r="B13" s="1381"/>
      <c r="C13" s="1381"/>
      <c r="D13" s="1381"/>
      <c r="E13" s="1381"/>
      <c r="F13" s="1381"/>
      <c r="G13" s="1381"/>
      <c r="H13" s="1381"/>
      <c r="I13" s="1381"/>
      <c r="J13" s="1381"/>
      <c r="K13" s="1381"/>
      <c r="L13" s="1381"/>
      <c r="M13" s="1381"/>
      <c r="N13" s="647"/>
      <c r="O13" s="648"/>
      <c r="P13" s="648"/>
      <c r="Q13" s="648"/>
      <c r="R13" s="648"/>
      <c r="S13" s="648"/>
      <c r="T13" s="648"/>
    </row>
    <row r="14" spans="1:48" ht="157.5">
      <c r="A14" s="847" t="s">
        <v>433</v>
      </c>
      <c r="B14" s="848" t="s">
        <v>513</v>
      </c>
      <c r="C14" s="848" t="s">
        <v>524</v>
      </c>
      <c r="D14" s="849" t="s">
        <v>525</v>
      </c>
      <c r="E14" s="827" t="s">
        <v>484</v>
      </c>
      <c r="F14" s="827" t="s">
        <v>512</v>
      </c>
      <c r="G14" s="827" t="s">
        <v>485</v>
      </c>
      <c r="H14" s="827" t="s">
        <v>511</v>
      </c>
      <c r="I14" s="850" t="s">
        <v>372</v>
      </c>
      <c r="J14" s="850" t="s">
        <v>353</v>
      </c>
      <c r="K14" s="850" t="s">
        <v>354</v>
      </c>
      <c r="L14" s="850" t="s">
        <v>62</v>
      </c>
      <c r="M14" s="851" t="s">
        <v>373</v>
      </c>
      <c r="N14" s="834" t="s">
        <v>509</v>
      </c>
      <c r="O14" s="648"/>
      <c r="P14" s="648"/>
      <c r="Q14" s="788" t="s">
        <v>544</v>
      </c>
      <c r="R14" s="788" t="s">
        <v>493</v>
      </c>
      <c r="S14" s="648"/>
      <c r="T14" s="648"/>
      <c r="AH14" s="1365" t="s">
        <v>277</v>
      </c>
      <c r="AI14" s="1365"/>
      <c r="AJ14" s="201" t="s">
        <v>285</v>
      </c>
      <c r="AK14" s="1365" t="s">
        <v>278</v>
      </c>
      <c r="AL14" s="1365"/>
    </row>
    <row r="15" spans="1:48" s="802" customFormat="1">
      <c r="A15" s="852">
        <v>1</v>
      </c>
      <c r="B15" s="852">
        <v>2</v>
      </c>
      <c r="C15" s="852">
        <v>3</v>
      </c>
      <c r="D15" s="852">
        <v>4</v>
      </c>
      <c r="E15" s="853">
        <v>5</v>
      </c>
      <c r="F15" s="853">
        <v>6</v>
      </c>
      <c r="G15" s="853">
        <v>7</v>
      </c>
      <c r="H15" s="853">
        <v>8</v>
      </c>
      <c r="I15" s="850">
        <v>9</v>
      </c>
      <c r="J15" s="850">
        <v>10</v>
      </c>
      <c r="K15" s="850">
        <v>11</v>
      </c>
      <c r="L15" s="850">
        <v>12</v>
      </c>
      <c r="M15" s="851" t="s">
        <v>526</v>
      </c>
      <c r="N15" s="840">
        <v>14</v>
      </c>
      <c r="O15" s="800"/>
      <c r="P15" s="800"/>
      <c r="Q15" s="688"/>
      <c r="R15" s="771"/>
      <c r="S15" s="800"/>
      <c r="T15" s="800"/>
      <c r="U15" s="801"/>
      <c r="V15" s="801"/>
      <c r="W15" s="801"/>
      <c r="X15" s="801"/>
      <c r="Y15" s="801"/>
      <c r="Z15" s="801"/>
      <c r="AA15" s="801"/>
      <c r="AB15" s="801"/>
      <c r="AC15" s="801"/>
      <c r="AD15" s="801"/>
      <c r="AE15" s="801"/>
      <c r="AF15" s="801"/>
      <c r="AG15" s="801"/>
      <c r="AH15" s="785"/>
      <c r="AI15" s="785"/>
      <c r="AJ15" s="201"/>
      <c r="AK15" s="785"/>
      <c r="AL15" s="785"/>
      <c r="AM15" s="801"/>
      <c r="AN15" s="801"/>
      <c r="AO15" s="801"/>
      <c r="AP15" s="801"/>
      <c r="AQ15" s="801"/>
      <c r="AR15" s="801"/>
      <c r="AS15" s="801"/>
      <c r="AT15" s="801"/>
      <c r="AU15" s="801"/>
      <c r="AV15" s="801"/>
    </row>
    <row r="16" spans="1:48" s="802" customFormat="1">
      <c r="A16" s="863" t="s">
        <v>340</v>
      </c>
      <c r="B16" s="1374"/>
      <c r="C16" s="1375"/>
      <c r="D16" s="1375"/>
      <c r="E16" s="1375"/>
      <c r="F16" s="1375"/>
      <c r="G16" s="1375"/>
      <c r="H16" s="1375"/>
      <c r="I16" s="1375"/>
      <c r="J16" s="1375"/>
      <c r="K16" s="1375"/>
      <c r="L16" s="1375"/>
      <c r="M16" s="1375"/>
      <c r="N16" s="1376"/>
      <c r="O16" s="800"/>
      <c r="P16" s="800"/>
      <c r="Q16" s="688"/>
      <c r="R16" s="771"/>
      <c r="S16" s="800"/>
      <c r="T16" s="800"/>
      <c r="U16" s="801"/>
      <c r="V16" s="801"/>
      <c r="W16" s="801"/>
      <c r="X16" s="801"/>
      <c r="Y16" s="801"/>
      <c r="Z16" s="801"/>
      <c r="AA16" s="801"/>
      <c r="AB16" s="801"/>
      <c r="AC16" s="801"/>
      <c r="AD16" s="801"/>
      <c r="AE16" s="801"/>
      <c r="AF16" s="801"/>
      <c r="AG16" s="801"/>
      <c r="AH16" s="785"/>
      <c r="AI16" s="785"/>
      <c r="AJ16" s="201"/>
      <c r="AK16" s="785"/>
      <c r="AL16" s="785"/>
      <c r="AM16" s="801"/>
      <c r="AN16" s="801"/>
      <c r="AO16" s="801"/>
      <c r="AP16" s="801"/>
      <c r="AQ16" s="801"/>
      <c r="AR16" s="801"/>
      <c r="AS16" s="801"/>
      <c r="AT16" s="801"/>
      <c r="AU16" s="801"/>
      <c r="AV16" s="801"/>
    </row>
    <row r="17" spans="1:48" s="471" customFormat="1" hidden="1">
      <c r="A17" s="677">
        <v>1</v>
      </c>
      <c r="B17" s="820"/>
      <c r="C17" s="820"/>
      <c r="D17" s="820"/>
      <c r="E17" s="677"/>
      <c r="F17" s="770"/>
      <c r="G17" s="747"/>
      <c r="H17" s="772"/>
      <c r="I17" s="678"/>
      <c r="J17" s="557"/>
      <c r="K17" s="558"/>
      <c r="L17" s="554"/>
      <c r="M17" s="553" t="str">
        <f>IF(L17=0, "Included", IF(ISERROR(K17*L17), L17, K17*L17))</f>
        <v>Included</v>
      </c>
      <c r="N17" s="856">
        <f>R17</f>
        <v>0</v>
      </c>
      <c r="O17" s="572"/>
      <c r="P17" s="572"/>
      <c r="Q17" s="688">
        <f>IF(M17="Included",0,M17)</f>
        <v>0</v>
      </c>
      <c r="R17" s="771">
        <f>IF(H17="", G17*Q17,H17*Q17)</f>
        <v>0</v>
      </c>
      <c r="S17" s="572"/>
      <c r="T17" s="572"/>
    </row>
    <row r="18" spans="1:48" s="471" customFormat="1" hidden="1">
      <c r="A18" s="677">
        <v>2</v>
      </c>
      <c r="B18" s="820"/>
      <c r="C18" s="820"/>
      <c r="D18" s="820"/>
      <c r="E18" s="677"/>
      <c r="F18" s="770"/>
      <c r="G18" s="747"/>
      <c r="H18" s="772"/>
      <c r="I18" s="678"/>
      <c r="J18" s="557"/>
      <c r="K18" s="558"/>
      <c r="L18" s="554"/>
      <c r="M18" s="553" t="str">
        <f>IF(L18=0, "Included", IF(ISERROR(K18*L18), L18, K18*L18))</f>
        <v>Included</v>
      </c>
      <c r="N18" s="856">
        <f>R18</f>
        <v>0</v>
      </c>
      <c r="O18" s="572"/>
      <c r="P18" s="572"/>
      <c r="Q18" s="688">
        <f>IF(M18="Included",0,M18)</f>
        <v>0</v>
      </c>
      <c r="R18" s="771">
        <f>IF(H18="", G18*Q18,H18*Q18)</f>
        <v>0</v>
      </c>
      <c r="S18" s="572"/>
      <c r="T18" s="572"/>
    </row>
    <row r="19" spans="1:48" ht="45" customHeight="1">
      <c r="A19" s="388"/>
      <c r="B19" s="388"/>
      <c r="C19" s="388"/>
      <c r="D19" s="388"/>
      <c r="E19" s="388"/>
      <c r="F19" s="1318" t="s">
        <v>551</v>
      </c>
      <c r="G19" s="1318"/>
      <c r="H19" s="1318"/>
      <c r="I19" s="1318"/>
      <c r="J19" s="1318"/>
      <c r="K19" s="1318"/>
      <c r="L19" s="1318"/>
      <c r="M19" s="389"/>
      <c r="N19" s="647"/>
      <c r="O19" s="648"/>
      <c r="P19" s="648"/>
      <c r="Q19" s="648"/>
      <c r="R19" s="648"/>
      <c r="S19" s="648"/>
      <c r="T19" s="648"/>
      <c r="AG19" s="199"/>
      <c r="AI19" s="220"/>
    </row>
    <row r="20" spans="1:48" s="471" customFormat="1" ht="24.75" customHeight="1">
      <c r="A20" s="1368"/>
      <c r="B20" s="1369"/>
      <c r="C20" s="1369"/>
      <c r="D20" s="1369"/>
      <c r="E20" s="1369"/>
      <c r="F20" s="1369"/>
      <c r="G20" s="1369"/>
      <c r="H20" s="1370"/>
      <c r="I20" s="857" t="s">
        <v>472</v>
      </c>
      <c r="J20" s="857"/>
      <c r="K20" s="857"/>
      <c r="L20" s="857"/>
      <c r="M20" s="858">
        <f>SUM(M17:M18)</f>
        <v>0</v>
      </c>
      <c r="N20" s="859"/>
      <c r="O20" s="572"/>
      <c r="P20" s="572"/>
      <c r="Q20" s="572"/>
      <c r="R20" s="572"/>
      <c r="S20" s="572"/>
      <c r="T20" s="572"/>
    </row>
    <row r="21" spans="1:48" ht="36" customHeight="1">
      <c r="A21" s="1371"/>
      <c r="B21" s="1372"/>
      <c r="C21" s="1372"/>
      <c r="D21" s="1372"/>
      <c r="E21" s="1372"/>
      <c r="F21" s="1372"/>
      <c r="G21" s="1372"/>
      <c r="H21" s="1373"/>
      <c r="I21" s="860" t="s">
        <v>509</v>
      </c>
      <c r="J21" s="860"/>
      <c r="K21" s="860"/>
      <c r="L21" s="860"/>
      <c r="M21" s="860"/>
      <c r="N21" s="858">
        <f>SUM(N17:N18)</f>
        <v>0</v>
      </c>
      <c r="O21" s="648"/>
      <c r="P21" s="648"/>
      <c r="Q21" s="648"/>
      <c r="R21" s="648"/>
      <c r="S21" s="648"/>
      <c r="T21" s="648"/>
      <c r="AH21" s="228"/>
      <c r="AI21" s="228"/>
      <c r="AK21" s="228"/>
      <c r="AL21" s="228"/>
      <c r="AM21" s="384"/>
      <c r="AN21" s="384"/>
      <c r="AO21" s="384"/>
      <c r="AP21" s="384"/>
      <c r="AQ21" s="384"/>
      <c r="AR21" s="384"/>
      <c r="AS21" s="384"/>
      <c r="AT21" s="384"/>
      <c r="AU21" s="384"/>
      <c r="AV21" s="384"/>
    </row>
    <row r="22" spans="1:48" ht="19.5" customHeight="1">
      <c r="A22" s="390"/>
      <c r="B22" s="390"/>
      <c r="C22" s="390"/>
      <c r="D22" s="390"/>
      <c r="E22" s="390"/>
      <c r="F22" s="390"/>
      <c r="G22" s="390"/>
      <c r="H22" s="390"/>
      <c r="I22" s="390"/>
      <c r="J22" s="1309"/>
      <c r="K22" s="1309"/>
      <c r="L22" s="1309"/>
      <c r="M22" s="1309"/>
      <c r="AH22" s="257"/>
      <c r="AI22" s="229"/>
      <c r="AM22" s="384"/>
      <c r="AN22" s="384"/>
      <c r="AO22" s="384"/>
      <c r="AP22" s="384"/>
      <c r="AQ22" s="384"/>
      <c r="AR22" s="384"/>
      <c r="AS22" s="384"/>
      <c r="AT22" s="384"/>
      <c r="AU22" s="384"/>
      <c r="AV22" s="384"/>
    </row>
    <row r="23" spans="1:48" ht="19.5" customHeight="1">
      <c r="A23" s="99" t="s">
        <v>406</v>
      </c>
      <c r="B23" s="99"/>
      <c r="C23" s="99"/>
      <c r="D23" s="99"/>
      <c r="E23" s="114" t="str">
        <f>'Sch-1'!B450</f>
        <v>--</v>
      </c>
      <c r="F23" s="99"/>
      <c r="G23" s="99"/>
      <c r="H23" s="99"/>
      <c r="J23" s="1309" t="str">
        <f>"Printed Name   : " &amp; 'Sch-1'!M451</f>
        <v xml:space="preserve">Printed Name   : </v>
      </c>
      <c r="K23" s="1309"/>
      <c r="L23" s="1309"/>
      <c r="M23" s="1309"/>
      <c r="AM23" s="384"/>
      <c r="AN23" s="384"/>
      <c r="AO23" s="384"/>
      <c r="AP23" s="384"/>
      <c r="AQ23" s="384"/>
      <c r="AR23" s="384"/>
      <c r="AS23" s="384"/>
      <c r="AT23" s="384"/>
      <c r="AU23" s="384"/>
      <c r="AV23" s="384"/>
    </row>
    <row r="24" spans="1:48" ht="27.75" customHeight="1">
      <c r="A24" s="99" t="s">
        <v>407</v>
      </c>
      <c r="B24" s="99"/>
      <c r="C24" s="99"/>
      <c r="D24" s="99"/>
      <c r="E24" s="110" t="str">
        <f>'Sch-1'!B451</f>
        <v/>
      </c>
      <c r="F24" s="99"/>
      <c r="G24" s="99"/>
      <c r="H24" s="99"/>
      <c r="J24" s="1309" t="str">
        <f>"Designation      : " &amp; 'Sch-1'!M452</f>
        <v xml:space="preserve">Designation      : </v>
      </c>
      <c r="K24" s="1309"/>
      <c r="L24" s="1309"/>
      <c r="M24" s="1309"/>
      <c r="AM24" s="384"/>
      <c r="AN24" s="384"/>
      <c r="AO24" s="384"/>
      <c r="AP24" s="384"/>
      <c r="AQ24" s="384"/>
      <c r="AR24" s="384"/>
      <c r="AS24" s="384"/>
      <c r="AT24" s="384"/>
      <c r="AU24" s="384"/>
      <c r="AV24" s="384"/>
    </row>
    <row r="25" spans="1:48">
      <c r="A25" s="111" t="s">
        <v>66</v>
      </c>
      <c r="B25" s="111"/>
      <c r="C25" s="111"/>
      <c r="D25" s="111"/>
      <c r="E25" s="1367" t="s">
        <v>375</v>
      </c>
      <c r="F25" s="1367"/>
      <c r="G25" s="1367"/>
      <c r="H25" s="1367"/>
      <c r="I25" s="1367"/>
      <c r="J25" s="1367"/>
      <c r="K25" s="1367"/>
      <c r="L25" s="1367"/>
      <c r="M25" s="1367"/>
      <c r="AM25" s="384"/>
      <c r="AN25" s="384"/>
      <c r="AO25" s="384"/>
      <c r="AP25" s="384"/>
      <c r="AQ25" s="384"/>
      <c r="AR25" s="384"/>
      <c r="AS25" s="384"/>
      <c r="AT25" s="384"/>
      <c r="AU25" s="384"/>
      <c r="AV25" s="384"/>
    </row>
    <row r="26" spans="1:48" ht="31.5" customHeight="1">
      <c r="N26" s="260"/>
      <c r="AM26" s="384"/>
      <c r="AN26" s="384"/>
      <c r="AO26" s="384"/>
      <c r="AP26" s="384"/>
      <c r="AQ26" s="384"/>
      <c r="AR26" s="384"/>
      <c r="AS26" s="384"/>
      <c r="AT26" s="384"/>
      <c r="AU26" s="384"/>
      <c r="AV26" s="384"/>
    </row>
    <row r="95" spans="1:15" s="184" customFormat="1">
      <c r="A95" s="205"/>
      <c r="B95" s="205"/>
      <c r="C95" s="205"/>
      <c r="D95" s="205"/>
      <c r="E95" s="205"/>
      <c r="F95" s="205"/>
      <c r="G95" s="205"/>
      <c r="H95" s="205"/>
      <c r="I95" s="193"/>
      <c r="J95" s="193"/>
      <c r="K95" s="193"/>
      <c r="L95" s="193"/>
      <c r="M95" s="193"/>
      <c r="N95" s="258"/>
      <c r="O95" s="384"/>
    </row>
    <row r="96" spans="1:15" s="184" customFormat="1">
      <c r="A96" s="205"/>
      <c r="B96" s="205"/>
      <c r="C96" s="205"/>
      <c r="D96" s="205"/>
      <c r="E96" s="205"/>
      <c r="F96" s="205"/>
      <c r="G96" s="205"/>
      <c r="H96" s="205"/>
      <c r="I96" s="193"/>
      <c r="J96" s="193"/>
      <c r="K96" s="193"/>
      <c r="L96" s="193"/>
      <c r="M96" s="193"/>
      <c r="N96" s="258"/>
      <c r="O96" s="384"/>
    </row>
    <row r="97" spans="1:38" s="184" customFormat="1">
      <c r="A97" s="205"/>
      <c r="B97" s="205"/>
      <c r="C97" s="205"/>
      <c r="D97" s="205"/>
      <c r="E97" s="205"/>
      <c r="F97" s="205"/>
      <c r="G97" s="205"/>
      <c r="H97" s="205"/>
      <c r="I97" s="193"/>
      <c r="J97" s="193"/>
      <c r="K97" s="193"/>
      <c r="L97" s="193"/>
      <c r="M97" s="193"/>
      <c r="N97" s="258"/>
      <c r="O97" s="384"/>
    </row>
    <row r="98" spans="1:38" s="269" customFormat="1" hidden="1">
      <c r="A98" s="186" t="str">
        <f>A1</f>
        <v>Specification No.: CC/NT/W-AIS/DOM/A00/23/13127</v>
      </c>
      <c r="B98" s="186"/>
      <c r="C98" s="186"/>
      <c r="D98" s="186"/>
      <c r="E98" s="186"/>
      <c r="F98" s="186"/>
      <c r="G98" s="186"/>
      <c r="H98" s="186"/>
      <c r="I98" s="99"/>
      <c r="J98" s="189"/>
      <c r="K98" s="189"/>
      <c r="L98" s="189"/>
      <c r="M98" s="189"/>
      <c r="N98" s="188"/>
    </row>
    <row r="99" spans="1:38" s="269" customFormat="1" hidden="1">
      <c r="A99" s="67"/>
      <c r="B99" s="67"/>
      <c r="C99" s="67"/>
      <c r="D99" s="67"/>
      <c r="E99" s="67"/>
      <c r="F99" s="67"/>
      <c r="G99" s="67"/>
      <c r="H99" s="67"/>
      <c r="I99" s="88"/>
      <c r="J99" s="89"/>
      <c r="K99" s="89"/>
      <c r="L99" s="89"/>
      <c r="M99" s="89"/>
      <c r="N99" s="188"/>
    </row>
    <row r="100" spans="1:38" s="269" customFormat="1" ht="35.25" hidden="1" customHeight="1">
      <c r="A100" s="1378" t="str">
        <f>A3</f>
        <v>765kV AIS Substation Extension Package SS-120 for a) Extension of 765/400/220kV Fatehgarh-III Substation, b) Extension of 400/220kV Fatehgarh-III S/S, c) Extn. of 400kV Bikaner-II S/S, d) Extn. Of 765/400kV Bhiwani S/S.</v>
      </c>
      <c r="B100" s="1378"/>
      <c r="C100" s="1378"/>
      <c r="D100" s="1378"/>
      <c r="E100" s="1378"/>
      <c r="F100" s="1378"/>
      <c r="G100" s="1378"/>
      <c r="H100" s="1378"/>
      <c r="I100" s="1378">
        <f>I3</f>
        <v>0</v>
      </c>
      <c r="J100" s="1378">
        <f>J3</f>
        <v>0</v>
      </c>
      <c r="K100" s="1378"/>
      <c r="L100" s="1378"/>
      <c r="M100" s="1378"/>
      <c r="N100" s="188"/>
    </row>
    <row r="101" spans="1:38" s="269" customFormat="1" hidden="1">
      <c r="A101" s="1379" t="str">
        <f>A4</f>
        <v>(SCHEDULE OF RATES AND PRICES )</v>
      </c>
      <c r="B101" s="1379"/>
      <c r="C101" s="1379"/>
      <c r="D101" s="1379"/>
      <c r="E101" s="1379"/>
      <c r="F101" s="1379"/>
      <c r="G101" s="1379"/>
      <c r="H101" s="1379"/>
      <c r="I101" s="1379">
        <f>I4</f>
        <v>0</v>
      </c>
      <c r="J101" s="1379">
        <f>J4</f>
        <v>0</v>
      </c>
      <c r="K101" s="1379"/>
      <c r="L101" s="1379"/>
      <c r="M101" s="1379"/>
      <c r="N101" s="188"/>
    </row>
    <row r="102" spans="1:38" s="269" customFormat="1" hidden="1">
      <c r="A102" s="68"/>
      <c r="B102" s="68"/>
      <c r="C102" s="68"/>
      <c r="D102" s="68"/>
      <c r="E102" s="68"/>
      <c r="F102" s="68"/>
      <c r="G102" s="68"/>
      <c r="H102" s="68"/>
      <c r="I102" s="107"/>
      <c r="J102" s="107"/>
      <c r="K102" s="107"/>
      <c r="L102" s="107"/>
      <c r="M102" s="107"/>
      <c r="N102" s="188"/>
    </row>
    <row r="103" spans="1:38" s="269" customFormat="1" hidden="1">
      <c r="A103" s="31" t="str">
        <f>A6</f>
        <v>Bidder’s Name and Address (Sole Bidder) :</v>
      </c>
      <c r="B103" s="31"/>
      <c r="C103" s="31"/>
      <c r="D103" s="31"/>
      <c r="E103" s="31"/>
      <c r="F103" s="31"/>
      <c r="G103" s="31"/>
      <c r="H103" s="31"/>
      <c r="I103" s="41"/>
      <c r="J103" s="41"/>
      <c r="K103" s="41"/>
      <c r="L103" s="41"/>
      <c r="M103" s="41"/>
      <c r="N103" s="188"/>
    </row>
    <row r="104" spans="1:38" s="269" customFormat="1" hidden="1">
      <c r="A104" s="1366" t="str">
        <f>A7</f>
        <v/>
      </c>
      <c r="B104" s="1366"/>
      <c r="C104" s="1366"/>
      <c r="D104" s="1366"/>
      <c r="E104" s="1366"/>
      <c r="F104" s="1366"/>
      <c r="G104" s="1366"/>
      <c r="H104" s="1366"/>
      <c r="I104" s="1366">
        <f t="shared" ref="I104:J108" si="0">I7</f>
        <v>0</v>
      </c>
      <c r="J104" s="1366">
        <f t="shared" si="0"/>
        <v>0</v>
      </c>
      <c r="K104" s="467"/>
      <c r="L104" s="467"/>
      <c r="M104" s="467"/>
      <c r="N104" s="188"/>
    </row>
    <row r="105" spans="1:38" s="269" customFormat="1" hidden="1">
      <c r="A105" s="42" t="str">
        <f>A8</f>
        <v>Name     :</v>
      </c>
      <c r="B105" s="42"/>
      <c r="C105" s="42"/>
      <c r="D105" s="42"/>
      <c r="E105" s="42"/>
      <c r="F105" s="42"/>
      <c r="G105" s="42"/>
      <c r="H105" s="42"/>
      <c r="I105" s="1349" t="str">
        <f t="shared" si="0"/>
        <v xml:space="preserve">…….. …….. …….. …….. …….. …….. </v>
      </c>
      <c r="J105" s="1349">
        <f t="shared" si="0"/>
        <v>0</v>
      </c>
      <c r="K105" s="466"/>
      <c r="L105" s="466"/>
      <c r="M105" s="466"/>
      <c r="N105" s="188"/>
    </row>
    <row r="106" spans="1:38" s="269" customFormat="1" hidden="1">
      <c r="A106" s="42" t="str">
        <f>A9</f>
        <v>Address :</v>
      </c>
      <c r="B106" s="42"/>
      <c r="C106" s="42"/>
      <c r="D106" s="42"/>
      <c r="E106" s="42"/>
      <c r="F106" s="42"/>
      <c r="G106" s="42"/>
      <c r="H106" s="42"/>
      <c r="I106" s="1349" t="str">
        <f t="shared" si="0"/>
        <v xml:space="preserve">…….. …….. …….. …….. …….. …….. </v>
      </c>
      <c r="J106" s="1349">
        <f t="shared" si="0"/>
        <v>0</v>
      </c>
      <c r="K106" s="466"/>
      <c r="L106" s="466"/>
      <c r="M106" s="466"/>
      <c r="N106" s="188"/>
    </row>
    <row r="107" spans="1:38" s="269" customFormat="1" hidden="1">
      <c r="A107" s="43"/>
      <c r="B107" s="43"/>
      <c r="C107" s="43"/>
      <c r="D107" s="43"/>
      <c r="E107" s="43"/>
      <c r="F107" s="43"/>
      <c r="G107" s="43"/>
      <c r="H107" s="43"/>
      <c r="I107" s="1349" t="str">
        <f t="shared" si="0"/>
        <v xml:space="preserve">…….. …….. …….. …….. …….. …….. </v>
      </c>
      <c r="J107" s="1349">
        <f t="shared" si="0"/>
        <v>0</v>
      </c>
      <c r="K107" s="466"/>
      <c r="L107" s="466"/>
      <c r="M107" s="466"/>
      <c r="N107" s="188"/>
    </row>
    <row r="108" spans="1:38" s="269" customFormat="1" hidden="1">
      <c r="A108" s="43"/>
      <c r="B108" s="43"/>
      <c r="C108" s="43"/>
      <c r="D108" s="43"/>
      <c r="E108" s="43"/>
      <c r="F108" s="43"/>
      <c r="G108" s="43"/>
      <c r="H108" s="43"/>
      <c r="I108" s="1349" t="str">
        <f t="shared" si="0"/>
        <v xml:space="preserve">…….. …….. …….. …….. …….. …….. </v>
      </c>
      <c r="J108" s="1349">
        <f t="shared" si="0"/>
        <v>0</v>
      </c>
      <c r="K108" s="466"/>
      <c r="L108" s="466"/>
      <c r="M108" s="466"/>
      <c r="N108" s="188"/>
    </row>
    <row r="109" spans="1:38" s="269" customFormat="1" hidden="1">
      <c r="A109" s="309"/>
      <c r="B109" s="309"/>
      <c r="C109" s="309"/>
      <c r="D109" s="309"/>
      <c r="E109" s="309"/>
      <c r="F109" s="309"/>
      <c r="G109" s="309"/>
      <c r="H109" s="309"/>
      <c r="I109" s="32"/>
      <c r="J109" s="32"/>
      <c r="K109" s="32"/>
      <c r="L109" s="32"/>
      <c r="M109" s="32"/>
      <c r="N109" s="188"/>
    </row>
    <row r="110" spans="1:38" s="269" customFormat="1" ht="33.75" hidden="1" customHeight="1">
      <c r="A110" s="307" t="str">
        <f>A14</f>
        <v>SL. NO.</v>
      </c>
      <c r="B110" s="307"/>
      <c r="C110" s="307"/>
      <c r="D110" s="307"/>
      <c r="E110" s="307"/>
      <c r="F110" s="307"/>
      <c r="G110" s="307"/>
      <c r="H110" s="307"/>
      <c r="I110" s="312" t="str">
        <f>I14</f>
        <v>Description of Test</v>
      </c>
      <c r="J110" s="1363" t="e">
        <f>#REF!</f>
        <v>#REF!</v>
      </c>
      <c r="K110" s="1363"/>
      <c r="L110" s="1363"/>
      <c r="M110" s="1363"/>
      <c r="N110" s="188"/>
      <c r="AH110" s="1363"/>
      <c r="AI110" s="1363"/>
      <c r="AK110" s="1363"/>
      <c r="AL110" s="1363"/>
    </row>
    <row r="111" spans="1:38" s="269" customFormat="1" hidden="1">
      <c r="A111" s="107" t="e">
        <f>#REF!</f>
        <v>#REF!</v>
      </c>
      <c r="B111" s="107"/>
      <c r="C111" s="107"/>
      <c r="D111" s="107"/>
      <c r="E111" s="107"/>
      <c r="F111" s="107"/>
      <c r="G111" s="107"/>
      <c r="H111" s="107"/>
      <c r="I111" s="107" t="e">
        <f>#REF!</f>
        <v>#REF!</v>
      </c>
      <c r="J111" s="1364" t="e">
        <f>#REF!</f>
        <v>#REF!</v>
      </c>
      <c r="K111" s="1364"/>
      <c r="L111" s="1364"/>
      <c r="M111" s="1364"/>
      <c r="N111" s="188"/>
      <c r="AH111" s="1364"/>
      <c r="AI111" s="1364"/>
      <c r="AK111" s="1364"/>
      <c r="AL111" s="1364"/>
    </row>
    <row r="112" spans="1:38" s="269" customFormat="1" hidden="1">
      <c r="A112" s="314" t="e">
        <f>#REF!</f>
        <v>#REF!</v>
      </c>
      <c r="B112" s="314"/>
      <c r="C112" s="314"/>
      <c r="D112" s="314"/>
      <c r="E112" s="314"/>
      <c r="F112" s="314"/>
      <c r="G112" s="314"/>
      <c r="H112" s="314"/>
      <c r="I112" s="315" t="e">
        <f>#REF!</f>
        <v>#REF!</v>
      </c>
      <c r="J112" s="1364"/>
      <c r="K112" s="1364"/>
      <c r="L112" s="1364"/>
      <c r="M112" s="1364"/>
      <c r="N112" s="188"/>
      <c r="AH112" s="1364"/>
      <c r="AI112" s="1364"/>
      <c r="AK112" s="1364"/>
      <c r="AL112" s="1364"/>
    </row>
    <row r="113" spans="1:38" s="269" customFormat="1" hidden="1">
      <c r="A113" s="316" t="e">
        <f>#REF!</f>
        <v>#REF!</v>
      </c>
      <c r="B113" s="316"/>
      <c r="C113" s="316"/>
      <c r="D113" s="316"/>
      <c r="E113" s="316"/>
      <c r="F113" s="316"/>
      <c r="G113" s="316"/>
      <c r="H113" s="316"/>
      <c r="I113" s="317" t="e">
        <f>#REF!</f>
        <v>#REF!</v>
      </c>
      <c r="J113" s="1362" t="e">
        <f>#REF!</f>
        <v>#REF!</v>
      </c>
      <c r="K113" s="1362"/>
      <c r="L113" s="1362"/>
      <c r="M113" s="1362"/>
      <c r="N113" s="186"/>
      <c r="AH113" s="318"/>
      <c r="AI113" s="318"/>
      <c r="AK113" s="318"/>
      <c r="AL113" s="318"/>
    </row>
    <row r="114" spans="1:38" s="269" customFormat="1" hidden="1">
      <c r="A114" s="316" t="e">
        <f>#REF!</f>
        <v>#REF!</v>
      </c>
      <c r="B114" s="316"/>
      <c r="C114" s="316"/>
      <c r="D114" s="316"/>
      <c r="E114" s="316"/>
      <c r="F114" s="316"/>
      <c r="G114" s="316"/>
      <c r="H114" s="316"/>
      <c r="I114" s="317" t="e">
        <f>#REF!</f>
        <v>#REF!</v>
      </c>
      <c r="J114" s="1362" t="e">
        <f>#REF!</f>
        <v>#REF!</v>
      </c>
      <c r="K114" s="1362"/>
      <c r="L114" s="1362"/>
      <c r="M114" s="1362"/>
      <c r="N114" s="186"/>
      <c r="AH114" s="319"/>
      <c r="AI114" s="319"/>
      <c r="AK114" s="318"/>
      <c r="AL114" s="319"/>
    </row>
    <row r="115" spans="1:38" s="269" customFormat="1" ht="20.100000000000001" hidden="1" customHeight="1">
      <c r="A115" s="320"/>
      <c r="B115" s="320"/>
      <c r="C115" s="320"/>
      <c r="D115" s="320"/>
      <c r="E115" s="320"/>
      <c r="F115" s="320"/>
      <c r="G115" s="320"/>
      <c r="H115" s="320"/>
      <c r="I115" s="315" t="e">
        <f>#REF!</f>
        <v>#REF!</v>
      </c>
      <c r="J115" s="1362" t="e">
        <f>#REF!</f>
        <v>#REF!</v>
      </c>
      <c r="K115" s="1362"/>
      <c r="L115" s="1362"/>
      <c r="M115" s="1362"/>
      <c r="N115" s="188"/>
      <c r="AH115" s="319"/>
      <c r="AI115" s="319"/>
      <c r="AK115" s="319"/>
      <c r="AL115" s="319"/>
    </row>
    <row r="116" spans="1:38" s="269" customFormat="1" hidden="1">
      <c r="A116" s="314" t="e">
        <f>#REF!</f>
        <v>#REF!</v>
      </c>
      <c r="B116" s="314"/>
      <c r="C116" s="314"/>
      <c r="D116" s="314"/>
      <c r="E116" s="314"/>
      <c r="F116" s="314"/>
      <c r="G116" s="314"/>
      <c r="H116" s="314"/>
      <c r="I116" s="315" t="e">
        <f>#REF!</f>
        <v>#REF!</v>
      </c>
      <c r="J116" s="1362"/>
      <c r="K116" s="1362"/>
      <c r="L116" s="1362"/>
      <c r="M116" s="1362"/>
      <c r="N116" s="188"/>
      <c r="AH116" s="1362"/>
      <c r="AI116" s="1362"/>
      <c r="AK116" s="1362"/>
      <c r="AL116" s="1362"/>
    </row>
    <row r="117" spans="1:38" s="269" customFormat="1" hidden="1">
      <c r="A117" s="321" t="e">
        <f>#REF!</f>
        <v>#REF!</v>
      </c>
      <c r="B117" s="321"/>
      <c r="C117" s="321"/>
      <c r="D117" s="321"/>
      <c r="E117" s="321"/>
      <c r="F117" s="321"/>
      <c r="G117" s="321"/>
      <c r="H117" s="321"/>
      <c r="I117" s="315" t="e">
        <f>#REF!</f>
        <v>#REF!</v>
      </c>
      <c r="J117" s="1362"/>
      <c r="K117" s="1362"/>
      <c r="L117" s="1362"/>
      <c r="M117" s="1362"/>
      <c r="N117" s="188"/>
      <c r="AH117" s="1362"/>
      <c r="AI117" s="1362"/>
      <c r="AK117" s="1362"/>
      <c r="AL117" s="1362"/>
    </row>
    <row r="118" spans="1:38" s="269" customFormat="1" hidden="1">
      <c r="A118" s="322" t="e">
        <f>#REF!</f>
        <v>#REF!</v>
      </c>
      <c r="B118" s="322"/>
      <c r="C118" s="322"/>
      <c r="D118" s="322"/>
      <c r="E118" s="322"/>
      <c r="F118" s="322"/>
      <c r="G118" s="322"/>
      <c r="H118" s="322"/>
      <c r="I118" s="315" t="e">
        <f>#REF!</f>
        <v>#REF!</v>
      </c>
      <c r="J118" s="1362"/>
      <c r="K118" s="1362"/>
      <c r="L118" s="1362"/>
      <c r="M118" s="1362"/>
      <c r="N118" s="188"/>
      <c r="AH118" s="1362"/>
      <c r="AI118" s="1362"/>
      <c r="AK118" s="1362"/>
      <c r="AL118" s="1362"/>
    </row>
    <row r="119" spans="1:38" s="269" customFormat="1" hidden="1">
      <c r="A119" s="316" t="e">
        <f>#REF!</f>
        <v>#REF!</v>
      </c>
      <c r="B119" s="316"/>
      <c r="C119" s="316"/>
      <c r="D119" s="316"/>
      <c r="E119" s="316"/>
      <c r="F119" s="316"/>
      <c r="G119" s="316"/>
      <c r="H119" s="316"/>
      <c r="I119" s="317" t="e">
        <f>#REF!</f>
        <v>#REF!</v>
      </c>
      <c r="J119" s="1362" t="e">
        <f>#REF!</f>
        <v>#REF!</v>
      </c>
      <c r="K119" s="1362"/>
      <c r="L119" s="1362"/>
      <c r="M119" s="1362"/>
      <c r="N119" s="186"/>
      <c r="AH119" s="319"/>
      <c r="AI119" s="319"/>
      <c r="AK119" s="318"/>
      <c r="AL119" s="319"/>
    </row>
    <row r="120" spans="1:38" s="269" customFormat="1" hidden="1">
      <c r="A120" s="316" t="e">
        <f>#REF!</f>
        <v>#REF!</v>
      </c>
      <c r="B120" s="316"/>
      <c r="C120" s="316"/>
      <c r="D120" s="316"/>
      <c r="E120" s="316"/>
      <c r="F120" s="316"/>
      <c r="G120" s="316"/>
      <c r="H120" s="316"/>
      <c r="I120" s="317" t="e">
        <f>#REF!</f>
        <v>#REF!</v>
      </c>
      <c r="J120" s="1362" t="e">
        <f>#REF!</f>
        <v>#REF!</v>
      </c>
      <c r="K120" s="1362"/>
      <c r="L120" s="1362"/>
      <c r="M120" s="1362"/>
      <c r="N120" s="186"/>
      <c r="AH120" s="319"/>
      <c r="AI120" s="319"/>
      <c r="AK120" s="318"/>
      <c r="AL120" s="319"/>
    </row>
    <row r="121" spans="1:38" s="269" customFormat="1" hidden="1">
      <c r="A121" s="316" t="e">
        <f>#REF!</f>
        <v>#REF!</v>
      </c>
      <c r="B121" s="316"/>
      <c r="C121" s="316"/>
      <c r="D121" s="316"/>
      <c r="E121" s="316"/>
      <c r="F121" s="316"/>
      <c r="G121" s="316"/>
      <c r="H121" s="316"/>
      <c r="I121" s="317" t="e">
        <f>#REF!</f>
        <v>#REF!</v>
      </c>
      <c r="J121" s="1362" t="e">
        <f>#REF!</f>
        <v>#REF!</v>
      </c>
      <c r="K121" s="1362"/>
      <c r="L121" s="1362"/>
      <c r="M121" s="1362"/>
      <c r="N121" s="186"/>
      <c r="AH121" s="319"/>
      <c r="AI121" s="319"/>
      <c r="AK121" s="318"/>
      <c r="AL121" s="319"/>
    </row>
    <row r="122" spans="1:38" s="269" customFormat="1" hidden="1">
      <c r="A122" s="316" t="e">
        <f>#REF!</f>
        <v>#REF!</v>
      </c>
      <c r="B122" s="316"/>
      <c r="C122" s="316"/>
      <c r="D122" s="316"/>
      <c r="E122" s="316"/>
      <c r="F122" s="316"/>
      <c r="G122" s="316"/>
      <c r="H122" s="316"/>
      <c r="I122" s="317" t="e">
        <f>#REF!</f>
        <v>#REF!</v>
      </c>
      <c r="J122" s="1362" t="e">
        <f>#REF!</f>
        <v>#REF!</v>
      </c>
      <c r="K122" s="1362"/>
      <c r="L122" s="1362"/>
      <c r="M122" s="1362"/>
      <c r="N122" s="186"/>
      <c r="AH122" s="319"/>
      <c r="AI122" s="319"/>
      <c r="AK122" s="318"/>
      <c r="AL122" s="319"/>
    </row>
    <row r="123" spans="1:38" s="269" customFormat="1" hidden="1">
      <c r="A123" s="316"/>
      <c r="B123" s="316"/>
      <c r="C123" s="316"/>
      <c r="D123" s="316"/>
      <c r="E123" s="316"/>
      <c r="F123" s="316"/>
      <c r="G123" s="316"/>
      <c r="H123" s="316"/>
      <c r="I123" s="315" t="e">
        <f>#REF!</f>
        <v>#REF!</v>
      </c>
      <c r="J123" s="1362" t="e">
        <f>#REF!</f>
        <v>#REF!</v>
      </c>
      <c r="K123" s="1362"/>
      <c r="L123" s="1362"/>
      <c r="M123" s="1362"/>
      <c r="N123" s="186"/>
      <c r="AH123" s="319"/>
      <c r="AI123" s="319"/>
      <c r="AK123" s="319"/>
      <c r="AL123" s="319"/>
    </row>
    <row r="124" spans="1:38" s="269" customFormat="1" ht="20.100000000000001" hidden="1" customHeight="1">
      <c r="A124" s="322" t="e">
        <f>#REF!</f>
        <v>#REF!</v>
      </c>
      <c r="B124" s="322"/>
      <c r="C124" s="322"/>
      <c r="D124" s="322"/>
      <c r="E124" s="322"/>
      <c r="F124" s="322"/>
      <c r="G124" s="322"/>
      <c r="H124" s="322"/>
      <c r="I124" s="315" t="e">
        <f>#REF!</f>
        <v>#REF!</v>
      </c>
      <c r="J124" s="1362"/>
      <c r="K124" s="1362"/>
      <c r="L124" s="1362"/>
      <c r="M124" s="1362"/>
      <c r="N124" s="186"/>
      <c r="AH124" s="319"/>
      <c r="AI124" s="319"/>
      <c r="AK124" s="319"/>
      <c r="AL124" s="319"/>
    </row>
    <row r="125" spans="1:38" s="269" customFormat="1" hidden="1">
      <c r="A125" s="316" t="e">
        <f>#REF!</f>
        <v>#REF!</v>
      </c>
      <c r="B125" s="316"/>
      <c r="C125" s="316"/>
      <c r="D125" s="316"/>
      <c r="E125" s="316"/>
      <c r="F125" s="316"/>
      <c r="G125" s="316"/>
      <c r="H125" s="316"/>
      <c r="I125" s="317" t="e">
        <f>#REF!</f>
        <v>#REF!</v>
      </c>
      <c r="J125" s="1362" t="e">
        <f>#REF!</f>
        <v>#REF!</v>
      </c>
      <c r="K125" s="1362"/>
      <c r="L125" s="1362"/>
      <c r="M125" s="1362"/>
      <c r="N125" s="186"/>
      <c r="AH125" s="319"/>
      <c r="AI125" s="319"/>
      <c r="AK125" s="318"/>
      <c r="AL125" s="319"/>
    </row>
    <row r="126" spans="1:38" s="269" customFormat="1" hidden="1">
      <c r="A126" s="316" t="e">
        <f>#REF!</f>
        <v>#REF!</v>
      </c>
      <c r="B126" s="316"/>
      <c r="C126" s="316"/>
      <c r="D126" s="316"/>
      <c r="E126" s="316"/>
      <c r="F126" s="316"/>
      <c r="G126" s="316"/>
      <c r="H126" s="316"/>
      <c r="I126" s="317" t="e">
        <f>#REF!</f>
        <v>#REF!</v>
      </c>
      <c r="J126" s="1362" t="e">
        <f>#REF!</f>
        <v>#REF!</v>
      </c>
      <c r="K126" s="1362"/>
      <c r="L126" s="1362"/>
      <c r="M126" s="1362"/>
      <c r="N126" s="186"/>
      <c r="AH126" s="319"/>
      <c r="AI126" s="319"/>
      <c r="AK126" s="318"/>
      <c r="AL126" s="319"/>
    </row>
    <row r="127" spans="1:38" s="269" customFormat="1" ht="20.100000000000001" hidden="1" customHeight="1">
      <c r="A127" s="316" t="e">
        <f>#REF!</f>
        <v>#REF!</v>
      </c>
      <c r="B127" s="316"/>
      <c r="C127" s="316"/>
      <c r="D127" s="316"/>
      <c r="E127" s="316"/>
      <c r="F127" s="316"/>
      <c r="G127" s="316"/>
      <c r="H127" s="316"/>
      <c r="I127" s="317" t="e">
        <f>#REF!</f>
        <v>#REF!</v>
      </c>
      <c r="J127" s="1362" t="e">
        <f>#REF!</f>
        <v>#REF!</v>
      </c>
      <c r="K127" s="1362"/>
      <c r="L127" s="1362"/>
      <c r="M127" s="1362"/>
      <c r="N127" s="186"/>
      <c r="AH127" s="319"/>
      <c r="AI127" s="319"/>
      <c r="AK127" s="318"/>
      <c r="AL127" s="319"/>
    </row>
    <row r="128" spans="1:38" s="269" customFormat="1" hidden="1">
      <c r="A128" s="316" t="e">
        <f>#REF!</f>
        <v>#REF!</v>
      </c>
      <c r="B128" s="316"/>
      <c r="C128" s="316"/>
      <c r="D128" s="316"/>
      <c r="E128" s="316"/>
      <c r="F128" s="316"/>
      <c r="G128" s="316"/>
      <c r="H128" s="316"/>
      <c r="I128" s="317" t="e">
        <f>#REF!</f>
        <v>#REF!</v>
      </c>
      <c r="J128" s="1362" t="e">
        <f>#REF!</f>
        <v>#REF!</v>
      </c>
      <c r="K128" s="1362"/>
      <c r="L128" s="1362"/>
      <c r="M128" s="1362"/>
      <c r="N128" s="186"/>
      <c r="AH128" s="319"/>
      <c r="AI128" s="319"/>
      <c r="AK128" s="318"/>
      <c r="AL128" s="319"/>
    </row>
    <row r="129" spans="1:38" s="270" customFormat="1" ht="20.100000000000001" hidden="1" customHeight="1">
      <c r="A129" s="323"/>
      <c r="B129" s="323"/>
      <c r="C129" s="323"/>
      <c r="D129" s="323"/>
      <c r="E129" s="323"/>
      <c r="F129" s="323"/>
      <c r="G129" s="323"/>
      <c r="H129" s="323"/>
      <c r="I129" s="315" t="e">
        <f>#REF!</f>
        <v>#REF!</v>
      </c>
      <c r="J129" s="1362" t="e">
        <f>#REF!</f>
        <v>#REF!</v>
      </c>
      <c r="K129" s="1362"/>
      <c r="L129" s="1362"/>
      <c r="M129" s="1362"/>
      <c r="N129" s="186"/>
      <c r="AH129" s="319"/>
      <c r="AI129" s="319"/>
      <c r="AK129" s="319"/>
      <c r="AL129" s="319"/>
    </row>
    <row r="130" spans="1:38" s="269" customFormat="1" ht="24" hidden="1" customHeight="1">
      <c r="A130" s="322" t="e">
        <f>#REF!</f>
        <v>#REF!</v>
      </c>
      <c r="B130" s="322"/>
      <c r="C130" s="322"/>
      <c r="D130" s="322"/>
      <c r="E130" s="322"/>
      <c r="F130" s="322"/>
      <c r="G130" s="322"/>
      <c r="H130" s="322"/>
      <c r="I130" s="315" t="e">
        <f>#REF!</f>
        <v>#REF!</v>
      </c>
      <c r="J130" s="1362"/>
      <c r="K130" s="1362"/>
      <c r="L130" s="1362"/>
      <c r="M130" s="1362"/>
      <c r="N130" s="186"/>
      <c r="AH130" s="319"/>
      <c r="AI130" s="319"/>
      <c r="AK130" s="319"/>
      <c r="AL130" s="319"/>
    </row>
    <row r="131" spans="1:38" s="269" customFormat="1" hidden="1">
      <c r="A131" s="316" t="e">
        <f>#REF!</f>
        <v>#REF!</v>
      </c>
      <c r="B131" s="316"/>
      <c r="C131" s="316"/>
      <c r="D131" s="316"/>
      <c r="E131" s="316"/>
      <c r="F131" s="316"/>
      <c r="G131" s="316"/>
      <c r="H131" s="316"/>
      <c r="I131" s="317" t="e">
        <f>#REF!</f>
        <v>#REF!</v>
      </c>
      <c r="J131" s="1362" t="e">
        <f>#REF!</f>
        <v>#REF!</v>
      </c>
      <c r="K131" s="1362"/>
      <c r="L131" s="1362"/>
      <c r="M131" s="1362"/>
      <c r="N131" s="186"/>
      <c r="AH131" s="319"/>
      <c r="AI131" s="319"/>
      <c r="AK131" s="318"/>
      <c r="AL131" s="319"/>
    </row>
    <row r="132" spans="1:38" s="269" customFormat="1" hidden="1">
      <c r="A132" s="316" t="e">
        <f>#REF!</f>
        <v>#REF!</v>
      </c>
      <c r="B132" s="316"/>
      <c r="C132" s="316"/>
      <c r="D132" s="316"/>
      <c r="E132" s="316"/>
      <c r="F132" s="316"/>
      <c r="G132" s="316"/>
      <c r="H132" s="316"/>
      <c r="I132" s="317" t="e">
        <f>#REF!</f>
        <v>#REF!</v>
      </c>
      <c r="J132" s="1362" t="e">
        <f>#REF!</f>
        <v>#REF!</v>
      </c>
      <c r="K132" s="1362"/>
      <c r="L132" s="1362"/>
      <c r="M132" s="1362"/>
      <c r="N132" s="186"/>
      <c r="AH132" s="319"/>
      <c r="AI132" s="319"/>
      <c r="AK132" s="318"/>
      <c r="AL132" s="319"/>
    </row>
    <row r="133" spans="1:38" s="269" customFormat="1" ht="33" hidden="1" customHeight="1">
      <c r="A133" s="316" t="e">
        <f>#REF!</f>
        <v>#REF!</v>
      </c>
      <c r="B133" s="316"/>
      <c r="C133" s="316"/>
      <c r="D133" s="316"/>
      <c r="E133" s="316"/>
      <c r="F133" s="316"/>
      <c r="G133" s="316"/>
      <c r="H133" s="316"/>
      <c r="I133" s="317" t="e">
        <f>#REF!</f>
        <v>#REF!</v>
      </c>
      <c r="J133" s="1362" t="e">
        <f>#REF!</f>
        <v>#REF!</v>
      </c>
      <c r="K133" s="1362"/>
      <c r="L133" s="1362"/>
      <c r="M133" s="1362"/>
      <c r="N133" s="186"/>
      <c r="AH133" s="319"/>
      <c r="AI133" s="319"/>
      <c r="AK133" s="318"/>
      <c r="AL133" s="319"/>
    </row>
    <row r="134" spans="1:38" s="270" customFormat="1" ht="20.100000000000001" hidden="1" customHeight="1">
      <c r="A134" s="316"/>
      <c r="B134" s="316"/>
      <c r="C134" s="316"/>
      <c r="D134" s="316"/>
      <c r="E134" s="316"/>
      <c r="F134" s="316"/>
      <c r="G134" s="316"/>
      <c r="H134" s="316"/>
      <c r="I134" s="315" t="e">
        <f>#REF!</f>
        <v>#REF!</v>
      </c>
      <c r="J134" s="1362" t="e">
        <f>#REF!</f>
        <v>#REF!</v>
      </c>
      <c r="K134" s="1362"/>
      <c r="L134" s="1362"/>
      <c r="M134" s="1362"/>
      <c r="N134" s="186"/>
      <c r="AH134" s="319"/>
      <c r="AI134" s="319"/>
      <c r="AK134" s="319"/>
      <c r="AL134" s="319"/>
    </row>
    <row r="135" spans="1:38" s="269" customFormat="1" ht="20.100000000000001" hidden="1" customHeight="1">
      <c r="A135" s="322" t="e">
        <f>#REF!</f>
        <v>#REF!</v>
      </c>
      <c r="B135" s="322"/>
      <c r="C135" s="322"/>
      <c r="D135" s="322"/>
      <c r="E135" s="322"/>
      <c r="F135" s="322"/>
      <c r="G135" s="322"/>
      <c r="H135" s="322"/>
      <c r="I135" s="315" t="e">
        <f>#REF!</f>
        <v>#REF!</v>
      </c>
      <c r="J135" s="1362"/>
      <c r="K135" s="1362"/>
      <c r="L135" s="1362"/>
      <c r="M135" s="1362"/>
      <c r="N135" s="186"/>
      <c r="AH135" s="319"/>
      <c r="AI135" s="319"/>
      <c r="AK135" s="319"/>
      <c r="AL135" s="319"/>
    </row>
    <row r="136" spans="1:38" s="269" customFormat="1" hidden="1">
      <c r="A136" s="316" t="e">
        <f>#REF!</f>
        <v>#REF!</v>
      </c>
      <c r="B136" s="316"/>
      <c r="C136" s="316"/>
      <c r="D136" s="316"/>
      <c r="E136" s="316"/>
      <c r="F136" s="316"/>
      <c r="G136" s="316"/>
      <c r="H136" s="316"/>
      <c r="I136" s="317" t="e">
        <f>#REF!</f>
        <v>#REF!</v>
      </c>
      <c r="J136" s="1362" t="e">
        <f>#REF!</f>
        <v>#REF!</v>
      </c>
      <c r="K136" s="1362"/>
      <c r="L136" s="1362"/>
      <c r="M136" s="1362"/>
      <c r="N136" s="186"/>
      <c r="AH136" s="319"/>
      <c r="AI136" s="319"/>
      <c r="AK136" s="318"/>
      <c r="AL136" s="319"/>
    </row>
    <row r="137" spans="1:38" s="269" customFormat="1" hidden="1">
      <c r="A137" s="316" t="e">
        <f>#REF!</f>
        <v>#REF!</v>
      </c>
      <c r="B137" s="316"/>
      <c r="C137" s="316"/>
      <c r="D137" s="316"/>
      <c r="E137" s="316"/>
      <c r="F137" s="316"/>
      <c r="G137" s="316"/>
      <c r="H137" s="316"/>
      <c r="I137" s="317" t="e">
        <f>#REF!</f>
        <v>#REF!</v>
      </c>
      <c r="J137" s="1362" t="e">
        <f>#REF!</f>
        <v>#REF!</v>
      </c>
      <c r="K137" s="1362"/>
      <c r="L137" s="1362"/>
      <c r="M137" s="1362"/>
      <c r="N137" s="186"/>
      <c r="AH137" s="319"/>
      <c r="AI137" s="319"/>
      <c r="AK137" s="318"/>
      <c r="AL137" s="319"/>
    </row>
    <row r="138" spans="1:38" s="269" customFormat="1" hidden="1">
      <c r="A138" s="316" t="e">
        <f>#REF!</f>
        <v>#REF!</v>
      </c>
      <c r="B138" s="316"/>
      <c r="C138" s="316"/>
      <c r="D138" s="316"/>
      <c r="E138" s="316"/>
      <c r="F138" s="316"/>
      <c r="G138" s="316"/>
      <c r="H138" s="316"/>
      <c r="I138" s="317" t="e">
        <f>#REF!</f>
        <v>#REF!</v>
      </c>
      <c r="J138" s="1362" t="e">
        <f>#REF!</f>
        <v>#REF!</v>
      </c>
      <c r="K138" s="1362"/>
      <c r="L138" s="1362"/>
      <c r="M138" s="1362"/>
      <c r="N138" s="186"/>
      <c r="AH138" s="319"/>
      <c r="AI138" s="319"/>
      <c r="AK138" s="318"/>
      <c r="AL138" s="319"/>
    </row>
    <row r="139" spans="1:38" s="269" customFormat="1" hidden="1">
      <c r="A139" s="316"/>
      <c r="B139" s="316"/>
      <c r="C139" s="316"/>
      <c r="D139" s="316"/>
      <c r="E139" s="316"/>
      <c r="F139" s="316"/>
      <c r="G139" s="316"/>
      <c r="H139" s="316"/>
      <c r="I139" s="315" t="e">
        <f>#REF!</f>
        <v>#REF!</v>
      </c>
      <c r="J139" s="1362" t="e">
        <f>#REF!</f>
        <v>#REF!</v>
      </c>
      <c r="K139" s="1362"/>
      <c r="L139" s="1362"/>
      <c r="M139" s="1362"/>
      <c r="N139" s="186"/>
      <c r="AH139" s="319"/>
      <c r="AI139" s="319"/>
      <c r="AK139" s="319"/>
      <c r="AL139" s="319"/>
    </row>
    <row r="140" spans="1:38" s="269" customFormat="1" ht="20.100000000000001" hidden="1" customHeight="1">
      <c r="A140" s="322" t="e">
        <f>#REF!</f>
        <v>#REF!</v>
      </c>
      <c r="B140" s="322"/>
      <c r="C140" s="322"/>
      <c r="D140" s="322"/>
      <c r="E140" s="322"/>
      <c r="F140" s="322"/>
      <c r="G140" s="322"/>
      <c r="H140" s="322"/>
      <c r="I140" s="315" t="e">
        <f>#REF!</f>
        <v>#REF!</v>
      </c>
      <c r="J140" s="1362"/>
      <c r="K140" s="1362"/>
      <c r="L140" s="1362"/>
      <c r="M140" s="1362"/>
      <c r="N140" s="186"/>
      <c r="AH140" s="319"/>
      <c r="AI140" s="319"/>
      <c r="AK140" s="319"/>
      <c r="AL140" s="319"/>
    </row>
    <row r="141" spans="1:38" s="269" customFormat="1" hidden="1">
      <c r="A141" s="316" t="e">
        <f>#REF!</f>
        <v>#REF!</v>
      </c>
      <c r="B141" s="316"/>
      <c r="C141" s="316"/>
      <c r="D141" s="316"/>
      <c r="E141" s="316"/>
      <c r="F141" s="316"/>
      <c r="G141" s="316"/>
      <c r="H141" s="316"/>
      <c r="I141" s="317" t="e">
        <f>#REF!</f>
        <v>#REF!</v>
      </c>
      <c r="J141" s="1362" t="e">
        <f>#REF!</f>
        <v>#REF!</v>
      </c>
      <c r="K141" s="1362"/>
      <c r="L141" s="1362"/>
      <c r="M141" s="1362"/>
      <c r="N141" s="186"/>
      <c r="AH141" s="319"/>
      <c r="AI141" s="319"/>
      <c r="AK141" s="318"/>
      <c r="AL141" s="319"/>
    </row>
    <row r="142" spans="1:38" s="269" customFormat="1" hidden="1">
      <c r="A142" s="316" t="e">
        <f>#REF!</f>
        <v>#REF!</v>
      </c>
      <c r="B142" s="316"/>
      <c r="C142" s="316"/>
      <c r="D142" s="316"/>
      <c r="E142" s="316"/>
      <c r="F142" s="316"/>
      <c r="G142" s="316"/>
      <c r="H142" s="316"/>
      <c r="I142" s="317" t="e">
        <f>#REF!</f>
        <v>#REF!</v>
      </c>
      <c r="J142" s="1362" t="e">
        <f>#REF!</f>
        <v>#REF!</v>
      </c>
      <c r="K142" s="1362"/>
      <c r="L142" s="1362"/>
      <c r="M142" s="1362"/>
      <c r="N142" s="186"/>
      <c r="AH142" s="319"/>
      <c r="AI142" s="319"/>
      <c r="AK142" s="318"/>
      <c r="AL142" s="319"/>
    </row>
    <row r="143" spans="1:38" s="269" customFormat="1" hidden="1">
      <c r="A143" s="316" t="e">
        <f>#REF!</f>
        <v>#REF!</v>
      </c>
      <c r="B143" s="316"/>
      <c r="C143" s="316"/>
      <c r="D143" s="316"/>
      <c r="E143" s="316"/>
      <c r="F143" s="316"/>
      <c r="G143" s="316"/>
      <c r="H143" s="316"/>
      <c r="I143" s="317" t="e">
        <f>#REF!</f>
        <v>#REF!</v>
      </c>
      <c r="J143" s="1362" t="e">
        <f>#REF!</f>
        <v>#REF!</v>
      </c>
      <c r="K143" s="1362"/>
      <c r="L143" s="1362"/>
      <c r="M143" s="1362"/>
      <c r="N143" s="186"/>
      <c r="AH143" s="319"/>
      <c r="AI143" s="319"/>
      <c r="AK143" s="318"/>
      <c r="AL143" s="319"/>
    </row>
    <row r="144" spans="1:38" s="269" customFormat="1" hidden="1">
      <c r="A144" s="316" t="e">
        <f>#REF!</f>
        <v>#REF!</v>
      </c>
      <c r="B144" s="316"/>
      <c r="C144" s="316"/>
      <c r="D144" s="316"/>
      <c r="E144" s="316"/>
      <c r="F144" s="316"/>
      <c r="G144" s="316"/>
      <c r="H144" s="316"/>
      <c r="I144" s="317" t="e">
        <f>#REF!</f>
        <v>#REF!</v>
      </c>
      <c r="J144" s="1362" t="e">
        <f>#REF!</f>
        <v>#REF!</v>
      </c>
      <c r="K144" s="1362"/>
      <c r="L144" s="1362"/>
      <c r="M144" s="1362"/>
      <c r="N144" s="186"/>
      <c r="AH144" s="319"/>
      <c r="AI144" s="319"/>
      <c r="AK144" s="318"/>
      <c r="AL144" s="319"/>
    </row>
    <row r="145" spans="1:38" s="270" customFormat="1" ht="20.100000000000001" hidden="1" customHeight="1">
      <c r="A145" s="316"/>
      <c r="B145" s="316"/>
      <c r="C145" s="316"/>
      <c r="D145" s="316"/>
      <c r="E145" s="316"/>
      <c r="F145" s="316"/>
      <c r="G145" s="316"/>
      <c r="H145" s="316"/>
      <c r="I145" s="315" t="e">
        <f>#REF!</f>
        <v>#REF!</v>
      </c>
      <c r="J145" s="1362" t="e">
        <f>#REF!</f>
        <v>#REF!</v>
      </c>
      <c r="K145" s="1362"/>
      <c r="L145" s="1362"/>
      <c r="M145" s="1362"/>
      <c r="N145" s="186"/>
      <c r="AH145" s="319"/>
      <c r="AI145" s="319"/>
      <c r="AK145" s="319"/>
      <c r="AL145" s="319"/>
    </row>
    <row r="146" spans="1:38" s="269" customFormat="1" ht="20.100000000000001" hidden="1" customHeight="1">
      <c r="A146" s="324"/>
      <c r="B146" s="324"/>
      <c r="C146" s="324"/>
      <c r="D146" s="324"/>
      <c r="E146" s="324"/>
      <c r="F146" s="324"/>
      <c r="G146" s="324"/>
      <c r="H146" s="324"/>
      <c r="I146" s="315" t="e">
        <f>#REF!</f>
        <v>#REF!</v>
      </c>
      <c r="J146" s="1362" t="e">
        <f>#REF!</f>
        <v>#REF!</v>
      </c>
      <c r="K146" s="1362"/>
      <c r="L146" s="1362"/>
      <c r="M146" s="1362"/>
      <c r="N146" s="186"/>
      <c r="AH146" s="319"/>
      <c r="AI146" s="319"/>
      <c r="AK146" s="319"/>
      <c r="AL146" s="319"/>
    </row>
    <row r="147" spans="1:38" s="269" customFormat="1" hidden="1">
      <c r="A147" s="324"/>
      <c r="B147" s="324"/>
      <c r="C147" s="324"/>
      <c r="D147" s="324"/>
      <c r="E147" s="324"/>
      <c r="F147" s="324"/>
      <c r="G147" s="324"/>
      <c r="H147" s="324"/>
      <c r="I147" s="315"/>
      <c r="J147" s="1362"/>
      <c r="K147" s="1362"/>
      <c r="L147" s="1362"/>
      <c r="M147" s="1362"/>
      <c r="N147" s="186"/>
      <c r="AH147" s="319"/>
      <c r="AI147" s="319"/>
      <c r="AK147" s="319"/>
      <c r="AL147" s="319"/>
    </row>
    <row r="148" spans="1:38" s="269" customFormat="1" ht="20.100000000000001" hidden="1" customHeight="1">
      <c r="A148" s="321" t="e">
        <f>#REF!</f>
        <v>#REF!</v>
      </c>
      <c r="B148" s="321"/>
      <c r="C148" s="321"/>
      <c r="D148" s="321"/>
      <c r="E148" s="321"/>
      <c r="F148" s="321"/>
      <c r="G148" s="321"/>
      <c r="H148" s="321"/>
      <c r="I148" s="315" t="e">
        <f>#REF!</f>
        <v>#REF!</v>
      </c>
      <c r="J148" s="1362"/>
      <c r="K148" s="1362"/>
      <c r="L148" s="1362"/>
      <c r="M148" s="1362"/>
      <c r="N148" s="186"/>
      <c r="AH148" s="319"/>
      <c r="AI148" s="319"/>
      <c r="AK148" s="319"/>
      <c r="AL148" s="319"/>
    </row>
    <row r="149" spans="1:38" s="269" customFormat="1" ht="30" hidden="1" customHeight="1">
      <c r="A149" s="322" t="e">
        <f>#REF!</f>
        <v>#REF!</v>
      </c>
      <c r="B149" s="322"/>
      <c r="C149" s="322"/>
      <c r="D149" s="322"/>
      <c r="E149" s="322"/>
      <c r="F149" s="322"/>
      <c r="G149" s="322"/>
      <c r="H149" s="322"/>
      <c r="I149" s="315" t="e">
        <f>#REF!</f>
        <v>#REF!</v>
      </c>
      <c r="J149" s="1362"/>
      <c r="K149" s="1362"/>
      <c r="L149" s="1362"/>
      <c r="M149" s="1362"/>
      <c r="N149" s="186"/>
      <c r="AH149" s="319"/>
      <c r="AI149" s="319"/>
      <c r="AK149" s="319"/>
      <c r="AL149" s="319"/>
    </row>
    <row r="150" spans="1:38" s="269" customFormat="1" hidden="1">
      <c r="A150" s="316" t="e">
        <f>#REF!</f>
        <v>#REF!</v>
      </c>
      <c r="B150" s="316"/>
      <c r="C150" s="316"/>
      <c r="D150" s="316"/>
      <c r="E150" s="316"/>
      <c r="F150" s="316"/>
      <c r="G150" s="316"/>
      <c r="H150" s="316"/>
      <c r="I150" s="317" t="e">
        <f>#REF!</f>
        <v>#REF!</v>
      </c>
      <c r="J150" s="1362" t="e">
        <f>#REF!</f>
        <v>#REF!</v>
      </c>
      <c r="K150" s="1362"/>
      <c r="L150" s="1362"/>
      <c r="M150" s="1362"/>
      <c r="N150" s="186"/>
      <c r="AH150" s="319"/>
      <c r="AI150" s="319"/>
      <c r="AK150" s="318"/>
      <c r="AL150" s="319"/>
    </row>
    <row r="151" spans="1:38" s="269" customFormat="1" hidden="1">
      <c r="A151" s="316" t="e">
        <f>#REF!</f>
        <v>#REF!</v>
      </c>
      <c r="B151" s="316"/>
      <c r="C151" s="316"/>
      <c r="D151" s="316"/>
      <c r="E151" s="316"/>
      <c r="F151" s="316"/>
      <c r="G151" s="316"/>
      <c r="H151" s="316"/>
      <c r="I151" s="317" t="e">
        <f>#REF!</f>
        <v>#REF!</v>
      </c>
      <c r="J151" s="1362" t="e">
        <f>#REF!</f>
        <v>#REF!</v>
      </c>
      <c r="K151" s="1362"/>
      <c r="L151" s="1362"/>
      <c r="M151" s="1362"/>
      <c r="N151" s="186"/>
      <c r="AH151" s="319"/>
      <c r="AI151" s="319"/>
      <c r="AK151" s="318"/>
      <c r="AL151" s="319"/>
    </row>
    <row r="152" spans="1:38" s="269" customFormat="1" hidden="1">
      <c r="A152" s="316" t="e">
        <f>#REF!</f>
        <v>#REF!</v>
      </c>
      <c r="B152" s="316"/>
      <c r="C152" s="316"/>
      <c r="D152" s="316"/>
      <c r="E152" s="316"/>
      <c r="F152" s="316"/>
      <c r="G152" s="316"/>
      <c r="H152" s="316"/>
      <c r="I152" s="317" t="e">
        <f>#REF!</f>
        <v>#REF!</v>
      </c>
      <c r="J152" s="1362" t="e">
        <f>#REF!</f>
        <v>#REF!</v>
      </c>
      <c r="K152" s="1362"/>
      <c r="L152" s="1362"/>
      <c r="M152" s="1362"/>
      <c r="N152" s="186"/>
      <c r="AH152" s="319"/>
      <c r="AI152" s="319"/>
      <c r="AK152" s="318"/>
      <c r="AL152" s="319"/>
    </row>
    <row r="153" spans="1:38" s="269" customFormat="1" ht="20.100000000000001" hidden="1" customHeight="1">
      <c r="A153" s="325"/>
      <c r="B153" s="325"/>
      <c r="C153" s="325"/>
      <c r="D153" s="325"/>
      <c r="E153" s="325"/>
      <c r="F153" s="325"/>
      <c r="G153" s="325"/>
      <c r="H153" s="325"/>
      <c r="I153" s="315" t="e">
        <f>#REF!</f>
        <v>#REF!</v>
      </c>
      <c r="J153" s="1362" t="e">
        <f>#REF!</f>
        <v>#REF!</v>
      </c>
      <c r="K153" s="1362"/>
      <c r="L153" s="1362"/>
      <c r="M153" s="1362"/>
      <c r="N153" s="186"/>
      <c r="AH153" s="319"/>
      <c r="AI153" s="319"/>
      <c r="AK153" s="319"/>
      <c r="AL153" s="319"/>
    </row>
    <row r="154" spans="1:38" s="269" customFormat="1" ht="20.100000000000001" hidden="1" customHeight="1">
      <c r="A154" s="324"/>
      <c r="B154" s="324"/>
      <c r="C154" s="324"/>
      <c r="D154" s="324"/>
      <c r="E154" s="324"/>
      <c r="F154" s="324"/>
      <c r="G154" s="324"/>
      <c r="H154" s="324"/>
      <c r="I154" s="315" t="e">
        <f>#REF!</f>
        <v>#REF!</v>
      </c>
      <c r="J154" s="1362" t="e">
        <f>#REF!</f>
        <v>#REF!</v>
      </c>
      <c r="K154" s="1362"/>
      <c r="L154" s="1362"/>
      <c r="M154" s="1362"/>
      <c r="N154" s="186"/>
      <c r="AH154" s="319"/>
      <c r="AI154" s="319"/>
      <c r="AK154" s="319"/>
      <c r="AL154" s="319"/>
    </row>
    <row r="155" spans="1:38" s="269" customFormat="1" ht="20.100000000000001" hidden="1" customHeight="1">
      <c r="A155" s="314" t="e">
        <f>#REF!</f>
        <v>#REF!</v>
      </c>
      <c r="B155" s="314"/>
      <c r="C155" s="314"/>
      <c r="D155" s="314"/>
      <c r="E155" s="314"/>
      <c r="F155" s="314"/>
      <c r="G155" s="314"/>
      <c r="H155" s="314"/>
      <c r="I155" s="315" t="e">
        <f>#REF!</f>
        <v>#REF!</v>
      </c>
      <c r="J155" s="1362"/>
      <c r="K155" s="1362"/>
      <c r="L155" s="1362"/>
      <c r="M155" s="1362"/>
      <c r="N155" s="186"/>
      <c r="AH155" s="319"/>
      <c r="AI155" s="319"/>
      <c r="AK155" s="319"/>
      <c r="AL155" s="319"/>
    </row>
    <row r="156" spans="1:38" s="269" customFormat="1" ht="30" hidden="1" customHeight="1">
      <c r="A156" s="321" t="e">
        <f>#REF!</f>
        <v>#REF!</v>
      </c>
      <c r="B156" s="321"/>
      <c r="C156" s="321"/>
      <c r="D156" s="321"/>
      <c r="E156" s="321"/>
      <c r="F156" s="321"/>
      <c r="G156" s="321"/>
      <c r="H156" s="321"/>
      <c r="I156" s="315" t="e">
        <f>#REF!</f>
        <v>#REF!</v>
      </c>
      <c r="J156" s="1362"/>
      <c r="K156" s="1362"/>
      <c r="L156" s="1362"/>
      <c r="M156" s="1362"/>
      <c r="N156" s="186"/>
      <c r="AH156" s="319"/>
      <c r="AI156" s="319"/>
      <c r="AK156" s="319"/>
      <c r="AL156" s="319"/>
    </row>
    <row r="157" spans="1:38" s="269" customFormat="1" ht="20.100000000000001" hidden="1" customHeight="1">
      <c r="A157" s="316" t="e">
        <f>#REF!</f>
        <v>#REF!</v>
      </c>
      <c r="B157" s="316"/>
      <c r="C157" s="316"/>
      <c r="D157" s="316"/>
      <c r="E157" s="316"/>
      <c r="F157" s="316"/>
      <c r="G157" s="316"/>
      <c r="H157" s="316"/>
      <c r="I157" s="317" t="e">
        <f>#REF!</f>
        <v>#REF!</v>
      </c>
      <c r="J157" s="1362" t="e">
        <f>#REF!</f>
        <v>#REF!</v>
      </c>
      <c r="K157" s="1362"/>
      <c r="L157" s="1362"/>
      <c r="M157" s="1362"/>
      <c r="N157" s="186"/>
      <c r="AH157" s="319"/>
      <c r="AI157" s="319"/>
      <c r="AK157" s="318"/>
      <c r="AL157" s="319"/>
    </row>
    <row r="158" spans="1:38" s="269" customFormat="1" ht="20.100000000000001" hidden="1" customHeight="1">
      <c r="A158" s="316" t="e">
        <f>#REF!</f>
        <v>#REF!</v>
      </c>
      <c r="B158" s="316"/>
      <c r="C158" s="316"/>
      <c r="D158" s="316"/>
      <c r="E158" s="316"/>
      <c r="F158" s="316"/>
      <c r="G158" s="316"/>
      <c r="H158" s="316"/>
      <c r="I158" s="317" t="e">
        <f>#REF!</f>
        <v>#REF!</v>
      </c>
      <c r="J158" s="1362" t="e">
        <f>#REF!</f>
        <v>#REF!</v>
      </c>
      <c r="K158" s="1362"/>
      <c r="L158" s="1362"/>
      <c r="M158" s="1362"/>
      <c r="N158" s="186"/>
      <c r="AH158" s="319"/>
      <c r="AI158" s="319"/>
      <c r="AK158" s="318"/>
      <c r="AL158" s="319"/>
    </row>
    <row r="159" spans="1:38" s="269" customFormat="1" ht="20.100000000000001" hidden="1" customHeight="1">
      <c r="A159" s="316" t="e">
        <f>#REF!</f>
        <v>#REF!</v>
      </c>
      <c r="B159" s="316"/>
      <c r="C159" s="316"/>
      <c r="D159" s="316"/>
      <c r="E159" s="316"/>
      <c r="F159" s="316"/>
      <c r="G159" s="316"/>
      <c r="H159" s="316"/>
      <c r="I159" s="317" t="e">
        <f>#REF!</f>
        <v>#REF!</v>
      </c>
      <c r="J159" s="1362" t="e">
        <f>#REF!</f>
        <v>#REF!</v>
      </c>
      <c r="K159" s="1362"/>
      <c r="L159" s="1362"/>
      <c r="M159" s="1362"/>
      <c r="N159" s="186"/>
      <c r="AH159" s="319"/>
      <c r="AI159" s="319"/>
      <c r="AK159" s="318"/>
      <c r="AL159" s="319"/>
    </row>
    <row r="160" spans="1:38" s="269" customFormat="1" ht="20.100000000000001" hidden="1" customHeight="1">
      <c r="A160" s="316" t="e">
        <f>#REF!</f>
        <v>#REF!</v>
      </c>
      <c r="B160" s="316"/>
      <c r="C160" s="316"/>
      <c r="D160" s="316"/>
      <c r="E160" s="316"/>
      <c r="F160" s="316"/>
      <c r="G160" s="316"/>
      <c r="H160" s="316"/>
      <c r="I160" s="317" t="e">
        <f>#REF!</f>
        <v>#REF!</v>
      </c>
      <c r="J160" s="1362" t="e">
        <f>#REF!</f>
        <v>#REF!</v>
      </c>
      <c r="K160" s="1362"/>
      <c r="L160" s="1362"/>
      <c r="M160" s="1362"/>
      <c r="N160" s="186"/>
      <c r="AH160" s="319"/>
      <c r="AI160" s="319"/>
      <c r="AK160" s="318"/>
      <c r="AL160" s="319"/>
    </row>
    <row r="161" spans="1:38" s="269" customFormat="1" ht="20.100000000000001" hidden="1" customHeight="1">
      <c r="A161" s="316" t="e">
        <f>#REF!</f>
        <v>#REF!</v>
      </c>
      <c r="B161" s="316"/>
      <c r="C161" s="316"/>
      <c r="D161" s="316"/>
      <c r="E161" s="316"/>
      <c r="F161" s="316"/>
      <c r="G161" s="316"/>
      <c r="H161" s="316"/>
      <c r="I161" s="317" t="e">
        <f>#REF!</f>
        <v>#REF!</v>
      </c>
      <c r="J161" s="1362" t="e">
        <f>#REF!</f>
        <v>#REF!</v>
      </c>
      <c r="K161" s="1362"/>
      <c r="L161" s="1362"/>
      <c r="M161" s="1362"/>
      <c r="N161" s="186"/>
      <c r="AH161" s="319"/>
      <c r="AI161" s="319"/>
      <c r="AK161" s="318"/>
      <c r="AL161" s="319"/>
    </row>
    <row r="162" spans="1:38" s="269" customFormat="1" ht="20.100000000000001" hidden="1" customHeight="1">
      <c r="A162" s="320"/>
      <c r="B162" s="320"/>
      <c r="C162" s="320"/>
      <c r="D162" s="320"/>
      <c r="E162" s="320"/>
      <c r="F162" s="320"/>
      <c r="G162" s="320"/>
      <c r="H162" s="320"/>
      <c r="I162" s="315" t="e">
        <f>#REF!</f>
        <v>#REF!</v>
      </c>
      <c r="J162" s="1362" t="e">
        <f>#REF!</f>
        <v>#REF!</v>
      </c>
      <c r="K162" s="1362"/>
      <c r="L162" s="1362"/>
      <c r="M162" s="1362"/>
      <c r="N162" s="186"/>
      <c r="AH162" s="319"/>
      <c r="AI162" s="319"/>
      <c r="AK162" s="319"/>
      <c r="AL162" s="319"/>
    </row>
    <row r="163" spans="1:38" s="269" customFormat="1" ht="20.100000000000001" hidden="1" customHeight="1">
      <c r="A163" s="321" t="e">
        <f>#REF!</f>
        <v>#REF!</v>
      </c>
      <c r="B163" s="321"/>
      <c r="C163" s="321"/>
      <c r="D163" s="321"/>
      <c r="E163" s="321"/>
      <c r="F163" s="321"/>
      <c r="G163" s="321"/>
      <c r="H163" s="321"/>
      <c r="I163" s="315" t="e">
        <f>#REF!</f>
        <v>#REF!</v>
      </c>
      <c r="J163" s="1362"/>
      <c r="K163" s="1362"/>
      <c r="L163" s="1362"/>
      <c r="M163" s="1362"/>
      <c r="N163" s="186"/>
      <c r="AH163" s="319"/>
      <c r="AI163" s="319"/>
      <c r="AK163" s="319"/>
      <c r="AL163" s="319"/>
    </row>
    <row r="164" spans="1:38" s="269" customFormat="1" ht="20.100000000000001" hidden="1" customHeight="1">
      <c r="A164" s="316" t="e">
        <f>#REF!</f>
        <v>#REF!</v>
      </c>
      <c r="B164" s="316"/>
      <c r="C164" s="316"/>
      <c r="D164" s="316"/>
      <c r="E164" s="316"/>
      <c r="F164" s="316"/>
      <c r="G164" s="316"/>
      <c r="H164" s="316"/>
      <c r="I164" s="326" t="e">
        <f>#REF!</f>
        <v>#REF!</v>
      </c>
      <c r="J164" s="1362" t="e">
        <f>#REF!</f>
        <v>#REF!</v>
      </c>
      <c r="K164" s="1362"/>
      <c r="L164" s="1362"/>
      <c r="M164" s="1362"/>
      <c r="N164" s="186"/>
      <c r="AH164" s="319"/>
      <c r="AI164" s="319"/>
      <c r="AK164" s="318"/>
      <c r="AL164" s="319"/>
    </row>
    <row r="165" spans="1:38" s="269" customFormat="1" ht="20.100000000000001" hidden="1" customHeight="1">
      <c r="A165" s="316" t="e">
        <f>#REF!</f>
        <v>#REF!</v>
      </c>
      <c r="B165" s="316"/>
      <c r="C165" s="316"/>
      <c r="D165" s="316"/>
      <c r="E165" s="316"/>
      <c r="F165" s="316"/>
      <c r="G165" s="316"/>
      <c r="H165" s="316"/>
      <c r="I165" s="326" t="e">
        <f>#REF!</f>
        <v>#REF!</v>
      </c>
      <c r="J165" s="1362" t="e">
        <f>#REF!</f>
        <v>#REF!</v>
      </c>
      <c r="K165" s="1362"/>
      <c r="L165" s="1362"/>
      <c r="M165" s="1362"/>
      <c r="N165" s="186"/>
      <c r="AH165" s="319"/>
      <c r="AI165" s="319"/>
      <c r="AK165" s="318"/>
      <c r="AL165" s="319"/>
    </row>
    <row r="166" spans="1:38" s="269" customFormat="1" ht="20.100000000000001" hidden="1" customHeight="1">
      <c r="A166" s="316" t="e">
        <f>#REF!</f>
        <v>#REF!</v>
      </c>
      <c r="B166" s="316"/>
      <c r="C166" s="316"/>
      <c r="D166" s="316"/>
      <c r="E166" s="316"/>
      <c r="F166" s="316"/>
      <c r="G166" s="316"/>
      <c r="H166" s="316"/>
      <c r="I166" s="326" t="e">
        <f>#REF!</f>
        <v>#REF!</v>
      </c>
      <c r="J166" s="1362" t="e">
        <f>#REF!</f>
        <v>#REF!</v>
      </c>
      <c r="K166" s="1362"/>
      <c r="L166" s="1362"/>
      <c r="M166" s="1362"/>
      <c r="N166" s="186"/>
      <c r="AH166" s="319"/>
      <c r="AI166" s="319"/>
      <c r="AK166" s="318"/>
      <c r="AL166" s="319"/>
    </row>
    <row r="167" spans="1:38" s="269" customFormat="1" ht="20.100000000000001" hidden="1" customHeight="1">
      <c r="A167" s="316" t="e">
        <f>#REF!</f>
        <v>#REF!</v>
      </c>
      <c r="B167" s="316"/>
      <c r="C167" s="316"/>
      <c r="D167" s="316"/>
      <c r="E167" s="316"/>
      <c r="F167" s="316"/>
      <c r="G167" s="316"/>
      <c r="H167" s="316"/>
      <c r="I167" s="326" t="e">
        <f>#REF!</f>
        <v>#REF!</v>
      </c>
      <c r="J167" s="1362" t="e">
        <f>#REF!</f>
        <v>#REF!</v>
      </c>
      <c r="K167" s="1362"/>
      <c r="L167" s="1362"/>
      <c r="M167" s="1362"/>
      <c r="N167" s="186"/>
      <c r="AH167" s="319"/>
      <c r="AI167" s="319"/>
      <c r="AK167" s="318"/>
      <c r="AL167" s="319"/>
    </row>
    <row r="168" spans="1:38" s="269" customFormat="1" ht="20.100000000000001" hidden="1" customHeight="1">
      <c r="A168" s="316" t="e">
        <f>#REF!</f>
        <v>#REF!</v>
      </c>
      <c r="B168" s="316"/>
      <c r="C168" s="316"/>
      <c r="D168" s="316"/>
      <c r="E168" s="316"/>
      <c r="F168" s="316"/>
      <c r="G168" s="316"/>
      <c r="H168" s="316"/>
      <c r="I168" s="326" t="e">
        <f>#REF!</f>
        <v>#REF!</v>
      </c>
      <c r="J168" s="1362" t="e">
        <f>#REF!</f>
        <v>#REF!</v>
      </c>
      <c r="K168" s="1362"/>
      <c r="L168" s="1362"/>
      <c r="M168" s="1362"/>
      <c r="N168" s="186"/>
      <c r="AH168" s="319"/>
      <c r="AI168" s="319"/>
      <c r="AK168" s="318"/>
      <c r="AL168" s="319"/>
    </row>
    <row r="169" spans="1:38" s="269" customFormat="1" ht="20.100000000000001" hidden="1" customHeight="1">
      <c r="A169" s="316" t="e">
        <f>#REF!</f>
        <v>#REF!</v>
      </c>
      <c r="B169" s="316"/>
      <c r="C169" s="316"/>
      <c r="D169" s="316"/>
      <c r="E169" s="316"/>
      <c r="F169" s="316"/>
      <c r="G169" s="316"/>
      <c r="H169" s="316"/>
      <c r="I169" s="326" t="e">
        <f>#REF!</f>
        <v>#REF!</v>
      </c>
      <c r="J169" s="1362" t="e">
        <f>#REF!</f>
        <v>#REF!</v>
      </c>
      <c r="K169" s="1362"/>
      <c r="L169" s="1362"/>
      <c r="M169" s="1362"/>
      <c r="N169" s="186"/>
      <c r="AH169" s="319"/>
      <c r="AI169" s="319"/>
      <c r="AK169" s="318"/>
      <c r="AL169" s="319"/>
    </row>
    <row r="170" spans="1:38" s="269" customFormat="1" ht="20.100000000000001" hidden="1" customHeight="1">
      <c r="A170" s="327"/>
      <c r="B170" s="327"/>
      <c r="C170" s="327"/>
      <c r="D170" s="327"/>
      <c r="E170" s="327"/>
      <c r="F170" s="327"/>
      <c r="G170" s="327"/>
      <c r="H170" s="327"/>
      <c r="I170" s="315" t="e">
        <f>#REF!</f>
        <v>#REF!</v>
      </c>
      <c r="J170" s="1362" t="e">
        <f>#REF!</f>
        <v>#REF!</v>
      </c>
      <c r="K170" s="1362"/>
      <c r="L170" s="1362"/>
      <c r="M170" s="1362"/>
      <c r="N170" s="186"/>
      <c r="AH170" s="319"/>
      <c r="AI170" s="319"/>
      <c r="AK170" s="319"/>
      <c r="AL170" s="319"/>
    </row>
    <row r="171" spans="1:38" s="269" customFormat="1" ht="35.25" hidden="1" customHeight="1">
      <c r="A171" s="321" t="e">
        <f>#REF!</f>
        <v>#REF!</v>
      </c>
      <c r="B171" s="321"/>
      <c r="C171" s="321"/>
      <c r="D171" s="321"/>
      <c r="E171" s="321"/>
      <c r="F171" s="321"/>
      <c r="G171" s="321"/>
      <c r="H171" s="321"/>
      <c r="I171" s="315" t="e">
        <f>#REF!</f>
        <v>#REF!</v>
      </c>
      <c r="J171" s="1362"/>
      <c r="K171" s="1362"/>
      <c r="L171" s="1362"/>
      <c r="M171" s="1362"/>
      <c r="N171" s="186"/>
      <c r="AH171" s="319"/>
      <c r="AI171" s="319"/>
      <c r="AK171" s="319"/>
      <c r="AL171" s="319"/>
    </row>
    <row r="172" spans="1:38" s="269" customFormat="1" ht="19.5" hidden="1" customHeight="1">
      <c r="A172" s="316" t="e">
        <f>#REF!</f>
        <v>#REF!</v>
      </c>
      <c r="B172" s="316"/>
      <c r="C172" s="316"/>
      <c r="D172" s="316"/>
      <c r="E172" s="316"/>
      <c r="F172" s="316"/>
      <c r="G172" s="316"/>
      <c r="H172" s="316"/>
      <c r="I172" s="326" t="e">
        <f>#REF!</f>
        <v>#REF!</v>
      </c>
      <c r="J172" s="1362" t="e">
        <f>#REF!</f>
        <v>#REF!</v>
      </c>
      <c r="K172" s="1362"/>
      <c r="L172" s="1362"/>
      <c r="M172" s="1362"/>
      <c r="N172" s="186"/>
      <c r="AH172" s="319"/>
      <c r="AI172" s="319"/>
      <c r="AK172" s="318"/>
      <c r="AL172" s="319"/>
    </row>
    <row r="173" spans="1:38" s="269" customFormat="1" ht="19.5" hidden="1" customHeight="1">
      <c r="A173" s="316" t="e">
        <f>#REF!</f>
        <v>#REF!</v>
      </c>
      <c r="B173" s="316"/>
      <c r="C173" s="316"/>
      <c r="D173" s="316"/>
      <c r="E173" s="316"/>
      <c r="F173" s="316"/>
      <c r="G173" s="316"/>
      <c r="H173" s="316"/>
      <c r="I173" s="326" t="e">
        <f>#REF!</f>
        <v>#REF!</v>
      </c>
      <c r="J173" s="1362" t="e">
        <f>#REF!</f>
        <v>#REF!</v>
      </c>
      <c r="K173" s="1362"/>
      <c r="L173" s="1362"/>
      <c r="M173" s="1362"/>
      <c r="N173" s="186"/>
      <c r="AH173" s="319"/>
      <c r="AI173" s="319"/>
      <c r="AK173" s="318"/>
      <c r="AL173" s="319"/>
    </row>
    <row r="174" spans="1:38" s="269" customFormat="1" ht="19.5" hidden="1" customHeight="1">
      <c r="A174" s="316" t="e">
        <f>#REF!</f>
        <v>#REF!</v>
      </c>
      <c r="B174" s="316"/>
      <c r="C174" s="316"/>
      <c r="D174" s="316"/>
      <c r="E174" s="316"/>
      <c r="F174" s="316"/>
      <c r="G174" s="316"/>
      <c r="H174" s="316"/>
      <c r="I174" s="326" t="e">
        <f>#REF!</f>
        <v>#REF!</v>
      </c>
      <c r="J174" s="1362" t="e">
        <f>#REF!</f>
        <v>#REF!</v>
      </c>
      <c r="K174" s="1362"/>
      <c r="L174" s="1362"/>
      <c r="M174" s="1362"/>
      <c r="N174" s="186"/>
      <c r="AH174" s="319"/>
      <c r="AI174" s="319"/>
      <c r="AK174" s="318"/>
      <c r="AL174" s="319"/>
    </row>
    <row r="175" spans="1:38" s="269" customFormat="1" ht="19.5" hidden="1" customHeight="1">
      <c r="A175" s="316" t="e">
        <f>#REF!</f>
        <v>#REF!</v>
      </c>
      <c r="B175" s="316"/>
      <c r="C175" s="316"/>
      <c r="D175" s="316"/>
      <c r="E175" s="316"/>
      <c r="F175" s="316"/>
      <c r="G175" s="316"/>
      <c r="H175" s="316"/>
      <c r="I175" s="326" t="e">
        <f>#REF!</f>
        <v>#REF!</v>
      </c>
      <c r="J175" s="1362" t="e">
        <f>#REF!</f>
        <v>#REF!</v>
      </c>
      <c r="K175" s="1362"/>
      <c r="L175" s="1362"/>
      <c r="M175" s="1362"/>
      <c r="N175" s="186"/>
      <c r="AH175" s="319"/>
      <c r="AI175" s="319"/>
      <c r="AK175" s="318"/>
      <c r="AL175" s="319"/>
    </row>
    <row r="176" spans="1:38" s="269" customFormat="1" ht="33" hidden="1" customHeight="1">
      <c r="A176" s="316" t="e">
        <f>#REF!</f>
        <v>#REF!</v>
      </c>
      <c r="B176" s="316"/>
      <c r="C176" s="316"/>
      <c r="D176" s="316"/>
      <c r="E176" s="316"/>
      <c r="F176" s="316"/>
      <c r="G176" s="316"/>
      <c r="H176" s="316"/>
      <c r="I176" s="326" t="e">
        <f>#REF!</f>
        <v>#REF!</v>
      </c>
      <c r="J176" s="1362" t="e">
        <f>#REF!</f>
        <v>#REF!</v>
      </c>
      <c r="K176" s="1362"/>
      <c r="L176" s="1362"/>
      <c r="M176" s="1362"/>
      <c r="N176" s="186"/>
      <c r="AH176" s="319"/>
      <c r="AI176" s="319"/>
      <c r="AK176" s="318"/>
      <c r="AL176" s="319"/>
    </row>
    <row r="177" spans="1:38" s="269" customFormat="1" ht="19.5" hidden="1" customHeight="1">
      <c r="A177" s="316" t="e">
        <f>#REF!</f>
        <v>#REF!</v>
      </c>
      <c r="B177" s="316"/>
      <c r="C177" s="316"/>
      <c r="D177" s="316"/>
      <c r="E177" s="316"/>
      <c r="F177" s="316"/>
      <c r="G177" s="316"/>
      <c r="H177" s="316"/>
      <c r="I177" s="326" t="e">
        <f>#REF!</f>
        <v>#REF!</v>
      </c>
      <c r="J177" s="1362" t="e">
        <f>#REF!</f>
        <v>#REF!</v>
      </c>
      <c r="K177" s="1362"/>
      <c r="L177" s="1362"/>
      <c r="M177" s="1362"/>
      <c r="N177" s="186"/>
      <c r="AH177" s="319"/>
      <c r="AI177" s="319"/>
      <c r="AK177" s="318"/>
      <c r="AL177" s="319"/>
    </row>
    <row r="178" spans="1:38" s="269" customFormat="1" ht="19.5" hidden="1" customHeight="1">
      <c r="A178" s="316" t="e">
        <f>#REF!</f>
        <v>#REF!</v>
      </c>
      <c r="B178" s="316"/>
      <c r="C178" s="316"/>
      <c r="D178" s="316"/>
      <c r="E178" s="316"/>
      <c r="F178" s="316"/>
      <c r="G178" s="316"/>
      <c r="H178" s="316"/>
      <c r="I178" s="326" t="e">
        <f>#REF!</f>
        <v>#REF!</v>
      </c>
      <c r="J178" s="1362" t="e">
        <f>#REF!</f>
        <v>#REF!</v>
      </c>
      <c r="K178" s="1362"/>
      <c r="L178" s="1362"/>
      <c r="M178" s="1362"/>
      <c r="N178" s="186"/>
      <c r="AH178" s="319"/>
      <c r="AI178" s="319"/>
      <c r="AK178" s="318"/>
      <c r="AL178" s="319"/>
    </row>
    <row r="179" spans="1:38" s="269" customFormat="1" ht="19.5" hidden="1" customHeight="1">
      <c r="A179" s="316" t="e">
        <f>#REF!</f>
        <v>#REF!</v>
      </c>
      <c r="B179" s="316"/>
      <c r="C179" s="316"/>
      <c r="D179" s="316"/>
      <c r="E179" s="316"/>
      <c r="F179" s="316"/>
      <c r="G179" s="316"/>
      <c r="H179" s="316"/>
      <c r="I179" s="326" t="e">
        <f>#REF!</f>
        <v>#REF!</v>
      </c>
      <c r="J179" s="1362" t="e">
        <f>#REF!</f>
        <v>#REF!</v>
      </c>
      <c r="K179" s="1362"/>
      <c r="L179" s="1362"/>
      <c r="M179" s="1362"/>
      <c r="N179" s="186"/>
      <c r="AH179" s="319"/>
      <c r="AI179" s="319"/>
      <c r="AK179" s="318"/>
      <c r="AL179" s="319"/>
    </row>
    <row r="180" spans="1:38" s="269" customFormat="1" ht="19.5" hidden="1" customHeight="1">
      <c r="A180" s="316" t="e">
        <f>#REF!</f>
        <v>#REF!</v>
      </c>
      <c r="B180" s="316"/>
      <c r="C180" s="316"/>
      <c r="D180" s="316"/>
      <c r="E180" s="316"/>
      <c r="F180" s="316"/>
      <c r="G180" s="316"/>
      <c r="H180" s="316"/>
      <c r="I180" s="326" t="e">
        <f>#REF!</f>
        <v>#REF!</v>
      </c>
      <c r="J180" s="1362" t="e">
        <f>#REF!</f>
        <v>#REF!</v>
      </c>
      <c r="K180" s="1362"/>
      <c r="L180" s="1362"/>
      <c r="M180" s="1362"/>
      <c r="N180" s="186"/>
      <c r="AH180" s="319"/>
      <c r="AI180" s="319"/>
      <c r="AK180" s="318"/>
      <c r="AL180" s="319"/>
    </row>
    <row r="181" spans="1:38" s="269" customFormat="1" ht="19.5" hidden="1" customHeight="1">
      <c r="A181" s="327"/>
      <c r="B181" s="327"/>
      <c r="C181" s="327"/>
      <c r="D181" s="327"/>
      <c r="E181" s="327"/>
      <c r="F181" s="327"/>
      <c r="G181" s="327"/>
      <c r="H181" s="327"/>
      <c r="I181" s="315" t="e">
        <f>#REF!</f>
        <v>#REF!</v>
      </c>
      <c r="J181" s="1362" t="e">
        <f>#REF!</f>
        <v>#REF!</v>
      </c>
      <c r="K181" s="1362"/>
      <c r="L181" s="1362"/>
      <c r="M181" s="1362"/>
      <c r="N181" s="186"/>
      <c r="AH181" s="319"/>
      <c r="AI181" s="319"/>
      <c r="AK181" s="319"/>
      <c r="AL181" s="319"/>
    </row>
    <row r="182" spans="1:38" s="269" customFormat="1" ht="19.5" hidden="1" customHeight="1">
      <c r="A182" s="321" t="e">
        <f>#REF!</f>
        <v>#REF!</v>
      </c>
      <c r="B182" s="321"/>
      <c r="C182" s="321"/>
      <c r="D182" s="321"/>
      <c r="E182" s="321"/>
      <c r="F182" s="321"/>
      <c r="G182" s="321"/>
      <c r="H182" s="321"/>
      <c r="I182" s="315" t="e">
        <f>#REF!</f>
        <v>#REF!</v>
      </c>
      <c r="J182" s="1362"/>
      <c r="K182" s="1362"/>
      <c r="L182" s="1362"/>
      <c r="M182" s="1362"/>
      <c r="N182" s="186"/>
      <c r="AH182" s="319"/>
      <c r="AI182" s="319"/>
      <c r="AK182" s="319"/>
      <c r="AL182" s="319"/>
    </row>
    <row r="183" spans="1:38" s="269" customFormat="1" ht="19.5" hidden="1" customHeight="1">
      <c r="A183" s="316" t="e">
        <f>#REF!</f>
        <v>#REF!</v>
      </c>
      <c r="B183" s="316"/>
      <c r="C183" s="316"/>
      <c r="D183" s="316"/>
      <c r="E183" s="316"/>
      <c r="F183" s="316"/>
      <c r="G183" s="316"/>
      <c r="H183" s="316"/>
      <c r="I183" s="317" t="e">
        <f>#REF!</f>
        <v>#REF!</v>
      </c>
      <c r="J183" s="1362" t="e">
        <f>#REF!</f>
        <v>#REF!</v>
      </c>
      <c r="K183" s="1362"/>
      <c r="L183" s="1362"/>
      <c r="M183" s="1362"/>
      <c r="N183" s="186"/>
      <c r="AH183" s="319"/>
      <c r="AI183" s="319"/>
      <c r="AK183" s="318"/>
      <c r="AL183" s="319"/>
    </row>
    <row r="184" spans="1:38" s="269" customFormat="1" ht="19.5" hidden="1" customHeight="1">
      <c r="A184" s="316" t="e">
        <f>#REF!</f>
        <v>#REF!</v>
      </c>
      <c r="B184" s="316"/>
      <c r="C184" s="316"/>
      <c r="D184" s="316"/>
      <c r="E184" s="316"/>
      <c r="F184" s="316"/>
      <c r="G184" s="316"/>
      <c r="H184" s="316"/>
      <c r="I184" s="317" t="e">
        <f>#REF!</f>
        <v>#REF!</v>
      </c>
      <c r="J184" s="1362" t="e">
        <f>#REF!</f>
        <v>#REF!</v>
      </c>
      <c r="K184" s="1362"/>
      <c r="L184" s="1362"/>
      <c r="M184" s="1362"/>
      <c r="N184" s="186"/>
      <c r="AH184" s="319"/>
      <c r="AI184" s="319"/>
      <c r="AK184" s="318"/>
      <c r="AL184" s="319"/>
    </row>
    <row r="185" spans="1:38" s="269" customFormat="1" ht="19.5" hidden="1" customHeight="1">
      <c r="A185" s="316" t="e">
        <f>#REF!</f>
        <v>#REF!</v>
      </c>
      <c r="B185" s="316"/>
      <c r="C185" s="316"/>
      <c r="D185" s="316"/>
      <c r="E185" s="316"/>
      <c r="F185" s="316"/>
      <c r="G185" s="316"/>
      <c r="H185" s="316"/>
      <c r="I185" s="317" t="e">
        <f>#REF!</f>
        <v>#REF!</v>
      </c>
      <c r="J185" s="1362" t="e">
        <f>#REF!</f>
        <v>#REF!</v>
      </c>
      <c r="K185" s="1362"/>
      <c r="L185" s="1362"/>
      <c r="M185" s="1362"/>
      <c r="N185" s="186"/>
      <c r="AH185" s="319"/>
      <c r="AI185" s="319"/>
      <c r="AK185" s="318"/>
      <c r="AL185" s="319"/>
    </row>
    <row r="186" spans="1:38" s="269" customFormat="1" ht="19.5" hidden="1" customHeight="1">
      <c r="A186" s="327"/>
      <c r="B186" s="327"/>
      <c r="C186" s="327"/>
      <c r="D186" s="327"/>
      <c r="E186" s="327"/>
      <c r="F186" s="327"/>
      <c r="G186" s="327"/>
      <c r="H186" s="327"/>
      <c r="I186" s="315" t="e">
        <f>#REF!</f>
        <v>#REF!</v>
      </c>
      <c r="J186" s="1362" t="e">
        <f>#REF!</f>
        <v>#REF!</v>
      </c>
      <c r="K186" s="1362"/>
      <c r="L186" s="1362"/>
      <c r="M186" s="1362"/>
      <c r="N186" s="186"/>
      <c r="AH186" s="319"/>
      <c r="AI186" s="319"/>
      <c r="AK186" s="319"/>
      <c r="AL186" s="319"/>
    </row>
    <row r="187" spans="1:38" s="269" customFormat="1" ht="33" hidden="1" customHeight="1">
      <c r="A187" s="321" t="e">
        <f>#REF!</f>
        <v>#REF!</v>
      </c>
      <c r="B187" s="321"/>
      <c r="C187" s="321"/>
      <c r="D187" s="321"/>
      <c r="E187" s="321"/>
      <c r="F187" s="321"/>
      <c r="G187" s="321"/>
      <c r="H187" s="321"/>
      <c r="I187" s="315" t="e">
        <f>#REF!</f>
        <v>#REF!</v>
      </c>
      <c r="J187" s="1362"/>
      <c r="K187" s="1362"/>
      <c r="L187" s="1362"/>
      <c r="M187" s="1362"/>
      <c r="N187" s="186"/>
      <c r="AH187" s="319"/>
      <c r="AI187" s="319"/>
      <c r="AK187" s="319"/>
      <c r="AL187" s="319"/>
    </row>
    <row r="188" spans="1:38" s="269" customFormat="1" ht="19.5" hidden="1" customHeight="1">
      <c r="A188" s="327" t="e">
        <f>#REF!</f>
        <v>#REF!</v>
      </c>
      <c r="B188" s="327"/>
      <c r="C188" s="327"/>
      <c r="D188" s="327"/>
      <c r="E188" s="327"/>
      <c r="F188" s="327"/>
      <c r="G188" s="327"/>
      <c r="H188" s="327"/>
      <c r="I188" s="317" t="e">
        <f>#REF!</f>
        <v>#REF!</v>
      </c>
      <c r="J188" s="1362" t="e">
        <f>#REF!</f>
        <v>#REF!</v>
      </c>
      <c r="K188" s="1362"/>
      <c r="L188" s="1362"/>
      <c r="M188" s="1362"/>
      <c r="N188" s="186"/>
      <c r="AH188" s="319"/>
      <c r="AI188" s="319"/>
      <c r="AK188" s="318"/>
      <c r="AL188" s="319"/>
    </row>
    <row r="189" spans="1:38" s="269" customFormat="1" ht="19.5" hidden="1" customHeight="1">
      <c r="A189" s="327" t="e">
        <f>#REF!</f>
        <v>#REF!</v>
      </c>
      <c r="B189" s="327"/>
      <c r="C189" s="327"/>
      <c r="D189" s="327"/>
      <c r="E189" s="327"/>
      <c r="F189" s="327"/>
      <c r="G189" s="327"/>
      <c r="H189" s="327"/>
      <c r="I189" s="317" t="e">
        <f>#REF!</f>
        <v>#REF!</v>
      </c>
      <c r="J189" s="1362" t="e">
        <f>#REF!</f>
        <v>#REF!</v>
      </c>
      <c r="K189" s="1362"/>
      <c r="L189" s="1362"/>
      <c r="M189" s="1362"/>
      <c r="N189" s="186"/>
      <c r="AH189" s="319"/>
      <c r="AI189" s="319"/>
      <c r="AK189" s="318"/>
      <c r="AL189" s="319"/>
    </row>
    <row r="190" spans="1:38" s="269" customFormat="1" ht="19.5" hidden="1" customHeight="1">
      <c r="A190" s="327" t="e">
        <f>#REF!</f>
        <v>#REF!</v>
      </c>
      <c r="B190" s="327"/>
      <c r="C190" s="327"/>
      <c r="D190" s="327"/>
      <c r="E190" s="327"/>
      <c r="F190" s="327"/>
      <c r="G190" s="327"/>
      <c r="H190" s="327"/>
      <c r="I190" s="317" t="e">
        <f>#REF!</f>
        <v>#REF!</v>
      </c>
      <c r="J190" s="1362" t="e">
        <f>#REF!</f>
        <v>#REF!</v>
      </c>
      <c r="K190" s="1362"/>
      <c r="L190" s="1362"/>
      <c r="M190" s="1362"/>
      <c r="N190" s="186"/>
      <c r="AH190" s="319"/>
      <c r="AI190" s="319"/>
      <c r="AK190" s="318"/>
      <c r="AL190" s="319"/>
    </row>
    <row r="191" spans="1:38" s="269" customFormat="1" ht="19.5" hidden="1" customHeight="1">
      <c r="A191" s="327"/>
      <c r="B191" s="327"/>
      <c r="C191" s="327"/>
      <c r="D191" s="327"/>
      <c r="E191" s="327"/>
      <c r="F191" s="327"/>
      <c r="G191" s="327"/>
      <c r="H191" s="327"/>
      <c r="I191" s="315" t="e">
        <f>#REF!</f>
        <v>#REF!</v>
      </c>
      <c r="J191" s="1362" t="e">
        <f>#REF!</f>
        <v>#REF!</v>
      </c>
      <c r="K191" s="1362"/>
      <c r="L191" s="1362"/>
      <c r="M191" s="1362"/>
      <c r="N191" s="186"/>
      <c r="AH191" s="319"/>
      <c r="AI191" s="319"/>
      <c r="AK191" s="319"/>
      <c r="AL191" s="319"/>
    </row>
    <row r="192" spans="1:38" s="269" customFormat="1" ht="19.5" hidden="1" customHeight="1">
      <c r="A192" s="321" t="e">
        <f>#REF!</f>
        <v>#REF!</v>
      </c>
      <c r="B192" s="321"/>
      <c r="C192" s="321"/>
      <c r="D192" s="321"/>
      <c r="E192" s="321"/>
      <c r="F192" s="321"/>
      <c r="G192" s="321"/>
      <c r="H192" s="321"/>
      <c r="I192" s="315" t="e">
        <f>#REF!</f>
        <v>#REF!</v>
      </c>
      <c r="J192" s="1362"/>
      <c r="K192" s="1362"/>
      <c r="L192" s="1362"/>
      <c r="M192" s="1362"/>
      <c r="N192" s="186"/>
      <c r="AH192" s="319"/>
      <c r="AI192" s="319"/>
      <c r="AK192" s="319"/>
      <c r="AL192" s="319"/>
    </row>
    <row r="193" spans="1:38" s="269" customFormat="1" ht="19.5" hidden="1" customHeight="1">
      <c r="A193" s="316" t="e">
        <f>#REF!</f>
        <v>#REF!</v>
      </c>
      <c r="B193" s="316"/>
      <c r="C193" s="316"/>
      <c r="D193" s="316"/>
      <c r="E193" s="316"/>
      <c r="F193" s="316"/>
      <c r="G193" s="316"/>
      <c r="H193" s="316"/>
      <c r="I193" s="317" t="e">
        <f>#REF!</f>
        <v>#REF!</v>
      </c>
      <c r="J193" s="1362" t="e">
        <f>#REF!</f>
        <v>#REF!</v>
      </c>
      <c r="K193" s="1362"/>
      <c r="L193" s="1362"/>
      <c r="M193" s="1362"/>
      <c r="N193" s="186"/>
      <c r="AH193" s="319"/>
      <c r="AI193" s="319"/>
      <c r="AK193" s="318"/>
      <c r="AL193" s="319"/>
    </row>
    <row r="194" spans="1:38" s="269" customFormat="1" ht="19.5" hidden="1" customHeight="1">
      <c r="A194" s="316" t="e">
        <f>#REF!</f>
        <v>#REF!</v>
      </c>
      <c r="B194" s="316"/>
      <c r="C194" s="316"/>
      <c r="D194" s="316"/>
      <c r="E194" s="316"/>
      <c r="F194" s="316"/>
      <c r="G194" s="316"/>
      <c r="H194" s="316"/>
      <c r="I194" s="317" t="e">
        <f>#REF!</f>
        <v>#REF!</v>
      </c>
      <c r="J194" s="1362" t="e">
        <f>#REF!</f>
        <v>#REF!</v>
      </c>
      <c r="K194" s="1362"/>
      <c r="L194" s="1362"/>
      <c r="M194" s="1362"/>
      <c r="N194" s="186"/>
      <c r="AH194" s="319"/>
      <c r="AI194" s="319"/>
      <c r="AK194" s="318"/>
      <c r="AL194" s="319"/>
    </row>
    <row r="195" spans="1:38" s="269" customFormat="1" ht="19.5" hidden="1" customHeight="1">
      <c r="A195" s="327"/>
      <c r="B195" s="327"/>
      <c r="C195" s="327"/>
      <c r="D195" s="327"/>
      <c r="E195" s="327"/>
      <c r="F195" s="327"/>
      <c r="G195" s="327"/>
      <c r="H195" s="327"/>
      <c r="I195" s="315" t="e">
        <f>#REF!</f>
        <v>#REF!</v>
      </c>
      <c r="J195" s="1362" t="e">
        <f>#REF!</f>
        <v>#REF!</v>
      </c>
      <c r="K195" s="1362"/>
      <c r="L195" s="1362"/>
      <c r="M195" s="1362"/>
      <c r="N195" s="186"/>
      <c r="AH195" s="319"/>
      <c r="AI195" s="319"/>
      <c r="AK195" s="319"/>
      <c r="AL195" s="319"/>
    </row>
    <row r="196" spans="1:38" s="269" customFormat="1" ht="33" hidden="1" customHeight="1">
      <c r="A196" s="321" t="e">
        <f>#REF!</f>
        <v>#REF!</v>
      </c>
      <c r="B196" s="321"/>
      <c r="C196" s="321"/>
      <c r="D196" s="321"/>
      <c r="E196" s="321"/>
      <c r="F196" s="321"/>
      <c r="G196" s="321"/>
      <c r="H196" s="321"/>
      <c r="I196" s="315" t="e">
        <f>#REF!</f>
        <v>#REF!</v>
      </c>
      <c r="J196" s="1362"/>
      <c r="K196" s="1362"/>
      <c r="L196" s="1362"/>
      <c r="M196" s="1362"/>
      <c r="N196" s="186"/>
      <c r="AH196" s="319"/>
      <c r="AI196" s="319"/>
      <c r="AK196" s="319"/>
      <c r="AL196" s="319"/>
    </row>
    <row r="197" spans="1:38" s="269" customFormat="1" ht="19.5" hidden="1" customHeight="1">
      <c r="A197" s="316" t="e">
        <f>#REF!</f>
        <v>#REF!</v>
      </c>
      <c r="B197" s="316"/>
      <c r="C197" s="316"/>
      <c r="D197" s="316"/>
      <c r="E197" s="316"/>
      <c r="F197" s="316"/>
      <c r="G197" s="316"/>
      <c r="H197" s="316"/>
      <c r="I197" s="317" t="e">
        <f>#REF!</f>
        <v>#REF!</v>
      </c>
      <c r="J197" s="1362" t="e">
        <f>#REF!</f>
        <v>#REF!</v>
      </c>
      <c r="K197" s="1362"/>
      <c r="L197" s="1362"/>
      <c r="M197" s="1362"/>
      <c r="N197" s="186"/>
      <c r="AH197" s="319"/>
      <c r="AI197" s="319"/>
      <c r="AK197" s="318"/>
      <c r="AL197" s="319"/>
    </row>
    <row r="198" spans="1:38" s="269" customFormat="1" ht="19.5" hidden="1" customHeight="1">
      <c r="A198" s="316" t="e">
        <f>#REF!</f>
        <v>#REF!</v>
      </c>
      <c r="B198" s="316"/>
      <c r="C198" s="316"/>
      <c r="D198" s="316"/>
      <c r="E198" s="316"/>
      <c r="F198" s="316"/>
      <c r="G198" s="316"/>
      <c r="H198" s="316"/>
      <c r="I198" s="317" t="e">
        <f>#REF!</f>
        <v>#REF!</v>
      </c>
      <c r="J198" s="1362" t="e">
        <f>#REF!</f>
        <v>#REF!</v>
      </c>
      <c r="K198" s="1362"/>
      <c r="L198" s="1362"/>
      <c r="M198" s="1362"/>
      <c r="N198" s="186"/>
      <c r="AH198" s="319"/>
      <c r="AI198" s="319"/>
      <c r="AK198" s="318"/>
      <c r="AL198" s="319"/>
    </row>
    <row r="199" spans="1:38" s="269" customFormat="1" ht="19.5" hidden="1" customHeight="1">
      <c r="A199" s="316" t="e">
        <f>#REF!</f>
        <v>#REF!</v>
      </c>
      <c r="B199" s="316"/>
      <c r="C199" s="316"/>
      <c r="D199" s="316"/>
      <c r="E199" s="316"/>
      <c r="F199" s="316"/>
      <c r="G199" s="316"/>
      <c r="H199" s="316"/>
      <c r="I199" s="317" t="e">
        <f>#REF!</f>
        <v>#REF!</v>
      </c>
      <c r="J199" s="1362" t="e">
        <f>#REF!</f>
        <v>#REF!</v>
      </c>
      <c r="K199" s="1362"/>
      <c r="L199" s="1362"/>
      <c r="M199" s="1362"/>
      <c r="N199" s="186"/>
      <c r="AH199" s="319"/>
      <c r="AI199" s="319"/>
      <c r="AK199" s="318"/>
      <c r="AL199" s="319"/>
    </row>
    <row r="200" spans="1:38" s="269" customFormat="1" ht="19.5" hidden="1" customHeight="1">
      <c r="A200" s="316" t="e">
        <f>#REF!</f>
        <v>#REF!</v>
      </c>
      <c r="B200" s="316"/>
      <c r="C200" s="316"/>
      <c r="D200" s="316"/>
      <c r="E200" s="316"/>
      <c r="F200" s="316"/>
      <c r="G200" s="316"/>
      <c r="H200" s="316"/>
      <c r="I200" s="317" t="e">
        <f>#REF!</f>
        <v>#REF!</v>
      </c>
      <c r="J200" s="1362" t="e">
        <f>#REF!</f>
        <v>#REF!</v>
      </c>
      <c r="K200" s="1362"/>
      <c r="L200" s="1362"/>
      <c r="M200" s="1362"/>
      <c r="N200" s="186"/>
      <c r="AH200" s="319"/>
      <c r="AI200" s="319"/>
      <c r="AK200" s="318"/>
      <c r="AL200" s="319"/>
    </row>
    <row r="201" spans="1:38" s="269" customFormat="1" ht="19.5" hidden="1" customHeight="1">
      <c r="A201" s="316" t="e">
        <f>#REF!</f>
        <v>#REF!</v>
      </c>
      <c r="B201" s="316"/>
      <c r="C201" s="316"/>
      <c r="D201" s="316"/>
      <c r="E201" s="316"/>
      <c r="F201" s="316"/>
      <c r="G201" s="316"/>
      <c r="H201" s="316"/>
      <c r="I201" s="317" t="e">
        <f>#REF!</f>
        <v>#REF!</v>
      </c>
      <c r="J201" s="1362" t="e">
        <f>#REF!</f>
        <v>#REF!</v>
      </c>
      <c r="K201" s="1362"/>
      <c r="L201" s="1362"/>
      <c r="M201" s="1362"/>
      <c r="N201" s="186"/>
      <c r="AH201" s="319"/>
      <c r="AI201" s="319"/>
      <c r="AK201" s="318"/>
      <c r="AL201" s="319"/>
    </row>
    <row r="202" spans="1:38" s="269" customFormat="1" ht="19.5" hidden="1" customHeight="1">
      <c r="A202" s="316" t="e">
        <f>#REF!</f>
        <v>#REF!</v>
      </c>
      <c r="B202" s="316"/>
      <c r="C202" s="316"/>
      <c r="D202" s="316"/>
      <c r="E202" s="316"/>
      <c r="F202" s="316"/>
      <c r="G202" s="316"/>
      <c r="H202" s="316"/>
      <c r="I202" s="317" t="e">
        <f>#REF!</f>
        <v>#REF!</v>
      </c>
      <c r="J202" s="1362" t="e">
        <f>#REF!</f>
        <v>#REF!</v>
      </c>
      <c r="K202" s="1362"/>
      <c r="L202" s="1362"/>
      <c r="M202" s="1362"/>
      <c r="N202" s="186"/>
      <c r="AH202" s="319"/>
      <c r="AI202" s="319"/>
      <c r="AK202" s="318"/>
      <c r="AL202" s="319"/>
    </row>
    <row r="203" spans="1:38" s="269" customFormat="1" ht="19.5" hidden="1" customHeight="1">
      <c r="A203" s="327"/>
      <c r="B203" s="327"/>
      <c r="C203" s="327"/>
      <c r="D203" s="327"/>
      <c r="E203" s="327"/>
      <c r="F203" s="327"/>
      <c r="G203" s="327"/>
      <c r="H203" s="327"/>
      <c r="I203" s="315" t="e">
        <f>#REF!</f>
        <v>#REF!</v>
      </c>
      <c r="J203" s="1362" t="e">
        <f>#REF!</f>
        <v>#REF!</v>
      </c>
      <c r="K203" s="1362"/>
      <c r="L203" s="1362"/>
      <c r="M203" s="1362"/>
      <c r="N203" s="186"/>
      <c r="AH203" s="319"/>
      <c r="AI203" s="319"/>
      <c r="AK203" s="319"/>
      <c r="AL203" s="319"/>
    </row>
    <row r="204" spans="1:38" s="269" customFormat="1" ht="33" hidden="1" customHeight="1">
      <c r="A204" s="321" t="e">
        <f>#REF!</f>
        <v>#REF!</v>
      </c>
      <c r="B204" s="321"/>
      <c r="C204" s="321"/>
      <c r="D204" s="321"/>
      <c r="E204" s="321"/>
      <c r="F204" s="321"/>
      <c r="G204" s="321"/>
      <c r="H204" s="321"/>
      <c r="I204" s="315" t="e">
        <f>#REF!</f>
        <v>#REF!</v>
      </c>
      <c r="J204" s="1362"/>
      <c r="K204" s="1362"/>
      <c r="L204" s="1362"/>
      <c r="M204" s="1362"/>
      <c r="N204" s="186"/>
      <c r="AH204" s="319"/>
      <c r="AI204" s="319"/>
      <c r="AK204" s="319"/>
      <c r="AL204" s="319"/>
    </row>
    <row r="205" spans="1:38" s="269" customFormat="1" ht="33" hidden="1" customHeight="1">
      <c r="A205" s="316" t="e">
        <f>#REF!</f>
        <v>#REF!</v>
      </c>
      <c r="B205" s="316"/>
      <c r="C205" s="316"/>
      <c r="D205" s="316"/>
      <c r="E205" s="316"/>
      <c r="F205" s="316"/>
      <c r="G205" s="316"/>
      <c r="H205" s="316"/>
      <c r="I205" s="317" t="e">
        <f>#REF!</f>
        <v>#REF!</v>
      </c>
      <c r="J205" s="1362" t="e">
        <f>#REF!</f>
        <v>#REF!</v>
      </c>
      <c r="K205" s="1362"/>
      <c r="L205" s="1362"/>
      <c r="M205" s="1362"/>
      <c r="N205" s="186"/>
      <c r="AH205" s="319"/>
      <c r="AI205" s="319"/>
      <c r="AK205" s="318"/>
      <c r="AL205" s="319"/>
    </row>
    <row r="206" spans="1:38" s="269" customFormat="1" ht="19.5" hidden="1" customHeight="1">
      <c r="A206" s="316" t="e">
        <f>#REF!</f>
        <v>#REF!</v>
      </c>
      <c r="B206" s="316"/>
      <c r="C206" s="316"/>
      <c r="D206" s="316"/>
      <c r="E206" s="316"/>
      <c r="F206" s="316"/>
      <c r="G206" s="316"/>
      <c r="H206" s="316"/>
      <c r="I206" s="317" t="e">
        <f>#REF!</f>
        <v>#REF!</v>
      </c>
      <c r="J206" s="1362" t="e">
        <f>#REF!</f>
        <v>#REF!</v>
      </c>
      <c r="K206" s="1362"/>
      <c r="L206" s="1362"/>
      <c r="M206" s="1362"/>
      <c r="N206" s="186"/>
      <c r="AH206" s="319"/>
      <c r="AI206" s="319"/>
      <c r="AK206" s="318"/>
      <c r="AL206" s="319"/>
    </row>
    <row r="207" spans="1:38" s="269" customFormat="1" ht="19.5" hidden="1" customHeight="1">
      <c r="A207" s="316" t="e">
        <f>#REF!</f>
        <v>#REF!</v>
      </c>
      <c r="B207" s="316"/>
      <c r="C207" s="316"/>
      <c r="D207" s="316"/>
      <c r="E207" s="316"/>
      <c r="F207" s="316"/>
      <c r="G207" s="316"/>
      <c r="H207" s="316"/>
      <c r="I207" s="317" t="e">
        <f>#REF!</f>
        <v>#REF!</v>
      </c>
      <c r="J207" s="1362" t="e">
        <f>#REF!</f>
        <v>#REF!</v>
      </c>
      <c r="K207" s="1362"/>
      <c r="L207" s="1362"/>
      <c r="M207" s="1362"/>
      <c r="N207" s="186"/>
      <c r="AH207" s="319"/>
      <c r="AI207" s="319"/>
      <c r="AK207" s="318"/>
      <c r="AL207" s="319"/>
    </row>
    <row r="208" spans="1:38" s="269" customFormat="1" ht="19.5" hidden="1" customHeight="1">
      <c r="A208" s="327" t="e">
        <f>#REF!</f>
        <v>#REF!</v>
      </c>
      <c r="B208" s="327"/>
      <c r="C208" s="327"/>
      <c r="D208" s="327"/>
      <c r="E208" s="327"/>
      <c r="F208" s="327"/>
      <c r="G208" s="327"/>
      <c r="H208" s="327"/>
      <c r="I208" s="315" t="e">
        <f>#REF!</f>
        <v>#REF!</v>
      </c>
      <c r="J208" s="1362" t="e">
        <f>#REF!</f>
        <v>#REF!</v>
      </c>
      <c r="K208" s="1362"/>
      <c r="L208" s="1362"/>
      <c r="M208" s="1362"/>
      <c r="N208" s="186"/>
      <c r="AH208" s="319"/>
      <c r="AI208" s="319"/>
      <c r="AK208" s="319"/>
      <c r="AL208" s="319"/>
    </row>
    <row r="209" spans="1:38" s="269" customFormat="1" ht="33" hidden="1" customHeight="1">
      <c r="A209" s="321" t="e">
        <f>#REF!</f>
        <v>#REF!</v>
      </c>
      <c r="B209" s="321"/>
      <c r="C209" s="321"/>
      <c r="D209" s="321"/>
      <c r="E209" s="321"/>
      <c r="F209" s="321"/>
      <c r="G209" s="321"/>
      <c r="H209" s="321"/>
      <c r="I209" s="315" t="e">
        <f>#REF!</f>
        <v>#REF!</v>
      </c>
      <c r="J209" s="1362"/>
      <c r="K209" s="1362"/>
      <c r="L209" s="1362"/>
      <c r="M209" s="1362"/>
      <c r="N209" s="186"/>
      <c r="AH209" s="319"/>
      <c r="AI209" s="319"/>
      <c r="AK209" s="319"/>
      <c r="AL209" s="319"/>
    </row>
    <row r="210" spans="1:38" s="269" customFormat="1" ht="19.5" hidden="1" customHeight="1">
      <c r="A210" s="316" t="e">
        <f>#REF!</f>
        <v>#REF!</v>
      </c>
      <c r="B210" s="316"/>
      <c r="C210" s="316"/>
      <c r="D210" s="316"/>
      <c r="E210" s="316"/>
      <c r="F210" s="316"/>
      <c r="G210" s="316"/>
      <c r="H210" s="316"/>
      <c r="I210" s="317" t="e">
        <f>#REF!</f>
        <v>#REF!</v>
      </c>
      <c r="J210" s="1362" t="e">
        <f>#REF!</f>
        <v>#REF!</v>
      </c>
      <c r="K210" s="1362"/>
      <c r="L210" s="1362"/>
      <c r="M210" s="1362"/>
      <c r="N210" s="186"/>
      <c r="AH210" s="319"/>
      <c r="AI210" s="319"/>
      <c r="AK210" s="318"/>
      <c r="AL210" s="319"/>
    </row>
    <row r="211" spans="1:38" s="269" customFormat="1" ht="19.5" hidden="1" customHeight="1">
      <c r="A211" s="316" t="e">
        <f>#REF!</f>
        <v>#REF!</v>
      </c>
      <c r="B211" s="316"/>
      <c r="C211" s="316"/>
      <c r="D211" s="316"/>
      <c r="E211" s="316"/>
      <c r="F211" s="316"/>
      <c r="G211" s="316"/>
      <c r="H211" s="316"/>
      <c r="I211" s="317" t="e">
        <f>#REF!</f>
        <v>#REF!</v>
      </c>
      <c r="J211" s="1362" t="e">
        <f>#REF!</f>
        <v>#REF!</v>
      </c>
      <c r="K211" s="1362"/>
      <c r="L211" s="1362"/>
      <c r="M211" s="1362"/>
      <c r="N211" s="186"/>
      <c r="AH211" s="319"/>
      <c r="AI211" s="319"/>
      <c r="AK211" s="318"/>
      <c r="AL211" s="319"/>
    </row>
    <row r="212" spans="1:38" s="269" customFormat="1" ht="32.25" hidden="1" customHeight="1">
      <c r="A212" s="316" t="e">
        <f>#REF!</f>
        <v>#REF!</v>
      </c>
      <c r="B212" s="316"/>
      <c r="C212" s="316"/>
      <c r="D212" s="316"/>
      <c r="E212" s="316"/>
      <c r="F212" s="316"/>
      <c r="G212" s="316"/>
      <c r="H212" s="316"/>
      <c r="I212" s="317" t="e">
        <f>#REF!</f>
        <v>#REF!</v>
      </c>
      <c r="J212" s="1362" t="e">
        <f>#REF!</f>
        <v>#REF!</v>
      </c>
      <c r="K212" s="1362"/>
      <c r="L212" s="1362"/>
      <c r="M212" s="1362"/>
      <c r="N212" s="186"/>
      <c r="AH212" s="319"/>
      <c r="AI212" s="319"/>
      <c r="AK212" s="318"/>
      <c r="AL212" s="319"/>
    </row>
    <row r="213" spans="1:38" s="269" customFormat="1" ht="19.5" hidden="1" customHeight="1">
      <c r="A213" s="316" t="e">
        <f>#REF!</f>
        <v>#REF!</v>
      </c>
      <c r="B213" s="316"/>
      <c r="C213" s="316"/>
      <c r="D213" s="316"/>
      <c r="E213" s="316"/>
      <c r="F213" s="316"/>
      <c r="G213" s="316"/>
      <c r="H213" s="316"/>
      <c r="I213" s="317" t="e">
        <f>#REF!</f>
        <v>#REF!</v>
      </c>
      <c r="J213" s="1362" t="e">
        <f>#REF!</f>
        <v>#REF!</v>
      </c>
      <c r="K213" s="1362"/>
      <c r="L213" s="1362"/>
      <c r="M213" s="1362"/>
      <c r="N213" s="186"/>
      <c r="AH213" s="319"/>
      <c r="AI213" s="319"/>
      <c r="AK213" s="318"/>
      <c r="AL213" s="319"/>
    </row>
    <row r="214" spans="1:38" s="269" customFormat="1" ht="19.5" hidden="1" customHeight="1">
      <c r="A214" s="320"/>
      <c r="B214" s="320"/>
      <c r="C214" s="320"/>
      <c r="D214" s="320"/>
      <c r="E214" s="320"/>
      <c r="F214" s="320"/>
      <c r="G214" s="320"/>
      <c r="H214" s="320"/>
      <c r="I214" s="315" t="e">
        <f>#REF!</f>
        <v>#REF!</v>
      </c>
      <c r="J214" s="1362" t="e">
        <f>#REF!</f>
        <v>#REF!</v>
      </c>
      <c r="K214" s="1362"/>
      <c r="L214" s="1362"/>
      <c r="M214" s="1362"/>
      <c r="N214" s="188"/>
      <c r="AH214" s="319"/>
      <c r="AI214" s="319"/>
      <c r="AK214" s="319"/>
      <c r="AL214" s="319"/>
    </row>
    <row r="215" spans="1:38" s="269" customFormat="1" hidden="1">
      <c r="A215" s="323"/>
      <c r="B215" s="323"/>
      <c r="C215" s="323"/>
      <c r="D215" s="323"/>
      <c r="E215" s="323"/>
      <c r="F215" s="323"/>
      <c r="G215" s="323"/>
      <c r="H215" s="323"/>
      <c r="I215" s="315" t="e">
        <f>#REF!</f>
        <v>#REF!</v>
      </c>
      <c r="J215" s="1362" t="e">
        <f>#REF!</f>
        <v>#REF!</v>
      </c>
      <c r="K215" s="1362"/>
      <c r="L215" s="1362"/>
      <c r="M215" s="1362"/>
      <c r="N215" s="188"/>
      <c r="AH215" s="319"/>
      <c r="AI215" s="319"/>
      <c r="AK215" s="319"/>
      <c r="AL215" s="319"/>
    </row>
    <row r="216" spans="1:38" s="269" customFormat="1" ht="19.5" hidden="1" customHeight="1">
      <c r="A216" s="324"/>
      <c r="B216" s="324"/>
      <c r="C216" s="324"/>
      <c r="D216" s="324"/>
      <c r="E216" s="324"/>
      <c r="F216" s="324"/>
      <c r="G216" s="324"/>
      <c r="H216" s="324"/>
      <c r="I216" s="315" t="e">
        <f>#REF!</f>
        <v>#REF!</v>
      </c>
      <c r="J216" s="1362" t="e">
        <f>#REF!</f>
        <v>#REF!</v>
      </c>
      <c r="K216" s="1362"/>
      <c r="L216" s="1362"/>
      <c r="M216" s="1362"/>
      <c r="N216" s="188"/>
      <c r="AH216" s="319"/>
      <c r="AI216" s="319"/>
      <c r="AK216" s="319"/>
      <c r="AL216" s="319"/>
    </row>
    <row r="217" spans="1:38" s="184" customFormat="1">
      <c r="A217" s="230"/>
      <c r="B217" s="230"/>
      <c r="C217" s="230"/>
      <c r="D217" s="230"/>
      <c r="E217" s="230"/>
      <c r="F217" s="230"/>
      <c r="G217" s="230"/>
      <c r="H217" s="230"/>
      <c r="I217" s="223"/>
      <c r="J217" s="1365"/>
      <c r="K217" s="1365"/>
      <c r="L217" s="1365"/>
      <c r="M217" s="1365"/>
      <c r="N217" s="258"/>
      <c r="O217" s="384"/>
    </row>
    <row r="218" spans="1:38" s="184" customFormat="1">
      <c r="A218" s="205"/>
      <c r="B218" s="205"/>
      <c r="C218" s="205"/>
      <c r="D218" s="205"/>
      <c r="E218" s="205"/>
      <c r="F218" s="205"/>
      <c r="G218" s="205"/>
      <c r="H218" s="205"/>
      <c r="I218" s="193"/>
      <c r="J218" s="193"/>
      <c r="K218" s="193"/>
      <c r="L218" s="193"/>
      <c r="M218" s="193"/>
      <c r="N218" s="258"/>
      <c r="O218" s="384"/>
    </row>
    <row r="219" spans="1:38" s="184" customFormat="1">
      <c r="A219" s="205"/>
      <c r="B219" s="205"/>
      <c r="C219" s="205"/>
      <c r="D219" s="205"/>
      <c r="E219" s="205"/>
      <c r="F219" s="205"/>
      <c r="G219" s="205"/>
      <c r="H219" s="205"/>
      <c r="I219" s="193"/>
      <c r="J219" s="193"/>
      <c r="K219" s="193"/>
      <c r="L219" s="193"/>
      <c r="M219" s="193"/>
      <c r="N219" s="258"/>
      <c r="O219" s="384"/>
    </row>
  </sheetData>
  <sheetProtection password="CC1F" sheet="1" formatColumns="0" formatRows="0" selectLockedCells="1"/>
  <customSheetViews>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4"/>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5"/>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6"/>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7"/>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8"/>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0"/>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1"/>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2"/>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4"/>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8"/>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9"/>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21"/>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22"/>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3"/>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24"/>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25"/>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A4:N4"/>
    <mergeCell ref="A3:N3"/>
    <mergeCell ref="A100:M100"/>
    <mergeCell ref="A101:M101"/>
    <mergeCell ref="I10:J10"/>
    <mergeCell ref="I11:J11"/>
    <mergeCell ref="I8:J8"/>
    <mergeCell ref="I9:J9"/>
    <mergeCell ref="A7:J7"/>
    <mergeCell ref="A13:M13"/>
    <mergeCell ref="AK14:AL14"/>
    <mergeCell ref="AH14:AI14"/>
    <mergeCell ref="A104:J104"/>
    <mergeCell ref="J24:M24"/>
    <mergeCell ref="J23:M23"/>
    <mergeCell ref="J22:M22"/>
    <mergeCell ref="E25:M25"/>
    <mergeCell ref="A20:H20"/>
    <mergeCell ref="A21:H21"/>
    <mergeCell ref="B16:N16"/>
    <mergeCell ref="F19:L19"/>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60:M160"/>
    <mergeCell ref="J161:M161"/>
    <mergeCell ref="J162:M162"/>
    <mergeCell ref="J163:M163"/>
    <mergeCell ref="J150:M150"/>
    <mergeCell ref="J151:M151"/>
    <mergeCell ref="J154:M154"/>
    <mergeCell ref="J155:M155"/>
    <mergeCell ref="J156:M156"/>
    <mergeCell ref="J157:M15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80:M180"/>
    <mergeCell ref="J181:M181"/>
    <mergeCell ref="J184:M184"/>
    <mergeCell ref="J185:M185"/>
    <mergeCell ref="J182:M182"/>
    <mergeCell ref="J183:M183"/>
    <mergeCell ref="J178:M178"/>
    <mergeCell ref="J179:M179"/>
    <mergeCell ref="J176:M176"/>
    <mergeCell ref="J177:M177"/>
    <mergeCell ref="J201:M201"/>
    <mergeCell ref="J186:M186"/>
    <mergeCell ref="J187:M187"/>
    <mergeCell ref="J188:M188"/>
    <mergeCell ref="J189:M189"/>
    <mergeCell ref="J190:M190"/>
    <mergeCell ref="J191:M191"/>
    <mergeCell ref="J196:M196"/>
    <mergeCell ref="J197:M197"/>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s>
  <phoneticPr fontId="2" type="noConversion"/>
  <conditionalFormatting sqref="N20">
    <cfRule type="expression" dxfId="12" priority="49" stopIfTrue="1">
      <formula>#REF!=""</formula>
    </cfRule>
  </conditionalFormatting>
  <conditionalFormatting sqref="L18">
    <cfRule type="expression" dxfId="11" priority="29" stopIfTrue="1">
      <formula>K18&gt;0</formula>
    </cfRule>
  </conditionalFormatting>
  <conditionalFormatting sqref="N17">
    <cfRule type="expression" dxfId="10" priority="24" stopIfTrue="1">
      <formula>#REF!=""</formula>
    </cfRule>
  </conditionalFormatting>
  <conditionalFormatting sqref="L17">
    <cfRule type="expression" dxfId="9" priority="23" stopIfTrue="1">
      <formula>K17&gt;0</formula>
    </cfRule>
  </conditionalFormatting>
  <conditionalFormatting sqref="F17">
    <cfRule type="expression" dxfId="8" priority="4" stopIfTrue="1">
      <formula>E17&gt;0</formula>
    </cfRule>
  </conditionalFormatting>
  <conditionalFormatting sqref="F18">
    <cfRule type="expression" dxfId="7" priority="3" stopIfTrue="1">
      <formula>E18&gt;0</formula>
    </cfRule>
  </conditionalFormatting>
  <conditionalFormatting sqref="H17:H18">
    <cfRule type="expression" dxfId="6" priority="2" stopIfTrue="1">
      <formula>G17&gt;0</formula>
    </cfRule>
  </conditionalFormatting>
  <conditionalFormatting sqref="N18">
    <cfRule type="expression" dxfId="5" priority="1"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9" customWidth="1"/>
    <col min="2" max="2" width="38.125" style="332" customWidth="1"/>
    <col min="3" max="3" width="7.625" style="332" customWidth="1"/>
    <col min="4" max="4" width="10.25" style="332" customWidth="1"/>
    <col min="5" max="5" width="15.375" style="332" customWidth="1"/>
    <col min="6" max="6" width="11.375" style="332" customWidth="1"/>
    <col min="7" max="7" width="13.625" style="332" customWidth="1"/>
    <col min="8" max="8" width="20.875" style="258" customWidth="1"/>
    <col min="9" max="12" width="9" style="384"/>
    <col min="13" max="29" width="9" style="184"/>
    <col min="30" max="30" width="0" style="184" hidden="1" customWidth="1"/>
    <col min="31" max="31" width="13.875" style="184" hidden="1" customWidth="1"/>
    <col min="32" max="32" width="13.625" style="184" hidden="1" customWidth="1"/>
    <col min="33" max="33" width="21.375" style="184" hidden="1" customWidth="1"/>
    <col min="34" max="34" width="12" style="184" hidden="1" customWidth="1"/>
    <col min="35" max="36" width="0" style="184" hidden="1" customWidth="1"/>
    <col min="37" max="45" width="9" style="184"/>
    <col min="46" max="16384" width="9" style="384"/>
  </cols>
  <sheetData>
    <row r="1" spans="1:35" ht="18" customHeight="1">
      <c r="A1" s="81" t="str">
        <f>Cover!B3</f>
        <v>Specification No.: CC/NT/W-AIS/DOM/A00/23/13127</v>
      </c>
      <c r="B1" s="82"/>
      <c r="C1" s="83"/>
      <c r="D1" s="83"/>
      <c r="E1" s="83"/>
      <c r="F1" s="83"/>
      <c r="G1" s="83"/>
    </row>
    <row r="2" spans="1:35" ht="18.600000000000001" customHeight="1">
      <c r="A2" s="385"/>
      <c r="B2" s="386"/>
      <c r="C2" s="387"/>
      <c r="D2" s="387"/>
      <c r="E2" s="387"/>
      <c r="F2" s="387"/>
      <c r="G2" s="387"/>
    </row>
    <row r="3" spans="1:35" ht="55.5" customHeight="1">
      <c r="A3" s="1378" t="str">
        <f>Cover!$B$2</f>
        <v>765kV AIS Substation Extension Package SS-120 for a) Extension of 765/400/220kV Fatehgarh-III Substation, b) Extension of 400/220kV Fatehgarh-III S/S, c) Extn. of 400kV Bikaner-II S/S, d) Extn. Of 765/400kV Bhiwani S/S.</v>
      </c>
      <c r="B3" s="1378"/>
      <c r="C3" s="1378"/>
      <c r="D3" s="1378"/>
      <c r="E3" s="1378"/>
      <c r="F3" s="1378"/>
      <c r="G3" s="1378"/>
      <c r="AD3" s="199" t="s">
        <v>342</v>
      </c>
      <c r="AF3" s="220">
        <f>IF(ISERROR(#REF!/('Sch-6'!D14+'Sch-6'!D16+'Sch-6'!D18)),0,#REF!/( 'Sch-6'!D14+'Sch-6'!D16+'Sch-6'!D18))</f>
        <v>0</v>
      </c>
    </row>
    <row r="4" spans="1:35" ht="22.15" customHeight="1">
      <c r="A4" s="1316" t="s">
        <v>419</v>
      </c>
      <c r="B4" s="1316"/>
      <c r="C4" s="1316"/>
      <c r="D4" s="1316"/>
      <c r="E4" s="1316"/>
      <c r="F4" s="1316"/>
      <c r="G4" s="1316"/>
      <c r="AD4" s="199" t="s">
        <v>343</v>
      </c>
      <c r="AF4" s="220" t="e">
        <f>#REF!</f>
        <v>#REF!</v>
      </c>
    </row>
    <row r="5" spans="1:35" ht="18.600000000000001" customHeight="1">
      <c r="A5" s="68"/>
      <c r="B5" s="107"/>
      <c r="C5" s="107"/>
      <c r="D5" s="107"/>
      <c r="E5" s="107"/>
      <c r="F5" s="107"/>
      <c r="G5" s="107"/>
      <c r="AD5" s="199" t="s">
        <v>350</v>
      </c>
      <c r="AF5" s="220">
        <f>IF(ISERROR(#REF!/#REF!),0,#REF! /#REF!)</f>
        <v>0</v>
      </c>
    </row>
    <row r="6" spans="1:35" ht="28.15" customHeight="1">
      <c r="A6" s="31" t="str">
        <f>'Sch-1'!A6</f>
        <v>Bidder’s Name and Address (Sole Bidder) :</v>
      </c>
      <c r="B6" s="41"/>
      <c r="C6" s="41"/>
      <c r="D6" s="41"/>
      <c r="E6" s="549" t="s">
        <v>396</v>
      </c>
      <c r="F6" s="41"/>
      <c r="G6" s="63"/>
      <c r="AD6" s="199" t="s">
        <v>351</v>
      </c>
      <c r="AF6" s="220" t="e">
        <f>#REF!</f>
        <v>#REF!</v>
      </c>
    </row>
    <row r="7" spans="1:35" ht="36" customHeight="1">
      <c r="A7" s="1366" t="str">
        <f>'Sch-1'!A7</f>
        <v/>
      </c>
      <c r="B7" s="1366"/>
      <c r="C7" s="1366"/>
      <c r="D7" s="467"/>
      <c r="E7" s="550" t="str">
        <f>'Sch-1'!M7</f>
        <v>Contracts Services, 3rd Floor</v>
      </c>
      <c r="F7" s="467"/>
      <c r="G7" s="62"/>
      <c r="AD7" s="199" t="s">
        <v>346</v>
      </c>
      <c r="AF7" s="220" t="e">
        <f>SUM(AF3:AF6)</f>
        <v>#REF!</v>
      </c>
    </row>
    <row r="8" spans="1:35" ht="28.15" customHeight="1">
      <c r="A8" s="42" t="s">
        <v>412</v>
      </c>
      <c r="B8" s="1349" t="str">
        <f>IF('Sch-1'!C8=0, "", 'Sch-1'!C8)</f>
        <v xml:space="preserve">…….. …….. …….. …….. …….. …….. </v>
      </c>
      <c r="C8" s="1349"/>
      <c r="D8" s="466"/>
      <c r="E8" s="550" t="str">
        <f>'Sch-1'!M8</f>
        <v>Power Grid Corporation of India Ltd.,</v>
      </c>
      <c r="F8" s="466"/>
      <c r="G8" s="62"/>
    </row>
    <row r="9" spans="1:35" ht="28.15" customHeight="1">
      <c r="A9" s="42" t="s">
        <v>413</v>
      </c>
      <c r="B9" s="1349" t="str">
        <f>IF('Sch-1'!C9=0, "", 'Sch-1'!C9)</f>
        <v xml:space="preserve">…….. …….. …….. …….. …….. …….. </v>
      </c>
      <c r="C9" s="1349"/>
      <c r="D9" s="466"/>
      <c r="E9" s="550" t="str">
        <f>'Sch-1'!M9</f>
        <v>"Saudamini", Plot No.-2</v>
      </c>
      <c r="F9" s="466"/>
      <c r="G9" s="62"/>
    </row>
    <row r="10" spans="1:35" ht="28.15" customHeight="1">
      <c r="A10" s="388"/>
      <c r="B10" s="1380" t="str">
        <f>IF('Sch-1'!C10=0, "", 'Sch-1'!C10)</f>
        <v xml:space="preserve">…….. …….. …….. …….. …….. …….. </v>
      </c>
      <c r="C10" s="1380"/>
      <c r="D10" s="389"/>
      <c r="E10" s="550" t="str">
        <f>'Sch-1'!M10</f>
        <v xml:space="preserve">Sector-29, </v>
      </c>
      <c r="F10" s="389"/>
      <c r="G10" s="333"/>
      <c r="AD10" s="199" t="s">
        <v>276</v>
      </c>
      <c r="AF10" s="227">
        <f>'Sch-1'!AA10</f>
        <v>0</v>
      </c>
    </row>
    <row r="11" spans="1:35" ht="28.15" customHeight="1">
      <c r="A11" s="388"/>
      <c r="B11" s="1380" t="str">
        <f>IF('Sch-1'!C11=0, "", 'Sch-1'!C11)</f>
        <v xml:space="preserve">…….. …….. …….. …….. …….. …….. </v>
      </c>
      <c r="C11" s="1380"/>
      <c r="D11" s="389"/>
      <c r="E11" s="550" t="str">
        <f>'Sch-1'!M11</f>
        <v>Gurgaon (Haryana) - 122001</v>
      </c>
      <c r="F11" s="389"/>
      <c r="G11" s="333"/>
      <c r="AD11" s="199"/>
      <c r="AF11" s="220"/>
    </row>
    <row r="12" spans="1:35" ht="18.600000000000001" customHeight="1">
      <c r="A12" s="388"/>
      <c r="B12" s="389"/>
      <c r="C12" s="389"/>
      <c r="D12" s="389"/>
      <c r="E12" s="389"/>
      <c r="F12" s="389"/>
      <c r="G12" s="333"/>
      <c r="AD12" s="199"/>
      <c r="AF12" s="220"/>
    </row>
    <row r="13" spans="1:35" ht="28.15" customHeight="1">
      <c r="A13" s="1381" t="s">
        <v>69</v>
      </c>
      <c r="B13" s="1381"/>
      <c r="C13" s="1381"/>
      <c r="D13" s="1381"/>
      <c r="E13" s="1381"/>
      <c r="F13" s="1381"/>
      <c r="G13" s="1382"/>
    </row>
    <row r="14" spans="1:35" ht="33.75" customHeight="1">
      <c r="A14" s="108" t="s">
        <v>433</v>
      </c>
      <c r="B14" s="534" t="s">
        <v>372</v>
      </c>
      <c r="C14" s="534" t="s">
        <v>353</v>
      </c>
      <c r="D14" s="534" t="s">
        <v>354</v>
      </c>
      <c r="E14" s="534" t="s">
        <v>62</v>
      </c>
      <c r="F14" s="109" t="s">
        <v>373</v>
      </c>
      <c r="G14" s="313"/>
      <c r="AE14" s="1365" t="s">
        <v>277</v>
      </c>
      <c r="AF14" s="1365"/>
      <c r="AG14" s="201" t="s">
        <v>285</v>
      </c>
      <c r="AH14" s="1365" t="s">
        <v>278</v>
      </c>
      <c r="AI14" s="1365"/>
    </row>
    <row r="15" spans="1:35" s="471" customFormat="1">
      <c r="A15" s="555" t="s">
        <v>340</v>
      </c>
      <c r="B15" s="551" t="e">
        <f>'Sch-7'!#REF!</f>
        <v>#REF!</v>
      </c>
      <c r="C15" s="551"/>
      <c r="D15" s="551"/>
      <c r="E15" s="552"/>
      <c r="F15" s="553"/>
    </row>
    <row r="16" spans="1:35" s="471" customFormat="1">
      <c r="A16" s="556" t="s">
        <v>458</v>
      </c>
      <c r="B16" s="551" t="e">
        <f>'Sch-7'!#REF!</f>
        <v>#REF!</v>
      </c>
      <c r="C16" s="551" t="e">
        <f>'Sch-7'!#REF!</f>
        <v>#REF!</v>
      </c>
      <c r="D16" s="551" t="e">
        <f>'Sch-7'!#REF!</f>
        <v>#REF!</v>
      </c>
      <c r="E16" s="552" t="e">
        <f>'Sch-7'!#REF!</f>
        <v>#REF!</v>
      </c>
      <c r="F16" s="553" t="e">
        <f>IF(E16=0, "Included", IF(ISERROR(D16*E16), E16, D16*E16))</f>
        <v>#REF!</v>
      </c>
    </row>
    <row r="17" spans="1:35" s="471" customFormat="1">
      <c r="A17" s="556" t="s">
        <v>459</v>
      </c>
      <c r="B17" s="551" t="e">
        <f>'Sch-7'!#REF!</f>
        <v>#REF!</v>
      </c>
      <c r="C17" s="551" t="e">
        <f>'Sch-7'!#REF!</f>
        <v>#REF!</v>
      </c>
      <c r="D17" s="551" t="e">
        <f>'Sch-7'!#REF!</f>
        <v>#REF!</v>
      </c>
      <c r="E17" s="552" t="e">
        <f>'Sch-7'!#REF!</f>
        <v>#REF!</v>
      </c>
      <c r="F17" s="553" t="e">
        <f>IF(E17=0, "Included", IF(ISERROR(D17*E17), E17, D17*E17))</f>
        <v>#REF!</v>
      </c>
    </row>
    <row r="18" spans="1:35" s="471" customFormat="1" ht="15.75">
      <c r="A18" s="559"/>
      <c r="B18" s="561" t="s">
        <v>21</v>
      </c>
      <c r="C18" s="561"/>
      <c r="D18" s="561"/>
      <c r="E18" s="561"/>
      <c r="F18" s="562" t="e">
        <f>SUM(F16:F17)</f>
        <v>#REF!</v>
      </c>
    </row>
    <row r="19" spans="1:35" s="471" customFormat="1" ht="15.75">
      <c r="A19" s="560"/>
      <c r="B19" s="561" t="s">
        <v>22</v>
      </c>
      <c r="C19" s="561"/>
      <c r="D19" s="561"/>
      <c r="E19" s="561"/>
      <c r="F19" s="563" t="e">
        <f>F18</f>
        <v>#REF!</v>
      </c>
    </row>
    <row r="20" spans="1:35" ht="18.600000000000001" customHeight="1">
      <c r="A20" s="548"/>
      <c r="B20" s="307"/>
      <c r="C20" s="307"/>
      <c r="D20" s="307"/>
      <c r="E20" s="307"/>
      <c r="F20" s="307"/>
      <c r="G20" s="547"/>
      <c r="AE20" s="228"/>
      <c r="AF20" s="228"/>
      <c r="AH20" s="228"/>
      <c r="AI20" s="228"/>
    </row>
    <row r="21" spans="1:35" ht="30.75" customHeight="1">
      <c r="A21" s="468"/>
      <c r="B21" s="468"/>
      <c r="C21" s="468"/>
      <c r="D21" s="468"/>
      <c r="E21" s="468"/>
      <c r="F21" s="468"/>
      <c r="G21" s="468"/>
      <c r="H21" s="259"/>
      <c r="AD21" s="257" t="s">
        <v>260</v>
      </c>
      <c r="AE21" s="229" t="e">
        <f>#REF!-#REF!</f>
        <v>#REF!</v>
      </c>
      <c r="AG21" s="257" t="s">
        <v>279</v>
      </c>
      <c r="AH21" s="229" t="e">
        <f>#REF!-#REF!</f>
        <v>#REF!</v>
      </c>
    </row>
    <row r="22" spans="1:35" ht="18.600000000000001" customHeight="1">
      <c r="A22" s="1383"/>
      <c r="B22" s="1383"/>
      <c r="C22" s="1383"/>
      <c r="D22" s="1383"/>
      <c r="E22" s="1383"/>
      <c r="F22" s="1383"/>
      <c r="G22" s="1383"/>
      <c r="AD22" s="184" t="s">
        <v>285</v>
      </c>
      <c r="AE22" s="257" t="e">
        <f>IF(#REF!&gt;0,#REF!&amp; " Item(s) in Sch-3", "")</f>
        <v>#REF!</v>
      </c>
      <c r="AF22" s="229"/>
    </row>
    <row r="23" spans="1:35" ht="28.15" customHeight="1">
      <c r="A23" s="390"/>
      <c r="B23" s="390"/>
      <c r="C23" s="1309" t="s">
        <v>367</v>
      </c>
      <c r="D23" s="1309"/>
      <c r="E23" s="1309"/>
      <c r="F23" s="1309"/>
      <c r="G23" s="1309"/>
      <c r="AE23" s="257"/>
      <c r="AF23" s="229"/>
    </row>
    <row r="24" spans="1:35" ht="28.15" customHeight="1">
      <c r="A24" s="99" t="s">
        <v>406</v>
      </c>
      <c r="B24" s="114" t="str">
        <f>'Sch-1'!B450</f>
        <v>--</v>
      </c>
      <c r="C24" s="1309" t="str">
        <f>"Printed Name   : " &amp; 'Sch-1'!M451</f>
        <v xml:space="preserve">Printed Name   : </v>
      </c>
      <c r="D24" s="1309"/>
      <c r="E24" s="1309"/>
      <c r="F24" s="1309"/>
      <c r="G24" s="1309"/>
    </row>
    <row r="25" spans="1:35" ht="28.15" customHeight="1">
      <c r="A25" s="99" t="s">
        <v>407</v>
      </c>
      <c r="B25" s="110" t="str">
        <f>'Sch-1'!B451</f>
        <v/>
      </c>
      <c r="C25" s="1309" t="str">
        <f>"Designation      : " &amp; 'Sch-1'!M452</f>
        <v xml:space="preserve">Designation      : </v>
      </c>
      <c r="D25" s="1309"/>
      <c r="E25" s="1309"/>
      <c r="F25" s="1309"/>
      <c r="G25" s="1309"/>
    </row>
    <row r="26" spans="1:35" ht="28.15" customHeight="1">
      <c r="A26" s="387"/>
      <c r="B26" s="386"/>
      <c r="C26" s="1309" t="s">
        <v>310</v>
      </c>
      <c r="D26" s="1309"/>
      <c r="E26" s="1309"/>
      <c r="F26" s="1309"/>
      <c r="G26" s="1309"/>
    </row>
    <row r="27" spans="1:35" ht="28.15" customHeight="1">
      <c r="A27" s="387"/>
      <c r="B27" s="386"/>
      <c r="C27" s="307"/>
      <c r="D27" s="307"/>
      <c r="E27" s="307"/>
      <c r="F27" s="307"/>
      <c r="G27" s="307"/>
    </row>
    <row r="28" spans="1:35" ht="36.75" customHeight="1">
      <c r="A28" s="111" t="s">
        <v>66</v>
      </c>
      <c r="B28" s="1384" t="s">
        <v>375</v>
      </c>
      <c r="C28" s="1384"/>
      <c r="D28" s="1384"/>
      <c r="E28" s="1384"/>
      <c r="F28" s="1384"/>
      <c r="G28" s="1384"/>
    </row>
    <row r="29" spans="1:35" ht="31.5" customHeight="1">
      <c r="H29" s="260"/>
    </row>
    <row r="101" spans="1:12" s="184" customFormat="1">
      <c r="A101" s="205"/>
      <c r="B101" s="193"/>
      <c r="C101" s="193"/>
      <c r="D101" s="193"/>
      <c r="E101" s="193"/>
      <c r="F101" s="193"/>
      <c r="G101" s="193"/>
      <c r="H101" s="258"/>
      <c r="I101" s="384"/>
      <c r="J101" s="384"/>
      <c r="K101" s="384"/>
      <c r="L101" s="384"/>
    </row>
    <row r="102" spans="1:12" s="184" customFormat="1">
      <c r="A102" s="205"/>
      <c r="B102" s="193"/>
      <c r="C102" s="193"/>
      <c r="D102" s="193"/>
      <c r="E102" s="193"/>
      <c r="F102" s="193"/>
      <c r="G102" s="193"/>
      <c r="H102" s="258"/>
      <c r="I102" s="384"/>
      <c r="J102" s="384"/>
      <c r="K102" s="384"/>
      <c r="L102" s="384"/>
    </row>
    <row r="103" spans="1:12" s="184" customFormat="1">
      <c r="A103" s="205"/>
      <c r="B103" s="193"/>
      <c r="C103" s="193"/>
      <c r="D103" s="193"/>
      <c r="E103" s="193"/>
      <c r="F103" s="193"/>
      <c r="G103" s="193"/>
      <c r="H103" s="258"/>
      <c r="I103" s="384"/>
      <c r="J103" s="384"/>
      <c r="K103" s="384"/>
      <c r="L103" s="384"/>
    </row>
    <row r="104" spans="1:12" s="269" customFormat="1" hidden="1">
      <c r="A104" s="186" t="str">
        <f>A1</f>
        <v>Specification No.: CC/NT/W-AIS/DOM/A00/23/13127</v>
      </c>
      <c r="B104" s="99"/>
      <c r="C104" s="189"/>
      <c r="D104" s="189"/>
      <c r="E104" s="189"/>
      <c r="F104" s="189"/>
      <c r="G104" s="189"/>
      <c r="H104" s="188"/>
    </row>
    <row r="105" spans="1:12" s="269" customFormat="1" hidden="1">
      <c r="A105" s="67"/>
      <c r="B105" s="88"/>
      <c r="C105" s="89"/>
      <c r="D105" s="89"/>
      <c r="E105" s="89"/>
      <c r="F105" s="89"/>
      <c r="G105" s="89"/>
      <c r="H105" s="188"/>
    </row>
    <row r="106" spans="1:12" s="269" customFormat="1" ht="35.25" hidden="1" customHeight="1">
      <c r="A106" s="1378" t="str">
        <f t="shared" ref="A106:C107" si="0">A3</f>
        <v>765kV AIS Substation Extension Package SS-120 for a) Extension of 765/400/220kV Fatehgarh-III Substation, b) Extension of 400/220kV Fatehgarh-III S/S, c) Extn. of 400kV Bikaner-II S/S, d) Extn. Of 765/400kV Bhiwani S/S.</v>
      </c>
      <c r="B106" s="1378">
        <f t="shared" si="0"/>
        <v>0</v>
      </c>
      <c r="C106" s="1378">
        <f t="shared" si="0"/>
        <v>0</v>
      </c>
      <c r="D106" s="1378"/>
      <c r="E106" s="1378"/>
      <c r="F106" s="1378"/>
      <c r="G106" s="1378">
        <f>G3</f>
        <v>0</v>
      </c>
      <c r="H106" s="188"/>
    </row>
    <row r="107" spans="1:12" s="269" customFormat="1" hidden="1">
      <c r="A107" s="1379" t="str">
        <f t="shared" si="0"/>
        <v>(SCHEDULE OF RATES AND PRICES : TYPE TEST CHARGES)</v>
      </c>
      <c r="B107" s="1379">
        <f t="shared" si="0"/>
        <v>0</v>
      </c>
      <c r="C107" s="1379">
        <f t="shared" si="0"/>
        <v>0</v>
      </c>
      <c r="D107" s="1379"/>
      <c r="E107" s="1379"/>
      <c r="F107" s="1379"/>
      <c r="G107" s="1379">
        <f>G4</f>
        <v>0</v>
      </c>
      <c r="H107" s="188"/>
    </row>
    <row r="108" spans="1:12" s="269" customFormat="1" hidden="1">
      <c r="A108" s="68"/>
      <c r="B108" s="107"/>
      <c r="C108" s="107"/>
      <c r="D108" s="107"/>
      <c r="E108" s="107"/>
      <c r="F108" s="107"/>
      <c r="G108" s="107"/>
      <c r="H108" s="188"/>
    </row>
    <row r="109" spans="1:12" s="269" customFormat="1" hidden="1">
      <c r="A109" s="31" t="str">
        <f>A6</f>
        <v>Bidder’s Name and Address (Sole Bidder) :</v>
      </c>
      <c r="B109" s="41"/>
      <c r="C109" s="41"/>
      <c r="D109" s="41"/>
      <c r="E109" s="41"/>
      <c r="F109" s="41"/>
      <c r="G109" s="63">
        <f t="shared" ref="G109:G114" si="1">G6</f>
        <v>0</v>
      </c>
      <c r="H109" s="188"/>
    </row>
    <row r="110" spans="1:12" s="269" customFormat="1" hidden="1">
      <c r="A110" s="1366" t="str">
        <f>A7</f>
        <v/>
      </c>
      <c r="B110" s="1366">
        <f t="shared" ref="B110:C114" si="2">B7</f>
        <v>0</v>
      </c>
      <c r="C110" s="1366">
        <f t="shared" si="2"/>
        <v>0</v>
      </c>
      <c r="D110" s="467"/>
      <c r="E110" s="467"/>
      <c r="F110" s="467"/>
      <c r="G110" s="62">
        <f t="shared" si="1"/>
        <v>0</v>
      </c>
      <c r="H110" s="188"/>
    </row>
    <row r="111" spans="1:12" s="269" customFormat="1" hidden="1">
      <c r="A111" s="42" t="str">
        <f>A8</f>
        <v>Name     :</v>
      </c>
      <c r="B111" s="1349" t="str">
        <f t="shared" si="2"/>
        <v xml:space="preserve">…….. …….. …….. …….. …….. …….. </v>
      </c>
      <c r="C111" s="1349">
        <f t="shared" si="2"/>
        <v>0</v>
      </c>
      <c r="D111" s="466"/>
      <c r="E111" s="466"/>
      <c r="F111" s="466"/>
      <c r="G111" s="62">
        <f t="shared" si="1"/>
        <v>0</v>
      </c>
      <c r="H111" s="188"/>
    </row>
    <row r="112" spans="1:12" s="269" customFormat="1" hidden="1">
      <c r="A112" s="42" t="str">
        <f>A9</f>
        <v>Address :</v>
      </c>
      <c r="B112" s="1349" t="str">
        <f t="shared" si="2"/>
        <v xml:space="preserve">…….. …….. …….. …….. …….. …….. </v>
      </c>
      <c r="C112" s="1349">
        <f t="shared" si="2"/>
        <v>0</v>
      </c>
      <c r="D112" s="466"/>
      <c r="E112" s="466"/>
      <c r="F112" s="466"/>
      <c r="G112" s="62">
        <f t="shared" si="1"/>
        <v>0</v>
      </c>
      <c r="H112" s="188"/>
    </row>
    <row r="113" spans="1:35" s="269" customFormat="1" hidden="1">
      <c r="A113" s="43"/>
      <c r="B113" s="1349" t="str">
        <f t="shared" si="2"/>
        <v xml:space="preserve">…….. …….. …….. …….. …….. …….. </v>
      </c>
      <c r="C113" s="1349">
        <f t="shared" si="2"/>
        <v>0</v>
      </c>
      <c r="D113" s="466"/>
      <c r="E113" s="466"/>
      <c r="F113" s="466"/>
      <c r="G113" s="62">
        <f t="shared" si="1"/>
        <v>0</v>
      </c>
      <c r="H113" s="188"/>
    </row>
    <row r="114" spans="1:35" s="269" customFormat="1" hidden="1">
      <c r="A114" s="43"/>
      <c r="B114" s="1349" t="str">
        <f t="shared" si="2"/>
        <v xml:space="preserve">…….. …….. …….. …….. …….. …….. </v>
      </c>
      <c r="C114" s="1349">
        <f t="shared" si="2"/>
        <v>0</v>
      </c>
      <c r="D114" s="466"/>
      <c r="E114" s="466"/>
      <c r="F114" s="466"/>
      <c r="G114" s="62">
        <f t="shared" si="1"/>
        <v>0</v>
      </c>
      <c r="H114" s="188"/>
    </row>
    <row r="115" spans="1:35" s="269" customFormat="1" hidden="1">
      <c r="A115" s="309"/>
      <c r="B115" s="32"/>
      <c r="C115" s="32"/>
      <c r="D115" s="32"/>
      <c r="E115" s="32"/>
      <c r="F115" s="32"/>
      <c r="G115" s="32"/>
      <c r="H115" s="188"/>
    </row>
    <row r="116" spans="1:35" s="269" customFormat="1" ht="33.75" hidden="1" customHeight="1">
      <c r="A116" s="307" t="str">
        <f>A14</f>
        <v>SL. NO.</v>
      </c>
      <c r="B116" s="312" t="str">
        <f>B14</f>
        <v>Description of Test</v>
      </c>
      <c r="C116" s="1363">
        <f>G14</f>
        <v>0</v>
      </c>
      <c r="D116" s="1363"/>
      <c r="E116" s="1363"/>
      <c r="F116" s="1363"/>
      <c r="G116" s="1363"/>
      <c r="H116" s="188"/>
      <c r="AE116" s="1363"/>
      <c r="AF116" s="1363"/>
      <c r="AH116" s="1363"/>
      <c r="AI116" s="1363"/>
    </row>
    <row r="117" spans="1:35" s="269" customFormat="1" hidden="1">
      <c r="A117" s="107" t="e">
        <f>#REF!</f>
        <v>#REF!</v>
      </c>
      <c r="B117" s="107" t="e">
        <f>#REF!</f>
        <v>#REF!</v>
      </c>
      <c r="C117" s="1364" t="e">
        <f>#REF!</f>
        <v>#REF!</v>
      </c>
      <c r="D117" s="1364"/>
      <c r="E117" s="1364"/>
      <c r="F117" s="1364"/>
      <c r="G117" s="1364"/>
      <c r="H117" s="188"/>
      <c r="AE117" s="1364"/>
      <c r="AF117" s="1364"/>
      <c r="AH117" s="1364"/>
      <c r="AI117" s="1364"/>
    </row>
    <row r="118" spans="1:35" s="269" customFormat="1" hidden="1">
      <c r="A118" s="314" t="e">
        <f>#REF!</f>
        <v>#REF!</v>
      </c>
      <c r="B118" s="315" t="e">
        <f>#REF!</f>
        <v>#REF!</v>
      </c>
      <c r="C118" s="1364"/>
      <c r="D118" s="1364"/>
      <c r="E118" s="1364"/>
      <c r="F118" s="1364"/>
      <c r="G118" s="1364"/>
      <c r="H118" s="188"/>
      <c r="AE118" s="1364"/>
      <c r="AF118" s="1364"/>
      <c r="AH118" s="1364"/>
      <c r="AI118" s="1364"/>
    </row>
    <row r="119" spans="1:35" s="269" customFormat="1" hidden="1">
      <c r="A119" s="316" t="e">
        <f>#REF!</f>
        <v>#REF!</v>
      </c>
      <c r="B119" s="317" t="e">
        <f>#REF!</f>
        <v>#REF!</v>
      </c>
      <c r="C119" s="1362" t="e">
        <f>#REF!</f>
        <v>#REF!</v>
      </c>
      <c r="D119" s="1362"/>
      <c r="E119" s="1362"/>
      <c r="F119" s="1362"/>
      <c r="G119" s="1362"/>
      <c r="H119" s="186"/>
      <c r="AE119" s="318"/>
      <c r="AF119" s="318"/>
      <c r="AH119" s="318"/>
      <c r="AI119" s="318"/>
    </row>
    <row r="120" spans="1:35" s="269" customFormat="1" hidden="1">
      <c r="A120" s="316" t="e">
        <f>#REF!</f>
        <v>#REF!</v>
      </c>
      <c r="B120" s="317" t="e">
        <f>#REF!</f>
        <v>#REF!</v>
      </c>
      <c r="C120" s="1362" t="e">
        <f>#REF!</f>
        <v>#REF!</v>
      </c>
      <c r="D120" s="1362"/>
      <c r="E120" s="1362"/>
      <c r="F120" s="1362"/>
      <c r="G120" s="1362"/>
      <c r="H120" s="186"/>
      <c r="AE120" s="319"/>
      <c r="AF120" s="319"/>
      <c r="AH120" s="318"/>
      <c r="AI120" s="319"/>
    </row>
    <row r="121" spans="1:35" s="269" customFormat="1" ht="20.100000000000001" hidden="1" customHeight="1">
      <c r="A121" s="320"/>
      <c r="B121" s="315" t="e">
        <f>#REF!</f>
        <v>#REF!</v>
      </c>
      <c r="C121" s="1362" t="e">
        <f>#REF!</f>
        <v>#REF!</v>
      </c>
      <c r="D121" s="1362"/>
      <c r="E121" s="1362"/>
      <c r="F121" s="1362"/>
      <c r="G121" s="1362"/>
      <c r="H121" s="188"/>
      <c r="AE121" s="319"/>
      <c r="AF121" s="319"/>
      <c r="AH121" s="319"/>
      <c r="AI121" s="319"/>
    </row>
    <row r="122" spans="1:35" s="269" customFormat="1" hidden="1">
      <c r="A122" s="314" t="e">
        <f>#REF!</f>
        <v>#REF!</v>
      </c>
      <c r="B122" s="315" t="e">
        <f>#REF!</f>
        <v>#REF!</v>
      </c>
      <c r="C122" s="1362"/>
      <c r="D122" s="1362"/>
      <c r="E122" s="1362"/>
      <c r="F122" s="1362"/>
      <c r="G122" s="1362"/>
      <c r="H122" s="188"/>
      <c r="AE122" s="1362"/>
      <c r="AF122" s="1362"/>
      <c r="AH122" s="1362"/>
      <c r="AI122" s="1362"/>
    </row>
    <row r="123" spans="1:35" s="269" customFormat="1" hidden="1">
      <c r="A123" s="321" t="e">
        <f>#REF!</f>
        <v>#REF!</v>
      </c>
      <c r="B123" s="315" t="e">
        <f>#REF!</f>
        <v>#REF!</v>
      </c>
      <c r="C123" s="1362"/>
      <c r="D123" s="1362"/>
      <c r="E123" s="1362"/>
      <c r="F123" s="1362"/>
      <c r="G123" s="1362"/>
      <c r="H123" s="188"/>
      <c r="AE123" s="1362"/>
      <c r="AF123" s="1362"/>
      <c r="AH123" s="1362"/>
      <c r="AI123" s="1362"/>
    </row>
    <row r="124" spans="1:35" s="269" customFormat="1" hidden="1">
      <c r="A124" s="322" t="e">
        <f>#REF!</f>
        <v>#REF!</v>
      </c>
      <c r="B124" s="315" t="e">
        <f>#REF!</f>
        <v>#REF!</v>
      </c>
      <c r="C124" s="1362"/>
      <c r="D124" s="1362"/>
      <c r="E124" s="1362"/>
      <c r="F124" s="1362"/>
      <c r="G124" s="1362"/>
      <c r="H124" s="188"/>
      <c r="AE124" s="1362"/>
      <c r="AF124" s="1362"/>
      <c r="AH124" s="1362"/>
      <c r="AI124" s="1362"/>
    </row>
    <row r="125" spans="1:35" s="269" customFormat="1" hidden="1">
      <c r="A125" s="316" t="e">
        <f>#REF!</f>
        <v>#REF!</v>
      </c>
      <c r="B125" s="317" t="e">
        <f>#REF!</f>
        <v>#REF!</v>
      </c>
      <c r="C125" s="1362" t="e">
        <f>#REF!</f>
        <v>#REF!</v>
      </c>
      <c r="D125" s="1362"/>
      <c r="E125" s="1362"/>
      <c r="F125" s="1362"/>
      <c r="G125" s="1362"/>
      <c r="H125" s="186"/>
      <c r="AE125" s="319"/>
      <c r="AF125" s="319"/>
      <c r="AH125" s="318"/>
      <c r="AI125" s="319"/>
    </row>
    <row r="126" spans="1:35" s="269" customFormat="1" hidden="1">
      <c r="A126" s="316" t="e">
        <f>#REF!</f>
        <v>#REF!</v>
      </c>
      <c r="B126" s="317" t="e">
        <f>#REF!</f>
        <v>#REF!</v>
      </c>
      <c r="C126" s="1362" t="e">
        <f>#REF!</f>
        <v>#REF!</v>
      </c>
      <c r="D126" s="1362"/>
      <c r="E126" s="1362"/>
      <c r="F126" s="1362"/>
      <c r="G126" s="1362"/>
      <c r="H126" s="186"/>
      <c r="AE126" s="319"/>
      <c r="AF126" s="319"/>
      <c r="AH126" s="318"/>
      <c r="AI126" s="319"/>
    </row>
    <row r="127" spans="1:35" s="269" customFormat="1" hidden="1">
      <c r="A127" s="316" t="e">
        <f>#REF!</f>
        <v>#REF!</v>
      </c>
      <c r="B127" s="317" t="e">
        <f>#REF!</f>
        <v>#REF!</v>
      </c>
      <c r="C127" s="1362" t="e">
        <f>#REF!</f>
        <v>#REF!</v>
      </c>
      <c r="D127" s="1362"/>
      <c r="E127" s="1362"/>
      <c r="F127" s="1362"/>
      <c r="G127" s="1362"/>
      <c r="H127" s="186"/>
      <c r="AE127" s="319"/>
      <c r="AF127" s="319"/>
      <c r="AH127" s="318"/>
      <c r="AI127" s="319"/>
    </row>
    <row r="128" spans="1:35" s="269" customFormat="1" hidden="1">
      <c r="A128" s="316" t="e">
        <f>#REF!</f>
        <v>#REF!</v>
      </c>
      <c r="B128" s="317" t="e">
        <f>#REF!</f>
        <v>#REF!</v>
      </c>
      <c r="C128" s="1362" t="e">
        <f>#REF!</f>
        <v>#REF!</v>
      </c>
      <c r="D128" s="1362"/>
      <c r="E128" s="1362"/>
      <c r="F128" s="1362"/>
      <c r="G128" s="1362"/>
      <c r="H128" s="186"/>
      <c r="AE128" s="319"/>
      <c r="AF128" s="319"/>
      <c r="AH128" s="318"/>
      <c r="AI128" s="319"/>
    </row>
    <row r="129" spans="1:35" s="269" customFormat="1" hidden="1">
      <c r="A129" s="316"/>
      <c r="B129" s="315" t="e">
        <f>#REF!</f>
        <v>#REF!</v>
      </c>
      <c r="C129" s="1362" t="e">
        <f>#REF!</f>
        <v>#REF!</v>
      </c>
      <c r="D129" s="1362"/>
      <c r="E129" s="1362"/>
      <c r="F129" s="1362"/>
      <c r="G129" s="1362"/>
      <c r="H129" s="186"/>
      <c r="AE129" s="319"/>
      <c r="AF129" s="319"/>
      <c r="AH129" s="319"/>
      <c r="AI129" s="319"/>
    </row>
    <row r="130" spans="1:35" s="269" customFormat="1" ht="20.100000000000001" hidden="1" customHeight="1">
      <c r="A130" s="322" t="e">
        <f>#REF!</f>
        <v>#REF!</v>
      </c>
      <c r="B130" s="315" t="e">
        <f>#REF!</f>
        <v>#REF!</v>
      </c>
      <c r="C130" s="1362"/>
      <c r="D130" s="1362"/>
      <c r="E130" s="1362"/>
      <c r="F130" s="1362"/>
      <c r="G130" s="1362"/>
      <c r="H130" s="186"/>
      <c r="AE130" s="319"/>
      <c r="AF130" s="319"/>
      <c r="AH130" s="319"/>
      <c r="AI130" s="319"/>
    </row>
    <row r="131" spans="1:35" s="269" customFormat="1" hidden="1">
      <c r="A131" s="316" t="e">
        <f>#REF!</f>
        <v>#REF!</v>
      </c>
      <c r="B131" s="317" t="e">
        <f>#REF!</f>
        <v>#REF!</v>
      </c>
      <c r="C131" s="1362" t="e">
        <f>#REF!</f>
        <v>#REF!</v>
      </c>
      <c r="D131" s="1362"/>
      <c r="E131" s="1362"/>
      <c r="F131" s="1362"/>
      <c r="G131" s="1362"/>
      <c r="H131" s="186"/>
      <c r="AE131" s="319"/>
      <c r="AF131" s="319"/>
      <c r="AH131" s="318"/>
      <c r="AI131" s="319"/>
    </row>
    <row r="132" spans="1:35" s="269" customFormat="1" hidden="1">
      <c r="A132" s="316" t="e">
        <f>#REF!</f>
        <v>#REF!</v>
      </c>
      <c r="B132" s="317" t="e">
        <f>#REF!</f>
        <v>#REF!</v>
      </c>
      <c r="C132" s="1362" t="e">
        <f>#REF!</f>
        <v>#REF!</v>
      </c>
      <c r="D132" s="1362"/>
      <c r="E132" s="1362"/>
      <c r="F132" s="1362"/>
      <c r="G132" s="1362"/>
      <c r="H132" s="186"/>
      <c r="AE132" s="319"/>
      <c r="AF132" s="319"/>
      <c r="AH132" s="318"/>
      <c r="AI132" s="319"/>
    </row>
    <row r="133" spans="1:35" s="269" customFormat="1" ht="20.100000000000001" hidden="1" customHeight="1">
      <c r="A133" s="316" t="e">
        <f>#REF!</f>
        <v>#REF!</v>
      </c>
      <c r="B133" s="317" t="e">
        <f>#REF!</f>
        <v>#REF!</v>
      </c>
      <c r="C133" s="1362" t="e">
        <f>#REF!</f>
        <v>#REF!</v>
      </c>
      <c r="D133" s="1362"/>
      <c r="E133" s="1362"/>
      <c r="F133" s="1362"/>
      <c r="G133" s="1362"/>
      <c r="H133" s="186"/>
      <c r="AE133" s="319"/>
      <c r="AF133" s="319"/>
      <c r="AH133" s="318"/>
      <c r="AI133" s="319"/>
    </row>
    <row r="134" spans="1:35" s="269" customFormat="1" hidden="1">
      <c r="A134" s="316" t="e">
        <f>#REF!</f>
        <v>#REF!</v>
      </c>
      <c r="B134" s="317" t="e">
        <f>#REF!</f>
        <v>#REF!</v>
      </c>
      <c r="C134" s="1362" t="e">
        <f>#REF!</f>
        <v>#REF!</v>
      </c>
      <c r="D134" s="1362"/>
      <c r="E134" s="1362"/>
      <c r="F134" s="1362"/>
      <c r="G134" s="1362"/>
      <c r="H134" s="186"/>
      <c r="AE134" s="319"/>
      <c r="AF134" s="319"/>
      <c r="AH134" s="318"/>
      <c r="AI134" s="319"/>
    </row>
    <row r="135" spans="1:35" s="270" customFormat="1" ht="20.100000000000001" hidden="1" customHeight="1">
      <c r="A135" s="323"/>
      <c r="B135" s="315" t="e">
        <f>#REF!</f>
        <v>#REF!</v>
      </c>
      <c r="C135" s="1362" t="e">
        <f>#REF!</f>
        <v>#REF!</v>
      </c>
      <c r="D135" s="1362"/>
      <c r="E135" s="1362"/>
      <c r="F135" s="1362"/>
      <c r="G135" s="1362"/>
      <c r="H135" s="186"/>
      <c r="AE135" s="319"/>
      <c r="AF135" s="319"/>
      <c r="AH135" s="319"/>
      <c r="AI135" s="319"/>
    </row>
    <row r="136" spans="1:35" s="269" customFormat="1" ht="24" hidden="1" customHeight="1">
      <c r="A136" s="322" t="e">
        <f>#REF!</f>
        <v>#REF!</v>
      </c>
      <c r="B136" s="315" t="e">
        <f>#REF!</f>
        <v>#REF!</v>
      </c>
      <c r="C136" s="1362"/>
      <c r="D136" s="1362"/>
      <c r="E136" s="1362"/>
      <c r="F136" s="1362"/>
      <c r="G136" s="1362"/>
      <c r="H136" s="186"/>
      <c r="AE136" s="319"/>
      <c r="AF136" s="319"/>
      <c r="AH136" s="319"/>
      <c r="AI136" s="319"/>
    </row>
    <row r="137" spans="1:35" s="269" customFormat="1" hidden="1">
      <c r="A137" s="316" t="e">
        <f>#REF!</f>
        <v>#REF!</v>
      </c>
      <c r="B137" s="317" t="e">
        <f>#REF!</f>
        <v>#REF!</v>
      </c>
      <c r="C137" s="1362" t="e">
        <f>#REF!</f>
        <v>#REF!</v>
      </c>
      <c r="D137" s="1362"/>
      <c r="E137" s="1362"/>
      <c r="F137" s="1362"/>
      <c r="G137" s="1362"/>
      <c r="H137" s="186"/>
      <c r="AE137" s="319"/>
      <c r="AF137" s="319"/>
      <c r="AH137" s="318"/>
      <c r="AI137" s="319"/>
    </row>
    <row r="138" spans="1:35" s="269" customFormat="1" hidden="1">
      <c r="A138" s="316" t="e">
        <f>#REF!</f>
        <v>#REF!</v>
      </c>
      <c r="B138" s="317" t="e">
        <f>#REF!</f>
        <v>#REF!</v>
      </c>
      <c r="C138" s="1362" t="e">
        <f>#REF!</f>
        <v>#REF!</v>
      </c>
      <c r="D138" s="1362"/>
      <c r="E138" s="1362"/>
      <c r="F138" s="1362"/>
      <c r="G138" s="1362"/>
      <c r="H138" s="186"/>
      <c r="AE138" s="319"/>
      <c r="AF138" s="319"/>
      <c r="AH138" s="318"/>
      <c r="AI138" s="319"/>
    </row>
    <row r="139" spans="1:35" s="269" customFormat="1" ht="33" hidden="1" customHeight="1">
      <c r="A139" s="316" t="e">
        <f>#REF!</f>
        <v>#REF!</v>
      </c>
      <c r="B139" s="317" t="e">
        <f>#REF!</f>
        <v>#REF!</v>
      </c>
      <c r="C139" s="1362" t="e">
        <f>#REF!</f>
        <v>#REF!</v>
      </c>
      <c r="D139" s="1362"/>
      <c r="E139" s="1362"/>
      <c r="F139" s="1362"/>
      <c r="G139" s="1362"/>
      <c r="H139" s="186"/>
      <c r="AE139" s="319"/>
      <c r="AF139" s="319"/>
      <c r="AH139" s="318"/>
      <c r="AI139" s="319"/>
    </row>
    <row r="140" spans="1:35" s="270" customFormat="1" ht="20.100000000000001" hidden="1" customHeight="1">
      <c r="A140" s="316"/>
      <c r="B140" s="315" t="e">
        <f>#REF!</f>
        <v>#REF!</v>
      </c>
      <c r="C140" s="1362" t="e">
        <f>#REF!</f>
        <v>#REF!</v>
      </c>
      <c r="D140" s="1362"/>
      <c r="E140" s="1362"/>
      <c r="F140" s="1362"/>
      <c r="G140" s="1362"/>
      <c r="H140" s="186"/>
      <c r="AE140" s="319"/>
      <c r="AF140" s="319"/>
      <c r="AH140" s="319"/>
      <c r="AI140" s="319"/>
    </row>
    <row r="141" spans="1:35" s="269" customFormat="1" ht="20.100000000000001" hidden="1" customHeight="1">
      <c r="A141" s="322" t="e">
        <f>#REF!</f>
        <v>#REF!</v>
      </c>
      <c r="B141" s="315" t="e">
        <f>#REF!</f>
        <v>#REF!</v>
      </c>
      <c r="C141" s="1362"/>
      <c r="D141" s="1362"/>
      <c r="E141" s="1362"/>
      <c r="F141" s="1362"/>
      <c r="G141" s="1362"/>
      <c r="H141" s="186"/>
      <c r="AE141" s="319"/>
      <c r="AF141" s="319"/>
      <c r="AH141" s="319"/>
      <c r="AI141" s="319"/>
    </row>
    <row r="142" spans="1:35" s="269" customFormat="1" hidden="1">
      <c r="A142" s="316" t="e">
        <f>#REF!</f>
        <v>#REF!</v>
      </c>
      <c r="B142" s="317" t="e">
        <f>#REF!</f>
        <v>#REF!</v>
      </c>
      <c r="C142" s="1362" t="e">
        <f>#REF!</f>
        <v>#REF!</v>
      </c>
      <c r="D142" s="1362"/>
      <c r="E142" s="1362"/>
      <c r="F142" s="1362"/>
      <c r="G142" s="1362"/>
      <c r="H142" s="186"/>
      <c r="AE142" s="319"/>
      <c r="AF142" s="319"/>
      <c r="AH142" s="318"/>
      <c r="AI142" s="319"/>
    </row>
    <row r="143" spans="1:35" s="269" customFormat="1" hidden="1">
      <c r="A143" s="316" t="e">
        <f>#REF!</f>
        <v>#REF!</v>
      </c>
      <c r="B143" s="317" t="e">
        <f>#REF!</f>
        <v>#REF!</v>
      </c>
      <c r="C143" s="1362" t="e">
        <f>#REF!</f>
        <v>#REF!</v>
      </c>
      <c r="D143" s="1362"/>
      <c r="E143" s="1362"/>
      <c r="F143" s="1362"/>
      <c r="G143" s="1362"/>
      <c r="H143" s="186"/>
      <c r="AE143" s="319"/>
      <c r="AF143" s="319"/>
      <c r="AH143" s="318"/>
      <c r="AI143" s="319"/>
    </row>
    <row r="144" spans="1:35" s="269" customFormat="1" hidden="1">
      <c r="A144" s="316" t="e">
        <f>#REF!</f>
        <v>#REF!</v>
      </c>
      <c r="B144" s="317" t="e">
        <f>#REF!</f>
        <v>#REF!</v>
      </c>
      <c r="C144" s="1362" t="e">
        <f>#REF!</f>
        <v>#REF!</v>
      </c>
      <c r="D144" s="1362"/>
      <c r="E144" s="1362"/>
      <c r="F144" s="1362"/>
      <c r="G144" s="1362"/>
      <c r="H144" s="186"/>
      <c r="AE144" s="319"/>
      <c r="AF144" s="319"/>
      <c r="AH144" s="318"/>
      <c r="AI144" s="319"/>
    </row>
    <row r="145" spans="1:35" s="269" customFormat="1" hidden="1">
      <c r="A145" s="316"/>
      <c r="B145" s="315" t="e">
        <f>#REF!</f>
        <v>#REF!</v>
      </c>
      <c r="C145" s="1362" t="e">
        <f>#REF!</f>
        <v>#REF!</v>
      </c>
      <c r="D145" s="1362"/>
      <c r="E145" s="1362"/>
      <c r="F145" s="1362"/>
      <c r="G145" s="1362"/>
      <c r="H145" s="186"/>
      <c r="AE145" s="319"/>
      <c r="AF145" s="319"/>
      <c r="AH145" s="319"/>
      <c r="AI145" s="319"/>
    </row>
    <row r="146" spans="1:35" s="269" customFormat="1" ht="20.100000000000001" hidden="1" customHeight="1">
      <c r="A146" s="322" t="e">
        <f>#REF!</f>
        <v>#REF!</v>
      </c>
      <c r="B146" s="315" t="e">
        <f>#REF!</f>
        <v>#REF!</v>
      </c>
      <c r="C146" s="1362"/>
      <c r="D146" s="1362"/>
      <c r="E146" s="1362"/>
      <c r="F146" s="1362"/>
      <c r="G146" s="1362"/>
      <c r="H146" s="186"/>
      <c r="AE146" s="319"/>
      <c r="AF146" s="319"/>
      <c r="AH146" s="319"/>
      <c r="AI146" s="319"/>
    </row>
    <row r="147" spans="1:35" s="269" customFormat="1" hidden="1">
      <c r="A147" s="316" t="e">
        <f>#REF!</f>
        <v>#REF!</v>
      </c>
      <c r="B147" s="317" t="e">
        <f>#REF!</f>
        <v>#REF!</v>
      </c>
      <c r="C147" s="1362" t="e">
        <f>#REF!</f>
        <v>#REF!</v>
      </c>
      <c r="D147" s="1362"/>
      <c r="E147" s="1362"/>
      <c r="F147" s="1362"/>
      <c r="G147" s="1362"/>
      <c r="H147" s="186"/>
      <c r="AE147" s="319"/>
      <c r="AF147" s="319"/>
      <c r="AH147" s="318"/>
      <c r="AI147" s="319"/>
    </row>
    <row r="148" spans="1:35" s="269" customFormat="1" hidden="1">
      <c r="A148" s="316" t="e">
        <f>#REF!</f>
        <v>#REF!</v>
      </c>
      <c r="B148" s="317" t="e">
        <f>#REF!</f>
        <v>#REF!</v>
      </c>
      <c r="C148" s="1362" t="e">
        <f>#REF!</f>
        <v>#REF!</v>
      </c>
      <c r="D148" s="1362"/>
      <c r="E148" s="1362"/>
      <c r="F148" s="1362"/>
      <c r="G148" s="1362"/>
      <c r="H148" s="186"/>
      <c r="AE148" s="319"/>
      <c r="AF148" s="319"/>
      <c r="AH148" s="318"/>
      <c r="AI148" s="319"/>
    </row>
    <row r="149" spans="1:35" s="269" customFormat="1" hidden="1">
      <c r="A149" s="316" t="e">
        <f>#REF!</f>
        <v>#REF!</v>
      </c>
      <c r="B149" s="317" t="e">
        <f>#REF!</f>
        <v>#REF!</v>
      </c>
      <c r="C149" s="1362" t="e">
        <f>#REF!</f>
        <v>#REF!</v>
      </c>
      <c r="D149" s="1362"/>
      <c r="E149" s="1362"/>
      <c r="F149" s="1362"/>
      <c r="G149" s="1362"/>
      <c r="H149" s="186"/>
      <c r="AE149" s="319"/>
      <c r="AF149" s="319"/>
      <c r="AH149" s="318"/>
      <c r="AI149" s="319"/>
    </row>
    <row r="150" spans="1:35" s="269" customFormat="1" hidden="1">
      <c r="A150" s="316" t="e">
        <f>#REF!</f>
        <v>#REF!</v>
      </c>
      <c r="B150" s="317" t="e">
        <f>#REF!</f>
        <v>#REF!</v>
      </c>
      <c r="C150" s="1362" t="e">
        <f>#REF!</f>
        <v>#REF!</v>
      </c>
      <c r="D150" s="1362"/>
      <c r="E150" s="1362"/>
      <c r="F150" s="1362"/>
      <c r="G150" s="1362"/>
      <c r="H150" s="186"/>
      <c r="AE150" s="319"/>
      <c r="AF150" s="319"/>
      <c r="AH150" s="318"/>
      <c r="AI150" s="319"/>
    </row>
    <row r="151" spans="1:35" s="270" customFormat="1" ht="20.100000000000001" hidden="1" customHeight="1">
      <c r="A151" s="316"/>
      <c r="B151" s="315" t="e">
        <f>#REF!</f>
        <v>#REF!</v>
      </c>
      <c r="C151" s="1362" t="e">
        <f>#REF!</f>
        <v>#REF!</v>
      </c>
      <c r="D151" s="1362"/>
      <c r="E151" s="1362"/>
      <c r="F151" s="1362"/>
      <c r="G151" s="1362"/>
      <c r="H151" s="186"/>
      <c r="AE151" s="319"/>
      <c r="AF151" s="319"/>
      <c r="AH151" s="319"/>
      <c r="AI151" s="319"/>
    </row>
    <row r="152" spans="1:35" s="269" customFormat="1" ht="20.100000000000001" hidden="1" customHeight="1">
      <c r="A152" s="324"/>
      <c r="B152" s="315" t="e">
        <f>#REF!</f>
        <v>#REF!</v>
      </c>
      <c r="C152" s="1362" t="e">
        <f>#REF!</f>
        <v>#REF!</v>
      </c>
      <c r="D152" s="1362"/>
      <c r="E152" s="1362"/>
      <c r="F152" s="1362"/>
      <c r="G152" s="1362"/>
      <c r="H152" s="186"/>
      <c r="AE152" s="319"/>
      <c r="AF152" s="319"/>
      <c r="AH152" s="319"/>
      <c r="AI152" s="319"/>
    </row>
    <row r="153" spans="1:35" s="269" customFormat="1" hidden="1">
      <c r="A153" s="324"/>
      <c r="B153" s="315"/>
      <c r="C153" s="1362"/>
      <c r="D153" s="1362"/>
      <c r="E153" s="1362"/>
      <c r="F153" s="1362"/>
      <c r="G153" s="1362"/>
      <c r="H153" s="186"/>
      <c r="AE153" s="319"/>
      <c r="AF153" s="319"/>
      <c r="AH153" s="319"/>
      <c r="AI153" s="319"/>
    </row>
    <row r="154" spans="1:35" s="269" customFormat="1" ht="20.100000000000001" hidden="1" customHeight="1">
      <c r="A154" s="321" t="e">
        <f>#REF!</f>
        <v>#REF!</v>
      </c>
      <c r="B154" s="315" t="e">
        <f>#REF!</f>
        <v>#REF!</v>
      </c>
      <c r="C154" s="1362"/>
      <c r="D154" s="1362"/>
      <c r="E154" s="1362"/>
      <c r="F154" s="1362"/>
      <c r="G154" s="1362"/>
      <c r="H154" s="186"/>
      <c r="AE154" s="319"/>
      <c r="AF154" s="319"/>
      <c r="AH154" s="319"/>
      <c r="AI154" s="319"/>
    </row>
    <row r="155" spans="1:35" s="269" customFormat="1" ht="30" hidden="1" customHeight="1">
      <c r="A155" s="322" t="e">
        <f>#REF!</f>
        <v>#REF!</v>
      </c>
      <c r="B155" s="315" t="e">
        <f>#REF!</f>
        <v>#REF!</v>
      </c>
      <c r="C155" s="1362"/>
      <c r="D155" s="1362"/>
      <c r="E155" s="1362"/>
      <c r="F155" s="1362"/>
      <c r="G155" s="1362"/>
      <c r="H155" s="186"/>
      <c r="AE155" s="319"/>
      <c r="AF155" s="319"/>
      <c r="AH155" s="319"/>
      <c r="AI155" s="319"/>
    </row>
    <row r="156" spans="1:35" s="269" customFormat="1" hidden="1">
      <c r="A156" s="316" t="e">
        <f>#REF!</f>
        <v>#REF!</v>
      </c>
      <c r="B156" s="317" t="e">
        <f>#REF!</f>
        <v>#REF!</v>
      </c>
      <c r="C156" s="1362" t="e">
        <f>#REF!</f>
        <v>#REF!</v>
      </c>
      <c r="D156" s="1362"/>
      <c r="E156" s="1362"/>
      <c r="F156" s="1362"/>
      <c r="G156" s="1362"/>
      <c r="H156" s="186"/>
      <c r="AE156" s="319"/>
      <c r="AF156" s="319"/>
      <c r="AH156" s="318"/>
      <c r="AI156" s="319"/>
    </row>
    <row r="157" spans="1:35" s="269" customFormat="1" hidden="1">
      <c r="A157" s="316" t="e">
        <f>#REF!</f>
        <v>#REF!</v>
      </c>
      <c r="B157" s="317" t="e">
        <f>#REF!</f>
        <v>#REF!</v>
      </c>
      <c r="C157" s="1362" t="e">
        <f>#REF!</f>
        <v>#REF!</v>
      </c>
      <c r="D157" s="1362"/>
      <c r="E157" s="1362"/>
      <c r="F157" s="1362"/>
      <c r="G157" s="1362"/>
      <c r="H157" s="186"/>
      <c r="AE157" s="319"/>
      <c r="AF157" s="319"/>
      <c r="AH157" s="318"/>
      <c r="AI157" s="319"/>
    </row>
    <row r="158" spans="1:35" s="269" customFormat="1" hidden="1">
      <c r="A158" s="316" t="e">
        <f>#REF!</f>
        <v>#REF!</v>
      </c>
      <c r="B158" s="317" t="e">
        <f>#REF!</f>
        <v>#REF!</v>
      </c>
      <c r="C158" s="1362" t="e">
        <f>#REF!</f>
        <v>#REF!</v>
      </c>
      <c r="D158" s="1362"/>
      <c r="E158" s="1362"/>
      <c r="F158" s="1362"/>
      <c r="G158" s="1362"/>
      <c r="H158" s="186"/>
      <c r="AE158" s="319"/>
      <c r="AF158" s="319"/>
      <c r="AH158" s="318"/>
      <c r="AI158" s="319"/>
    </row>
    <row r="159" spans="1:35" s="269" customFormat="1" ht="20.100000000000001" hidden="1" customHeight="1">
      <c r="A159" s="325"/>
      <c r="B159" s="315" t="e">
        <f>#REF!</f>
        <v>#REF!</v>
      </c>
      <c r="C159" s="1362" t="e">
        <f>#REF!</f>
        <v>#REF!</v>
      </c>
      <c r="D159" s="1362"/>
      <c r="E159" s="1362"/>
      <c r="F159" s="1362"/>
      <c r="G159" s="1362"/>
      <c r="H159" s="186"/>
      <c r="AE159" s="319"/>
      <c r="AF159" s="319"/>
      <c r="AH159" s="319"/>
      <c r="AI159" s="319"/>
    </row>
    <row r="160" spans="1:35" s="269" customFormat="1" ht="20.100000000000001" hidden="1" customHeight="1">
      <c r="A160" s="324"/>
      <c r="B160" s="315" t="e">
        <f>#REF!</f>
        <v>#REF!</v>
      </c>
      <c r="C160" s="1362" t="e">
        <f>#REF!</f>
        <v>#REF!</v>
      </c>
      <c r="D160" s="1362"/>
      <c r="E160" s="1362"/>
      <c r="F160" s="1362"/>
      <c r="G160" s="1362"/>
      <c r="H160" s="186"/>
      <c r="AE160" s="319"/>
      <c r="AF160" s="319"/>
      <c r="AH160" s="319"/>
      <c r="AI160" s="319"/>
    </row>
    <row r="161" spans="1:35" s="269" customFormat="1" ht="20.100000000000001" hidden="1" customHeight="1">
      <c r="A161" s="314" t="e">
        <f>#REF!</f>
        <v>#REF!</v>
      </c>
      <c r="B161" s="315" t="e">
        <f>#REF!</f>
        <v>#REF!</v>
      </c>
      <c r="C161" s="1362"/>
      <c r="D161" s="1362"/>
      <c r="E161" s="1362"/>
      <c r="F161" s="1362"/>
      <c r="G161" s="1362"/>
      <c r="H161" s="186"/>
      <c r="AE161" s="319"/>
      <c r="AF161" s="319"/>
      <c r="AH161" s="319"/>
      <c r="AI161" s="319"/>
    </row>
    <row r="162" spans="1:35" s="269" customFormat="1" ht="30" hidden="1" customHeight="1">
      <c r="A162" s="321" t="e">
        <f>#REF!</f>
        <v>#REF!</v>
      </c>
      <c r="B162" s="315" t="e">
        <f>#REF!</f>
        <v>#REF!</v>
      </c>
      <c r="C162" s="1362"/>
      <c r="D162" s="1362"/>
      <c r="E162" s="1362"/>
      <c r="F162" s="1362"/>
      <c r="G162" s="1362"/>
      <c r="H162" s="186"/>
      <c r="AE162" s="319"/>
      <c r="AF162" s="319"/>
      <c r="AH162" s="319"/>
      <c r="AI162" s="319"/>
    </row>
    <row r="163" spans="1:35" s="269" customFormat="1" ht="20.100000000000001" hidden="1" customHeight="1">
      <c r="A163" s="316" t="e">
        <f>#REF!</f>
        <v>#REF!</v>
      </c>
      <c r="B163" s="317" t="e">
        <f>#REF!</f>
        <v>#REF!</v>
      </c>
      <c r="C163" s="1362" t="e">
        <f>#REF!</f>
        <v>#REF!</v>
      </c>
      <c r="D163" s="1362"/>
      <c r="E163" s="1362"/>
      <c r="F163" s="1362"/>
      <c r="G163" s="1362"/>
      <c r="H163" s="186"/>
      <c r="AE163" s="319"/>
      <c r="AF163" s="319"/>
      <c r="AH163" s="318"/>
      <c r="AI163" s="319"/>
    </row>
    <row r="164" spans="1:35" s="269" customFormat="1" ht="20.100000000000001" hidden="1" customHeight="1">
      <c r="A164" s="316" t="e">
        <f>#REF!</f>
        <v>#REF!</v>
      </c>
      <c r="B164" s="317" t="e">
        <f>#REF!</f>
        <v>#REF!</v>
      </c>
      <c r="C164" s="1362" t="e">
        <f>#REF!</f>
        <v>#REF!</v>
      </c>
      <c r="D164" s="1362"/>
      <c r="E164" s="1362"/>
      <c r="F164" s="1362"/>
      <c r="G164" s="1362"/>
      <c r="H164" s="186"/>
      <c r="AE164" s="319"/>
      <c r="AF164" s="319"/>
      <c r="AH164" s="318"/>
      <c r="AI164" s="319"/>
    </row>
    <row r="165" spans="1:35" s="269" customFormat="1" ht="20.100000000000001" hidden="1" customHeight="1">
      <c r="A165" s="316" t="e">
        <f>#REF!</f>
        <v>#REF!</v>
      </c>
      <c r="B165" s="317" t="e">
        <f>#REF!</f>
        <v>#REF!</v>
      </c>
      <c r="C165" s="1362" t="e">
        <f>#REF!</f>
        <v>#REF!</v>
      </c>
      <c r="D165" s="1362"/>
      <c r="E165" s="1362"/>
      <c r="F165" s="1362"/>
      <c r="G165" s="1362"/>
      <c r="H165" s="186"/>
      <c r="AE165" s="319"/>
      <c r="AF165" s="319"/>
      <c r="AH165" s="318"/>
      <c r="AI165" s="319"/>
    </row>
    <row r="166" spans="1:35" s="269" customFormat="1" ht="20.100000000000001" hidden="1" customHeight="1">
      <c r="A166" s="316" t="e">
        <f>#REF!</f>
        <v>#REF!</v>
      </c>
      <c r="B166" s="317" t="e">
        <f>#REF!</f>
        <v>#REF!</v>
      </c>
      <c r="C166" s="1362" t="e">
        <f>#REF!</f>
        <v>#REF!</v>
      </c>
      <c r="D166" s="1362"/>
      <c r="E166" s="1362"/>
      <c r="F166" s="1362"/>
      <c r="G166" s="1362"/>
      <c r="H166" s="186"/>
      <c r="AE166" s="319"/>
      <c r="AF166" s="319"/>
      <c r="AH166" s="318"/>
      <c r="AI166" s="319"/>
    </row>
    <row r="167" spans="1:35" s="269" customFormat="1" ht="20.100000000000001" hidden="1" customHeight="1">
      <c r="A167" s="316" t="e">
        <f>#REF!</f>
        <v>#REF!</v>
      </c>
      <c r="B167" s="317" t="e">
        <f>#REF!</f>
        <v>#REF!</v>
      </c>
      <c r="C167" s="1362" t="e">
        <f>#REF!</f>
        <v>#REF!</v>
      </c>
      <c r="D167" s="1362"/>
      <c r="E167" s="1362"/>
      <c r="F167" s="1362"/>
      <c r="G167" s="1362"/>
      <c r="H167" s="186"/>
      <c r="AE167" s="319"/>
      <c r="AF167" s="319"/>
      <c r="AH167" s="318"/>
      <c r="AI167" s="319"/>
    </row>
    <row r="168" spans="1:35" s="269" customFormat="1" ht="20.100000000000001" hidden="1" customHeight="1">
      <c r="A168" s="320"/>
      <c r="B168" s="315" t="e">
        <f>#REF!</f>
        <v>#REF!</v>
      </c>
      <c r="C168" s="1362" t="e">
        <f>#REF!</f>
        <v>#REF!</v>
      </c>
      <c r="D168" s="1362"/>
      <c r="E168" s="1362"/>
      <c r="F168" s="1362"/>
      <c r="G168" s="1362"/>
      <c r="H168" s="186"/>
      <c r="AE168" s="319"/>
      <c r="AF168" s="319"/>
      <c r="AH168" s="319"/>
      <c r="AI168" s="319"/>
    </row>
    <row r="169" spans="1:35" s="269" customFormat="1" ht="20.100000000000001" hidden="1" customHeight="1">
      <c r="A169" s="321" t="e">
        <f>#REF!</f>
        <v>#REF!</v>
      </c>
      <c r="B169" s="315" t="e">
        <f>#REF!</f>
        <v>#REF!</v>
      </c>
      <c r="C169" s="1362"/>
      <c r="D169" s="1362"/>
      <c r="E169" s="1362"/>
      <c r="F169" s="1362"/>
      <c r="G169" s="1362"/>
      <c r="H169" s="186"/>
      <c r="AE169" s="319"/>
      <c r="AF169" s="319"/>
      <c r="AH169" s="319"/>
      <c r="AI169" s="319"/>
    </row>
    <row r="170" spans="1:35" s="269" customFormat="1" ht="20.100000000000001" hidden="1" customHeight="1">
      <c r="A170" s="316" t="e">
        <f>#REF!</f>
        <v>#REF!</v>
      </c>
      <c r="B170" s="326" t="e">
        <f>#REF!</f>
        <v>#REF!</v>
      </c>
      <c r="C170" s="1362" t="e">
        <f>#REF!</f>
        <v>#REF!</v>
      </c>
      <c r="D170" s="1362"/>
      <c r="E170" s="1362"/>
      <c r="F170" s="1362"/>
      <c r="G170" s="1362"/>
      <c r="H170" s="186"/>
      <c r="AE170" s="319"/>
      <c r="AF170" s="319"/>
      <c r="AH170" s="318"/>
      <c r="AI170" s="319"/>
    </row>
    <row r="171" spans="1:35" s="269" customFormat="1" ht="20.100000000000001" hidden="1" customHeight="1">
      <c r="A171" s="316" t="e">
        <f>#REF!</f>
        <v>#REF!</v>
      </c>
      <c r="B171" s="326" t="e">
        <f>#REF!</f>
        <v>#REF!</v>
      </c>
      <c r="C171" s="1362" t="e">
        <f>#REF!</f>
        <v>#REF!</v>
      </c>
      <c r="D171" s="1362"/>
      <c r="E171" s="1362"/>
      <c r="F171" s="1362"/>
      <c r="G171" s="1362"/>
      <c r="H171" s="186"/>
      <c r="AE171" s="319"/>
      <c r="AF171" s="319"/>
      <c r="AH171" s="318"/>
      <c r="AI171" s="319"/>
    </row>
    <row r="172" spans="1:35" s="269" customFormat="1" ht="20.100000000000001" hidden="1" customHeight="1">
      <c r="A172" s="316" t="e">
        <f>#REF!</f>
        <v>#REF!</v>
      </c>
      <c r="B172" s="326" t="e">
        <f>#REF!</f>
        <v>#REF!</v>
      </c>
      <c r="C172" s="1362" t="e">
        <f>#REF!</f>
        <v>#REF!</v>
      </c>
      <c r="D172" s="1362"/>
      <c r="E172" s="1362"/>
      <c r="F172" s="1362"/>
      <c r="G172" s="1362"/>
      <c r="H172" s="186"/>
      <c r="AE172" s="319"/>
      <c r="AF172" s="319"/>
      <c r="AH172" s="318"/>
      <c r="AI172" s="319"/>
    </row>
    <row r="173" spans="1:35" s="269" customFormat="1" ht="20.100000000000001" hidden="1" customHeight="1">
      <c r="A173" s="316" t="e">
        <f>#REF!</f>
        <v>#REF!</v>
      </c>
      <c r="B173" s="326" t="e">
        <f>#REF!</f>
        <v>#REF!</v>
      </c>
      <c r="C173" s="1362" t="e">
        <f>#REF!</f>
        <v>#REF!</v>
      </c>
      <c r="D173" s="1362"/>
      <c r="E173" s="1362"/>
      <c r="F173" s="1362"/>
      <c r="G173" s="1362"/>
      <c r="H173" s="186"/>
      <c r="AE173" s="319"/>
      <c r="AF173" s="319"/>
      <c r="AH173" s="318"/>
      <c r="AI173" s="319"/>
    </row>
    <row r="174" spans="1:35" s="269" customFormat="1" ht="20.100000000000001" hidden="1" customHeight="1">
      <c r="A174" s="316" t="e">
        <f>#REF!</f>
        <v>#REF!</v>
      </c>
      <c r="B174" s="326" t="e">
        <f>#REF!</f>
        <v>#REF!</v>
      </c>
      <c r="C174" s="1362" t="e">
        <f>#REF!</f>
        <v>#REF!</v>
      </c>
      <c r="D174" s="1362"/>
      <c r="E174" s="1362"/>
      <c r="F174" s="1362"/>
      <c r="G174" s="1362"/>
      <c r="H174" s="186"/>
      <c r="AE174" s="319"/>
      <c r="AF174" s="319"/>
      <c r="AH174" s="318"/>
      <c r="AI174" s="319"/>
    </row>
    <row r="175" spans="1:35" s="269" customFormat="1" ht="20.100000000000001" hidden="1" customHeight="1">
      <c r="A175" s="316" t="e">
        <f>#REF!</f>
        <v>#REF!</v>
      </c>
      <c r="B175" s="326" t="e">
        <f>#REF!</f>
        <v>#REF!</v>
      </c>
      <c r="C175" s="1362" t="e">
        <f>#REF!</f>
        <v>#REF!</v>
      </c>
      <c r="D175" s="1362"/>
      <c r="E175" s="1362"/>
      <c r="F175" s="1362"/>
      <c r="G175" s="1362"/>
      <c r="H175" s="186"/>
      <c r="AE175" s="319"/>
      <c r="AF175" s="319"/>
      <c r="AH175" s="318"/>
      <c r="AI175" s="319"/>
    </row>
    <row r="176" spans="1:35" s="269" customFormat="1" ht="20.100000000000001" hidden="1" customHeight="1">
      <c r="A176" s="327"/>
      <c r="B176" s="315" t="e">
        <f>#REF!</f>
        <v>#REF!</v>
      </c>
      <c r="C176" s="1362" t="e">
        <f>#REF!</f>
        <v>#REF!</v>
      </c>
      <c r="D176" s="1362"/>
      <c r="E176" s="1362"/>
      <c r="F176" s="1362"/>
      <c r="G176" s="1362"/>
      <c r="H176" s="186"/>
      <c r="AE176" s="319"/>
      <c r="AF176" s="319"/>
      <c r="AH176" s="319"/>
      <c r="AI176" s="319"/>
    </row>
    <row r="177" spans="1:35" s="269" customFormat="1" ht="35.25" hidden="1" customHeight="1">
      <c r="A177" s="321" t="e">
        <f>#REF!</f>
        <v>#REF!</v>
      </c>
      <c r="B177" s="315" t="e">
        <f>#REF!</f>
        <v>#REF!</v>
      </c>
      <c r="C177" s="1362"/>
      <c r="D177" s="1362"/>
      <c r="E177" s="1362"/>
      <c r="F177" s="1362"/>
      <c r="G177" s="1362"/>
      <c r="H177" s="186"/>
      <c r="AE177" s="319"/>
      <c r="AF177" s="319"/>
      <c r="AH177" s="319"/>
      <c r="AI177" s="319"/>
    </row>
    <row r="178" spans="1:35" s="269" customFormat="1" ht="19.5" hidden="1" customHeight="1">
      <c r="A178" s="316" t="e">
        <f>#REF!</f>
        <v>#REF!</v>
      </c>
      <c r="B178" s="326" t="e">
        <f>#REF!</f>
        <v>#REF!</v>
      </c>
      <c r="C178" s="1362" t="e">
        <f>#REF!</f>
        <v>#REF!</v>
      </c>
      <c r="D178" s="1362"/>
      <c r="E178" s="1362"/>
      <c r="F178" s="1362"/>
      <c r="G178" s="1362"/>
      <c r="H178" s="186"/>
      <c r="AE178" s="319"/>
      <c r="AF178" s="319"/>
      <c r="AH178" s="318"/>
      <c r="AI178" s="319"/>
    </row>
    <row r="179" spans="1:35" s="269" customFormat="1" ht="19.5" hidden="1" customHeight="1">
      <c r="A179" s="316" t="e">
        <f>#REF!</f>
        <v>#REF!</v>
      </c>
      <c r="B179" s="326" t="e">
        <f>#REF!</f>
        <v>#REF!</v>
      </c>
      <c r="C179" s="1362" t="e">
        <f>#REF!</f>
        <v>#REF!</v>
      </c>
      <c r="D179" s="1362"/>
      <c r="E179" s="1362"/>
      <c r="F179" s="1362"/>
      <c r="G179" s="1362"/>
      <c r="H179" s="186"/>
      <c r="AE179" s="319"/>
      <c r="AF179" s="319"/>
      <c r="AH179" s="318"/>
      <c r="AI179" s="319"/>
    </row>
    <row r="180" spans="1:35" s="269" customFormat="1" ht="19.5" hidden="1" customHeight="1">
      <c r="A180" s="316" t="e">
        <f>#REF!</f>
        <v>#REF!</v>
      </c>
      <c r="B180" s="326" t="e">
        <f>#REF!</f>
        <v>#REF!</v>
      </c>
      <c r="C180" s="1362" t="e">
        <f>#REF!</f>
        <v>#REF!</v>
      </c>
      <c r="D180" s="1362"/>
      <c r="E180" s="1362"/>
      <c r="F180" s="1362"/>
      <c r="G180" s="1362"/>
      <c r="H180" s="186"/>
      <c r="AE180" s="319"/>
      <c r="AF180" s="319"/>
      <c r="AH180" s="318"/>
      <c r="AI180" s="319"/>
    </row>
    <row r="181" spans="1:35" s="269" customFormat="1" ht="19.5" hidden="1" customHeight="1">
      <c r="A181" s="316" t="e">
        <f>#REF!</f>
        <v>#REF!</v>
      </c>
      <c r="B181" s="326" t="e">
        <f>#REF!</f>
        <v>#REF!</v>
      </c>
      <c r="C181" s="1362" t="e">
        <f>#REF!</f>
        <v>#REF!</v>
      </c>
      <c r="D181" s="1362"/>
      <c r="E181" s="1362"/>
      <c r="F181" s="1362"/>
      <c r="G181" s="1362"/>
      <c r="H181" s="186"/>
      <c r="AE181" s="319"/>
      <c r="AF181" s="319"/>
      <c r="AH181" s="318"/>
      <c r="AI181" s="319"/>
    </row>
    <row r="182" spans="1:35" s="269" customFormat="1" ht="33" hidden="1" customHeight="1">
      <c r="A182" s="316" t="e">
        <f>#REF!</f>
        <v>#REF!</v>
      </c>
      <c r="B182" s="326" t="e">
        <f>#REF!</f>
        <v>#REF!</v>
      </c>
      <c r="C182" s="1362" t="e">
        <f>#REF!</f>
        <v>#REF!</v>
      </c>
      <c r="D182" s="1362"/>
      <c r="E182" s="1362"/>
      <c r="F182" s="1362"/>
      <c r="G182" s="1362"/>
      <c r="H182" s="186"/>
      <c r="AE182" s="319"/>
      <c r="AF182" s="319"/>
      <c r="AH182" s="318"/>
      <c r="AI182" s="319"/>
    </row>
    <row r="183" spans="1:35" s="269" customFormat="1" ht="19.5" hidden="1" customHeight="1">
      <c r="A183" s="316" t="e">
        <f>#REF!</f>
        <v>#REF!</v>
      </c>
      <c r="B183" s="326" t="e">
        <f>#REF!</f>
        <v>#REF!</v>
      </c>
      <c r="C183" s="1362" t="e">
        <f>#REF!</f>
        <v>#REF!</v>
      </c>
      <c r="D183" s="1362"/>
      <c r="E183" s="1362"/>
      <c r="F183" s="1362"/>
      <c r="G183" s="1362"/>
      <c r="H183" s="186"/>
      <c r="AE183" s="319"/>
      <c r="AF183" s="319"/>
      <c r="AH183" s="318"/>
      <c r="AI183" s="319"/>
    </row>
    <row r="184" spans="1:35" s="269" customFormat="1" ht="19.5" hidden="1" customHeight="1">
      <c r="A184" s="316" t="e">
        <f>#REF!</f>
        <v>#REF!</v>
      </c>
      <c r="B184" s="326" t="e">
        <f>#REF!</f>
        <v>#REF!</v>
      </c>
      <c r="C184" s="1362" t="e">
        <f>#REF!</f>
        <v>#REF!</v>
      </c>
      <c r="D184" s="1362"/>
      <c r="E184" s="1362"/>
      <c r="F184" s="1362"/>
      <c r="G184" s="1362"/>
      <c r="H184" s="186"/>
      <c r="AE184" s="319"/>
      <c r="AF184" s="319"/>
      <c r="AH184" s="318"/>
      <c r="AI184" s="319"/>
    </row>
    <row r="185" spans="1:35" s="269" customFormat="1" ht="19.5" hidden="1" customHeight="1">
      <c r="A185" s="316" t="e">
        <f>#REF!</f>
        <v>#REF!</v>
      </c>
      <c r="B185" s="326" t="e">
        <f>#REF!</f>
        <v>#REF!</v>
      </c>
      <c r="C185" s="1362" t="e">
        <f>#REF!</f>
        <v>#REF!</v>
      </c>
      <c r="D185" s="1362"/>
      <c r="E185" s="1362"/>
      <c r="F185" s="1362"/>
      <c r="G185" s="1362"/>
      <c r="H185" s="186"/>
      <c r="AE185" s="319"/>
      <c r="AF185" s="319"/>
      <c r="AH185" s="318"/>
      <c r="AI185" s="319"/>
    </row>
    <row r="186" spans="1:35" s="269" customFormat="1" ht="19.5" hidden="1" customHeight="1">
      <c r="A186" s="316" t="e">
        <f>#REF!</f>
        <v>#REF!</v>
      </c>
      <c r="B186" s="326" t="e">
        <f>#REF!</f>
        <v>#REF!</v>
      </c>
      <c r="C186" s="1362" t="e">
        <f>#REF!</f>
        <v>#REF!</v>
      </c>
      <c r="D186" s="1362"/>
      <c r="E186" s="1362"/>
      <c r="F186" s="1362"/>
      <c r="G186" s="1362"/>
      <c r="H186" s="186"/>
      <c r="AE186" s="319"/>
      <c r="AF186" s="319"/>
      <c r="AH186" s="318"/>
      <c r="AI186" s="319"/>
    </row>
    <row r="187" spans="1:35" s="269" customFormat="1" ht="19.5" hidden="1" customHeight="1">
      <c r="A187" s="327"/>
      <c r="B187" s="315" t="e">
        <f>#REF!</f>
        <v>#REF!</v>
      </c>
      <c r="C187" s="1362" t="e">
        <f>#REF!</f>
        <v>#REF!</v>
      </c>
      <c r="D187" s="1362"/>
      <c r="E187" s="1362"/>
      <c r="F187" s="1362"/>
      <c r="G187" s="1362"/>
      <c r="H187" s="186"/>
      <c r="AE187" s="319"/>
      <c r="AF187" s="319"/>
      <c r="AH187" s="319"/>
      <c r="AI187" s="319"/>
    </row>
    <row r="188" spans="1:35" s="269" customFormat="1" ht="19.5" hidden="1" customHeight="1">
      <c r="A188" s="321" t="e">
        <f>#REF!</f>
        <v>#REF!</v>
      </c>
      <c r="B188" s="315" t="e">
        <f>#REF!</f>
        <v>#REF!</v>
      </c>
      <c r="C188" s="1362"/>
      <c r="D188" s="1362"/>
      <c r="E188" s="1362"/>
      <c r="F188" s="1362"/>
      <c r="G188" s="1362"/>
      <c r="H188" s="186"/>
      <c r="AE188" s="319"/>
      <c r="AF188" s="319"/>
      <c r="AH188" s="319"/>
      <c r="AI188" s="319"/>
    </row>
    <row r="189" spans="1:35" s="269" customFormat="1" ht="19.5" hidden="1" customHeight="1">
      <c r="A189" s="316" t="e">
        <f>#REF!</f>
        <v>#REF!</v>
      </c>
      <c r="B189" s="317" t="e">
        <f>#REF!</f>
        <v>#REF!</v>
      </c>
      <c r="C189" s="1362" t="e">
        <f>#REF!</f>
        <v>#REF!</v>
      </c>
      <c r="D189" s="1362"/>
      <c r="E189" s="1362"/>
      <c r="F189" s="1362"/>
      <c r="G189" s="1362"/>
      <c r="H189" s="186"/>
      <c r="AE189" s="319"/>
      <c r="AF189" s="319"/>
      <c r="AH189" s="318"/>
      <c r="AI189" s="319"/>
    </row>
    <row r="190" spans="1:35" s="269" customFormat="1" ht="19.5" hidden="1" customHeight="1">
      <c r="A190" s="316" t="e">
        <f>#REF!</f>
        <v>#REF!</v>
      </c>
      <c r="B190" s="317" t="e">
        <f>#REF!</f>
        <v>#REF!</v>
      </c>
      <c r="C190" s="1362" t="e">
        <f>#REF!</f>
        <v>#REF!</v>
      </c>
      <c r="D190" s="1362"/>
      <c r="E190" s="1362"/>
      <c r="F190" s="1362"/>
      <c r="G190" s="1362"/>
      <c r="H190" s="186"/>
      <c r="AE190" s="319"/>
      <c r="AF190" s="319"/>
      <c r="AH190" s="318"/>
      <c r="AI190" s="319"/>
    </row>
    <row r="191" spans="1:35" s="269" customFormat="1" ht="19.5" hidden="1" customHeight="1">
      <c r="A191" s="316" t="e">
        <f>#REF!</f>
        <v>#REF!</v>
      </c>
      <c r="B191" s="317" t="e">
        <f>#REF!</f>
        <v>#REF!</v>
      </c>
      <c r="C191" s="1362" t="e">
        <f>#REF!</f>
        <v>#REF!</v>
      </c>
      <c r="D191" s="1362"/>
      <c r="E191" s="1362"/>
      <c r="F191" s="1362"/>
      <c r="G191" s="1362"/>
      <c r="H191" s="186"/>
      <c r="AE191" s="319"/>
      <c r="AF191" s="319"/>
      <c r="AH191" s="318"/>
      <c r="AI191" s="319"/>
    </row>
    <row r="192" spans="1:35" s="269" customFormat="1" ht="19.5" hidden="1" customHeight="1">
      <c r="A192" s="327"/>
      <c r="B192" s="315" t="e">
        <f>#REF!</f>
        <v>#REF!</v>
      </c>
      <c r="C192" s="1362" t="e">
        <f>#REF!</f>
        <v>#REF!</v>
      </c>
      <c r="D192" s="1362"/>
      <c r="E192" s="1362"/>
      <c r="F192" s="1362"/>
      <c r="G192" s="1362"/>
      <c r="H192" s="186"/>
      <c r="AE192" s="319"/>
      <c r="AF192" s="319"/>
      <c r="AH192" s="319"/>
      <c r="AI192" s="319"/>
    </row>
    <row r="193" spans="1:35" s="269" customFormat="1" ht="33" hidden="1" customHeight="1">
      <c r="A193" s="321" t="e">
        <f>#REF!</f>
        <v>#REF!</v>
      </c>
      <c r="B193" s="315" t="e">
        <f>#REF!</f>
        <v>#REF!</v>
      </c>
      <c r="C193" s="1362"/>
      <c r="D193" s="1362"/>
      <c r="E193" s="1362"/>
      <c r="F193" s="1362"/>
      <c r="G193" s="1362"/>
      <c r="H193" s="186"/>
      <c r="AE193" s="319"/>
      <c r="AF193" s="319"/>
      <c r="AH193" s="319"/>
      <c r="AI193" s="319"/>
    </row>
    <row r="194" spans="1:35" s="269" customFormat="1" ht="19.5" hidden="1" customHeight="1">
      <c r="A194" s="327" t="e">
        <f>#REF!</f>
        <v>#REF!</v>
      </c>
      <c r="B194" s="317" t="e">
        <f>#REF!</f>
        <v>#REF!</v>
      </c>
      <c r="C194" s="1362" t="e">
        <f>#REF!</f>
        <v>#REF!</v>
      </c>
      <c r="D194" s="1362"/>
      <c r="E194" s="1362"/>
      <c r="F194" s="1362"/>
      <c r="G194" s="1362"/>
      <c r="H194" s="186"/>
      <c r="AE194" s="319"/>
      <c r="AF194" s="319"/>
      <c r="AH194" s="318"/>
      <c r="AI194" s="319"/>
    </row>
    <row r="195" spans="1:35" s="269" customFormat="1" ht="19.5" hidden="1" customHeight="1">
      <c r="A195" s="327" t="e">
        <f>#REF!</f>
        <v>#REF!</v>
      </c>
      <c r="B195" s="317" t="e">
        <f>#REF!</f>
        <v>#REF!</v>
      </c>
      <c r="C195" s="1362" t="e">
        <f>#REF!</f>
        <v>#REF!</v>
      </c>
      <c r="D195" s="1362"/>
      <c r="E195" s="1362"/>
      <c r="F195" s="1362"/>
      <c r="G195" s="1362"/>
      <c r="H195" s="186"/>
      <c r="AE195" s="319"/>
      <c r="AF195" s="319"/>
      <c r="AH195" s="318"/>
      <c r="AI195" s="319"/>
    </row>
    <row r="196" spans="1:35" s="269" customFormat="1" ht="19.5" hidden="1" customHeight="1">
      <c r="A196" s="327" t="e">
        <f>#REF!</f>
        <v>#REF!</v>
      </c>
      <c r="B196" s="317" t="e">
        <f>#REF!</f>
        <v>#REF!</v>
      </c>
      <c r="C196" s="1362" t="e">
        <f>#REF!</f>
        <v>#REF!</v>
      </c>
      <c r="D196" s="1362"/>
      <c r="E196" s="1362"/>
      <c r="F196" s="1362"/>
      <c r="G196" s="1362"/>
      <c r="H196" s="186"/>
      <c r="AE196" s="319"/>
      <c r="AF196" s="319"/>
      <c r="AH196" s="318"/>
      <c r="AI196" s="319"/>
    </row>
    <row r="197" spans="1:35" s="269" customFormat="1" ht="19.5" hidden="1" customHeight="1">
      <c r="A197" s="327"/>
      <c r="B197" s="315" t="e">
        <f>#REF!</f>
        <v>#REF!</v>
      </c>
      <c r="C197" s="1362" t="e">
        <f>#REF!</f>
        <v>#REF!</v>
      </c>
      <c r="D197" s="1362"/>
      <c r="E197" s="1362"/>
      <c r="F197" s="1362"/>
      <c r="G197" s="1362"/>
      <c r="H197" s="186"/>
      <c r="AE197" s="319"/>
      <c r="AF197" s="319"/>
      <c r="AH197" s="319"/>
      <c r="AI197" s="319"/>
    </row>
    <row r="198" spans="1:35" s="269" customFormat="1" ht="19.5" hidden="1" customHeight="1">
      <c r="A198" s="321" t="e">
        <f>#REF!</f>
        <v>#REF!</v>
      </c>
      <c r="B198" s="315" t="e">
        <f>#REF!</f>
        <v>#REF!</v>
      </c>
      <c r="C198" s="1362"/>
      <c r="D198" s="1362"/>
      <c r="E198" s="1362"/>
      <c r="F198" s="1362"/>
      <c r="G198" s="1362"/>
      <c r="H198" s="186"/>
      <c r="AE198" s="319"/>
      <c r="AF198" s="319"/>
      <c r="AH198" s="319"/>
      <c r="AI198" s="319"/>
    </row>
    <row r="199" spans="1:35" s="269" customFormat="1" ht="19.5" hidden="1" customHeight="1">
      <c r="A199" s="316" t="e">
        <f>#REF!</f>
        <v>#REF!</v>
      </c>
      <c r="B199" s="317" t="e">
        <f>#REF!</f>
        <v>#REF!</v>
      </c>
      <c r="C199" s="1362" t="e">
        <f>#REF!</f>
        <v>#REF!</v>
      </c>
      <c r="D199" s="1362"/>
      <c r="E199" s="1362"/>
      <c r="F199" s="1362"/>
      <c r="G199" s="1362"/>
      <c r="H199" s="186"/>
      <c r="AE199" s="319"/>
      <c r="AF199" s="319"/>
      <c r="AH199" s="318"/>
      <c r="AI199" s="319"/>
    </row>
    <row r="200" spans="1:35" s="269" customFormat="1" ht="19.5" hidden="1" customHeight="1">
      <c r="A200" s="316" t="e">
        <f>#REF!</f>
        <v>#REF!</v>
      </c>
      <c r="B200" s="317" t="e">
        <f>#REF!</f>
        <v>#REF!</v>
      </c>
      <c r="C200" s="1362" t="e">
        <f>#REF!</f>
        <v>#REF!</v>
      </c>
      <c r="D200" s="1362"/>
      <c r="E200" s="1362"/>
      <c r="F200" s="1362"/>
      <c r="G200" s="1362"/>
      <c r="H200" s="186"/>
      <c r="AE200" s="319"/>
      <c r="AF200" s="319"/>
      <c r="AH200" s="318"/>
      <c r="AI200" s="319"/>
    </row>
    <row r="201" spans="1:35" s="269" customFormat="1" ht="19.5" hidden="1" customHeight="1">
      <c r="A201" s="327"/>
      <c r="B201" s="315" t="e">
        <f>#REF!</f>
        <v>#REF!</v>
      </c>
      <c r="C201" s="1362" t="e">
        <f>#REF!</f>
        <v>#REF!</v>
      </c>
      <c r="D201" s="1362"/>
      <c r="E201" s="1362"/>
      <c r="F201" s="1362"/>
      <c r="G201" s="1362"/>
      <c r="H201" s="186"/>
      <c r="AE201" s="319"/>
      <c r="AF201" s="319"/>
      <c r="AH201" s="319"/>
      <c r="AI201" s="319"/>
    </row>
    <row r="202" spans="1:35" s="269" customFormat="1" ht="33" hidden="1" customHeight="1">
      <c r="A202" s="321" t="e">
        <f>#REF!</f>
        <v>#REF!</v>
      </c>
      <c r="B202" s="315" t="e">
        <f>#REF!</f>
        <v>#REF!</v>
      </c>
      <c r="C202" s="1362"/>
      <c r="D202" s="1362"/>
      <c r="E202" s="1362"/>
      <c r="F202" s="1362"/>
      <c r="G202" s="1362"/>
      <c r="H202" s="186"/>
      <c r="AE202" s="319"/>
      <c r="AF202" s="319"/>
      <c r="AH202" s="319"/>
      <c r="AI202" s="319"/>
    </row>
    <row r="203" spans="1:35" s="269" customFormat="1" ht="19.5" hidden="1" customHeight="1">
      <c r="A203" s="316" t="e">
        <f>#REF!</f>
        <v>#REF!</v>
      </c>
      <c r="B203" s="317" t="e">
        <f>#REF!</f>
        <v>#REF!</v>
      </c>
      <c r="C203" s="1362" t="e">
        <f>#REF!</f>
        <v>#REF!</v>
      </c>
      <c r="D203" s="1362"/>
      <c r="E203" s="1362"/>
      <c r="F203" s="1362"/>
      <c r="G203" s="1362"/>
      <c r="H203" s="186"/>
      <c r="AE203" s="319"/>
      <c r="AF203" s="319"/>
      <c r="AH203" s="318"/>
      <c r="AI203" s="319"/>
    </row>
    <row r="204" spans="1:35" s="269" customFormat="1" ht="19.5" hidden="1" customHeight="1">
      <c r="A204" s="316" t="e">
        <f>#REF!</f>
        <v>#REF!</v>
      </c>
      <c r="B204" s="317" t="e">
        <f>#REF!</f>
        <v>#REF!</v>
      </c>
      <c r="C204" s="1362" t="e">
        <f>#REF!</f>
        <v>#REF!</v>
      </c>
      <c r="D204" s="1362"/>
      <c r="E204" s="1362"/>
      <c r="F204" s="1362"/>
      <c r="G204" s="1362"/>
      <c r="H204" s="186"/>
      <c r="AE204" s="319"/>
      <c r="AF204" s="319"/>
      <c r="AH204" s="318"/>
      <c r="AI204" s="319"/>
    </row>
    <row r="205" spans="1:35" s="269" customFormat="1" ht="19.5" hidden="1" customHeight="1">
      <c r="A205" s="316" t="e">
        <f>#REF!</f>
        <v>#REF!</v>
      </c>
      <c r="B205" s="317" t="e">
        <f>#REF!</f>
        <v>#REF!</v>
      </c>
      <c r="C205" s="1362" t="e">
        <f>#REF!</f>
        <v>#REF!</v>
      </c>
      <c r="D205" s="1362"/>
      <c r="E205" s="1362"/>
      <c r="F205" s="1362"/>
      <c r="G205" s="1362"/>
      <c r="H205" s="186"/>
      <c r="AE205" s="319"/>
      <c r="AF205" s="319"/>
      <c r="AH205" s="318"/>
      <c r="AI205" s="319"/>
    </row>
    <row r="206" spans="1:35" s="269" customFormat="1" ht="19.5" hidden="1" customHeight="1">
      <c r="A206" s="316" t="e">
        <f>#REF!</f>
        <v>#REF!</v>
      </c>
      <c r="B206" s="317" t="e">
        <f>#REF!</f>
        <v>#REF!</v>
      </c>
      <c r="C206" s="1362" t="e">
        <f>#REF!</f>
        <v>#REF!</v>
      </c>
      <c r="D206" s="1362"/>
      <c r="E206" s="1362"/>
      <c r="F206" s="1362"/>
      <c r="G206" s="1362"/>
      <c r="H206" s="186"/>
      <c r="AE206" s="319"/>
      <c r="AF206" s="319"/>
      <c r="AH206" s="318"/>
      <c r="AI206" s="319"/>
    </row>
    <row r="207" spans="1:35" s="269" customFormat="1" ht="19.5" hidden="1" customHeight="1">
      <c r="A207" s="316" t="e">
        <f>#REF!</f>
        <v>#REF!</v>
      </c>
      <c r="B207" s="317" t="e">
        <f>#REF!</f>
        <v>#REF!</v>
      </c>
      <c r="C207" s="1362" t="e">
        <f>#REF!</f>
        <v>#REF!</v>
      </c>
      <c r="D207" s="1362"/>
      <c r="E207" s="1362"/>
      <c r="F207" s="1362"/>
      <c r="G207" s="1362"/>
      <c r="H207" s="186"/>
      <c r="AE207" s="319"/>
      <c r="AF207" s="319"/>
      <c r="AH207" s="318"/>
      <c r="AI207" s="319"/>
    </row>
    <row r="208" spans="1:35" s="269" customFormat="1" ht="19.5" hidden="1" customHeight="1">
      <c r="A208" s="316" t="e">
        <f>#REF!</f>
        <v>#REF!</v>
      </c>
      <c r="B208" s="317" t="e">
        <f>#REF!</f>
        <v>#REF!</v>
      </c>
      <c r="C208" s="1362" t="e">
        <f>#REF!</f>
        <v>#REF!</v>
      </c>
      <c r="D208" s="1362"/>
      <c r="E208" s="1362"/>
      <c r="F208" s="1362"/>
      <c r="G208" s="1362"/>
      <c r="H208" s="186"/>
      <c r="AE208" s="319"/>
      <c r="AF208" s="319"/>
      <c r="AH208" s="318"/>
      <c r="AI208" s="319"/>
    </row>
    <row r="209" spans="1:35" s="269" customFormat="1" ht="19.5" hidden="1" customHeight="1">
      <c r="A209" s="327"/>
      <c r="B209" s="315" t="e">
        <f>#REF!</f>
        <v>#REF!</v>
      </c>
      <c r="C209" s="1362" t="e">
        <f>#REF!</f>
        <v>#REF!</v>
      </c>
      <c r="D209" s="1362"/>
      <c r="E209" s="1362"/>
      <c r="F209" s="1362"/>
      <c r="G209" s="1362"/>
      <c r="H209" s="186"/>
      <c r="AE209" s="319"/>
      <c r="AF209" s="319"/>
      <c r="AH209" s="319"/>
      <c r="AI209" s="319"/>
    </row>
    <row r="210" spans="1:35" s="269" customFormat="1" ht="33" hidden="1" customHeight="1">
      <c r="A210" s="321" t="e">
        <f>#REF!</f>
        <v>#REF!</v>
      </c>
      <c r="B210" s="315" t="e">
        <f>#REF!</f>
        <v>#REF!</v>
      </c>
      <c r="C210" s="1362"/>
      <c r="D210" s="1362"/>
      <c r="E210" s="1362"/>
      <c r="F210" s="1362"/>
      <c r="G210" s="1362"/>
      <c r="H210" s="186"/>
      <c r="AE210" s="319"/>
      <c r="AF210" s="319"/>
      <c r="AH210" s="319"/>
      <c r="AI210" s="319"/>
    </row>
    <row r="211" spans="1:35" s="269" customFormat="1" ht="33" hidden="1" customHeight="1">
      <c r="A211" s="316" t="e">
        <f>#REF!</f>
        <v>#REF!</v>
      </c>
      <c r="B211" s="317" t="e">
        <f>#REF!</f>
        <v>#REF!</v>
      </c>
      <c r="C211" s="1362" t="e">
        <f>#REF!</f>
        <v>#REF!</v>
      </c>
      <c r="D211" s="1362"/>
      <c r="E211" s="1362"/>
      <c r="F211" s="1362"/>
      <c r="G211" s="1362"/>
      <c r="H211" s="186"/>
      <c r="AE211" s="319"/>
      <c r="AF211" s="319"/>
      <c r="AH211" s="318"/>
      <c r="AI211" s="319"/>
    </row>
    <row r="212" spans="1:35" s="269" customFormat="1" ht="19.5" hidden="1" customHeight="1">
      <c r="A212" s="316" t="e">
        <f>#REF!</f>
        <v>#REF!</v>
      </c>
      <c r="B212" s="317" t="e">
        <f>#REF!</f>
        <v>#REF!</v>
      </c>
      <c r="C212" s="1362" t="e">
        <f>#REF!</f>
        <v>#REF!</v>
      </c>
      <c r="D212" s="1362"/>
      <c r="E212" s="1362"/>
      <c r="F212" s="1362"/>
      <c r="G212" s="1362"/>
      <c r="H212" s="186"/>
      <c r="AE212" s="319"/>
      <c r="AF212" s="319"/>
      <c r="AH212" s="318"/>
      <c r="AI212" s="319"/>
    </row>
    <row r="213" spans="1:35" s="269" customFormat="1" ht="19.5" hidden="1" customHeight="1">
      <c r="A213" s="316" t="e">
        <f>#REF!</f>
        <v>#REF!</v>
      </c>
      <c r="B213" s="317" t="e">
        <f>#REF!</f>
        <v>#REF!</v>
      </c>
      <c r="C213" s="1362" t="e">
        <f>#REF!</f>
        <v>#REF!</v>
      </c>
      <c r="D213" s="1362"/>
      <c r="E213" s="1362"/>
      <c r="F213" s="1362"/>
      <c r="G213" s="1362"/>
      <c r="H213" s="186"/>
      <c r="AE213" s="319"/>
      <c r="AF213" s="319"/>
      <c r="AH213" s="318"/>
      <c r="AI213" s="319"/>
    </row>
    <row r="214" spans="1:35" s="269" customFormat="1" ht="19.5" hidden="1" customHeight="1">
      <c r="A214" s="327" t="e">
        <f>#REF!</f>
        <v>#REF!</v>
      </c>
      <c r="B214" s="315" t="e">
        <f>#REF!</f>
        <v>#REF!</v>
      </c>
      <c r="C214" s="1362" t="e">
        <f>#REF!</f>
        <v>#REF!</v>
      </c>
      <c r="D214" s="1362"/>
      <c r="E214" s="1362"/>
      <c r="F214" s="1362"/>
      <c r="G214" s="1362"/>
      <c r="H214" s="186"/>
      <c r="AE214" s="319"/>
      <c r="AF214" s="319"/>
      <c r="AH214" s="319"/>
      <c r="AI214" s="319"/>
    </row>
    <row r="215" spans="1:35" s="269" customFormat="1" ht="33" hidden="1" customHeight="1">
      <c r="A215" s="321" t="e">
        <f>#REF!</f>
        <v>#REF!</v>
      </c>
      <c r="B215" s="315" t="e">
        <f>#REF!</f>
        <v>#REF!</v>
      </c>
      <c r="C215" s="1362"/>
      <c r="D215" s="1362"/>
      <c r="E215" s="1362"/>
      <c r="F215" s="1362"/>
      <c r="G215" s="1362"/>
      <c r="H215" s="186"/>
      <c r="AE215" s="319"/>
      <c r="AF215" s="319"/>
      <c r="AH215" s="319"/>
      <c r="AI215" s="319"/>
    </row>
    <row r="216" spans="1:35" s="269" customFormat="1" ht="19.5" hidden="1" customHeight="1">
      <c r="A216" s="316" t="e">
        <f>#REF!</f>
        <v>#REF!</v>
      </c>
      <c r="B216" s="317" t="e">
        <f>#REF!</f>
        <v>#REF!</v>
      </c>
      <c r="C216" s="1362" t="e">
        <f>#REF!</f>
        <v>#REF!</v>
      </c>
      <c r="D216" s="1362"/>
      <c r="E216" s="1362"/>
      <c r="F216" s="1362"/>
      <c r="G216" s="1362"/>
      <c r="H216" s="186"/>
      <c r="AE216" s="319"/>
      <c r="AF216" s="319"/>
      <c r="AH216" s="318"/>
      <c r="AI216" s="319"/>
    </row>
    <row r="217" spans="1:35" s="269" customFormat="1" ht="19.5" hidden="1" customHeight="1">
      <c r="A217" s="316" t="e">
        <f>#REF!</f>
        <v>#REF!</v>
      </c>
      <c r="B217" s="317" t="e">
        <f>#REF!</f>
        <v>#REF!</v>
      </c>
      <c r="C217" s="1362" t="e">
        <f>#REF!</f>
        <v>#REF!</v>
      </c>
      <c r="D217" s="1362"/>
      <c r="E217" s="1362"/>
      <c r="F217" s="1362"/>
      <c r="G217" s="1362"/>
      <c r="H217" s="186"/>
      <c r="AE217" s="319"/>
      <c r="AF217" s="319"/>
      <c r="AH217" s="318"/>
      <c r="AI217" s="319"/>
    </row>
    <row r="218" spans="1:35" s="269" customFormat="1" ht="32.25" hidden="1" customHeight="1">
      <c r="A218" s="316" t="e">
        <f>#REF!</f>
        <v>#REF!</v>
      </c>
      <c r="B218" s="317" t="e">
        <f>#REF!</f>
        <v>#REF!</v>
      </c>
      <c r="C218" s="1362" t="e">
        <f>#REF!</f>
        <v>#REF!</v>
      </c>
      <c r="D218" s="1362"/>
      <c r="E218" s="1362"/>
      <c r="F218" s="1362"/>
      <c r="G218" s="1362"/>
      <c r="H218" s="186"/>
      <c r="AE218" s="319"/>
      <c r="AF218" s="319"/>
      <c r="AH218" s="318"/>
      <c r="AI218" s="319"/>
    </row>
    <row r="219" spans="1:35" s="269" customFormat="1" ht="19.5" hidden="1" customHeight="1">
      <c r="A219" s="316" t="e">
        <f>#REF!</f>
        <v>#REF!</v>
      </c>
      <c r="B219" s="317" t="e">
        <f>#REF!</f>
        <v>#REF!</v>
      </c>
      <c r="C219" s="1362" t="e">
        <f>#REF!</f>
        <v>#REF!</v>
      </c>
      <c r="D219" s="1362"/>
      <c r="E219" s="1362"/>
      <c r="F219" s="1362"/>
      <c r="G219" s="1362"/>
      <c r="H219" s="186"/>
      <c r="AE219" s="319"/>
      <c r="AF219" s="319"/>
      <c r="AH219" s="318"/>
      <c r="AI219" s="319"/>
    </row>
    <row r="220" spans="1:35" s="269" customFormat="1" ht="19.5" hidden="1" customHeight="1">
      <c r="A220" s="320"/>
      <c r="B220" s="315" t="e">
        <f>#REF!</f>
        <v>#REF!</v>
      </c>
      <c r="C220" s="1362" t="e">
        <f>#REF!</f>
        <v>#REF!</v>
      </c>
      <c r="D220" s="1362"/>
      <c r="E220" s="1362"/>
      <c r="F220" s="1362"/>
      <c r="G220" s="1362"/>
      <c r="H220" s="188"/>
      <c r="AE220" s="319"/>
      <c r="AF220" s="319"/>
      <c r="AH220" s="319"/>
      <c r="AI220" s="319"/>
    </row>
    <row r="221" spans="1:35" s="269" customFormat="1" hidden="1">
      <c r="A221" s="323"/>
      <c r="B221" s="315" t="e">
        <f>#REF!</f>
        <v>#REF!</v>
      </c>
      <c r="C221" s="1362" t="e">
        <f>#REF!</f>
        <v>#REF!</v>
      </c>
      <c r="D221" s="1362"/>
      <c r="E221" s="1362"/>
      <c r="F221" s="1362"/>
      <c r="G221" s="1362"/>
      <c r="H221" s="188"/>
      <c r="AE221" s="319"/>
      <c r="AF221" s="319"/>
      <c r="AH221" s="319"/>
      <c r="AI221" s="319"/>
    </row>
    <row r="222" spans="1:35" s="269" customFormat="1" ht="19.5" hidden="1" customHeight="1">
      <c r="A222" s="324"/>
      <c r="B222" s="315" t="e">
        <f>#REF!</f>
        <v>#REF!</v>
      </c>
      <c r="C222" s="1362" t="e">
        <f>#REF!</f>
        <v>#REF!</v>
      </c>
      <c r="D222" s="1362"/>
      <c r="E222" s="1362"/>
      <c r="F222" s="1362"/>
      <c r="G222" s="1362"/>
      <c r="H222" s="188"/>
      <c r="AE222" s="319"/>
      <c r="AF222" s="319"/>
      <c r="AH222" s="319"/>
      <c r="AI222" s="319"/>
    </row>
    <row r="223" spans="1:35" s="184" customFormat="1">
      <c r="A223" s="230"/>
      <c r="B223" s="223"/>
      <c r="C223" s="1365"/>
      <c r="D223" s="1365"/>
      <c r="E223" s="1365"/>
      <c r="F223" s="1365"/>
      <c r="G223" s="1365"/>
      <c r="H223" s="258"/>
      <c r="I223" s="384"/>
      <c r="J223" s="384"/>
      <c r="K223" s="384"/>
      <c r="L223" s="384"/>
    </row>
    <row r="224" spans="1:35" s="184" customFormat="1">
      <c r="A224" s="205"/>
      <c r="B224" s="193"/>
      <c r="C224" s="193"/>
      <c r="D224" s="193"/>
      <c r="E224" s="193"/>
      <c r="F224" s="193"/>
      <c r="G224" s="193"/>
      <c r="H224" s="258"/>
      <c r="I224" s="384"/>
      <c r="J224" s="384"/>
      <c r="K224" s="384"/>
      <c r="L224" s="384"/>
    </row>
    <row r="225" spans="1:12" s="184" customFormat="1">
      <c r="A225" s="205"/>
      <c r="B225" s="193"/>
      <c r="C225" s="193"/>
      <c r="D225" s="193"/>
      <c r="E225" s="193"/>
      <c r="F225" s="193"/>
      <c r="G225" s="193"/>
      <c r="H225" s="258"/>
      <c r="I225" s="384"/>
      <c r="J225" s="384"/>
      <c r="K225" s="384"/>
      <c r="L225" s="384"/>
    </row>
  </sheetData>
  <sheetProtection password="CFB5" sheet="1" objects="1" scenarios="1" formatColumns="0" formatRows="0" selectLockedCells="1"/>
  <customSheetViews>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55:G155"/>
    <mergeCell ref="C156:G156"/>
    <mergeCell ref="C157:G157"/>
    <mergeCell ref="C158:G158"/>
    <mergeCell ref="C159:G159"/>
    <mergeCell ref="C160:G160"/>
    <mergeCell ref="C161:G161"/>
    <mergeCell ref="C151:G151"/>
    <mergeCell ref="C152:G152"/>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s>
  <phoneticPr fontId="30" type="noConversion"/>
  <conditionalFormatting sqref="H15:H19">
    <cfRule type="expression" dxfId="4" priority="2" stopIfTrue="1">
      <formula>G15=""</formula>
    </cfRule>
  </conditionalFormatting>
  <conditionalFormatting sqref="E15:E17">
    <cfRule type="expression" dxfId="3" priority="1" stopIfTrue="1">
      <formula>D15&gt;0</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8" zoomScale="80" zoomScaleNormal="100" zoomScaleSheetLayoutView="80" workbookViewId="0">
      <selection activeCell="G19" sqref="G19"/>
    </sheetView>
  </sheetViews>
  <sheetFormatPr defaultColWidth="9" defaultRowHeight="16.5"/>
  <cols>
    <col min="1" max="2" width="6.625" style="499" customWidth="1"/>
    <col min="3" max="3" width="21.625" style="499" customWidth="1"/>
    <col min="4" max="4" width="13.375" style="499" customWidth="1"/>
    <col min="5" max="5" width="23.625" style="499" customWidth="1"/>
    <col min="6" max="6" width="11.875" style="499" customWidth="1"/>
    <col min="7" max="7" width="14.375" style="499" customWidth="1"/>
    <col min="8" max="8" width="15.625" style="653" hidden="1" customWidth="1"/>
    <col min="9" max="9" width="20" style="654" hidden="1" customWidth="1"/>
    <col min="10" max="10" width="41.5" style="654" hidden="1" customWidth="1"/>
    <col min="11" max="11" width="21.25" style="654" hidden="1" customWidth="1"/>
    <col min="12" max="13" width="14.25" style="654" customWidth="1"/>
    <col min="14" max="16" width="9" style="655" customWidth="1"/>
    <col min="17" max="19" width="9" style="575"/>
    <col min="20" max="21" width="9" style="576"/>
    <col min="22" max="16384" width="9" style="495"/>
  </cols>
  <sheetData>
    <row r="1" spans="1:21" s="494" customFormat="1" ht="40.15" hidden="1" customHeight="1">
      <c r="A1" s="1400" t="s">
        <v>663</v>
      </c>
      <c r="B1" s="1400"/>
      <c r="C1" s="1400"/>
      <c r="D1" s="1400"/>
      <c r="E1" s="1400"/>
      <c r="F1" s="1400"/>
      <c r="G1" s="1400"/>
      <c r="H1" s="650"/>
      <c r="I1" s="651"/>
      <c r="J1" s="651"/>
      <c r="K1" s="651"/>
      <c r="L1" s="651"/>
      <c r="M1" s="651"/>
      <c r="N1" s="651"/>
      <c r="O1" s="651"/>
      <c r="P1" s="651"/>
      <c r="Q1" s="573"/>
      <c r="R1" s="573"/>
      <c r="S1" s="573"/>
      <c r="T1" s="574"/>
      <c r="U1" s="574"/>
    </row>
    <row r="2" spans="1:21" ht="18" customHeight="1">
      <c r="A2" s="81" t="str">
        <f>Cover!B3</f>
        <v>Specification No.: CC/NT/W-AIS/DOM/A00/23/13127</v>
      </c>
      <c r="B2" s="81"/>
      <c r="C2" s="82"/>
      <c r="D2" s="83"/>
      <c r="E2" s="83"/>
      <c r="F2" s="83"/>
      <c r="G2" s="85" t="s">
        <v>26</v>
      </c>
    </row>
    <row r="3" spans="1:21" ht="18" customHeight="1">
      <c r="A3" s="67"/>
      <c r="B3" s="67"/>
      <c r="C3" s="88"/>
      <c r="D3" s="89"/>
      <c r="E3" s="89"/>
      <c r="F3" s="89"/>
      <c r="G3" s="34"/>
    </row>
    <row r="4" spans="1:21" ht="19.149999999999999" customHeight="1">
      <c r="A4" s="1379" t="s">
        <v>27</v>
      </c>
      <c r="B4" s="1379"/>
      <c r="C4" s="1379"/>
      <c r="D4" s="1379"/>
      <c r="E4" s="1379"/>
      <c r="F4" s="1379"/>
      <c r="G4" s="1379"/>
    </row>
    <row r="5" spans="1:21" ht="21" customHeight="1">
      <c r="A5" s="63" t="s">
        <v>396</v>
      </c>
      <c r="B5" s="63"/>
      <c r="C5" s="189"/>
      <c r="D5" s="189"/>
      <c r="E5" s="189"/>
      <c r="F5" s="189"/>
      <c r="G5" s="189"/>
    </row>
    <row r="6" spans="1:21" ht="21" customHeight="1">
      <c r="A6" s="62" t="s">
        <v>398</v>
      </c>
      <c r="B6" s="62"/>
      <c r="C6" s="189"/>
      <c r="D6" s="189"/>
      <c r="E6" s="189"/>
      <c r="F6" s="189"/>
      <c r="G6" s="189"/>
    </row>
    <row r="7" spans="1:21" ht="21" customHeight="1">
      <c r="A7" s="62" t="s">
        <v>400</v>
      </c>
      <c r="B7" s="62"/>
      <c r="C7" s="189"/>
      <c r="D7" s="189"/>
      <c r="E7" s="189"/>
      <c r="F7" s="189"/>
      <c r="G7" s="189"/>
    </row>
    <row r="8" spans="1:21" ht="21" customHeight="1">
      <c r="A8" s="62" t="s">
        <v>401</v>
      </c>
      <c r="B8" s="62"/>
      <c r="C8" s="189"/>
      <c r="D8" s="189"/>
      <c r="E8" s="189"/>
      <c r="F8" s="189"/>
      <c r="G8" s="189"/>
    </row>
    <row r="9" spans="1:21" ht="21" customHeight="1">
      <c r="A9" s="62" t="s">
        <v>28</v>
      </c>
      <c r="B9" s="62"/>
      <c r="C9" s="189"/>
      <c r="D9" s="189"/>
      <c r="E9" s="189"/>
      <c r="F9" s="189"/>
      <c r="G9" s="189"/>
    </row>
    <row r="10" spans="1:21" ht="21" customHeight="1">
      <c r="A10" s="62" t="s">
        <v>402</v>
      </c>
      <c r="B10" s="62"/>
      <c r="C10" s="189"/>
      <c r="D10" s="189"/>
      <c r="E10" s="189"/>
      <c r="F10" s="189"/>
      <c r="G10" s="189"/>
    </row>
    <row r="11" spans="1:21" ht="21" customHeight="1">
      <c r="A11" s="189"/>
      <c r="B11" s="189"/>
      <c r="C11" s="189"/>
      <c r="D11" s="189"/>
      <c r="E11" s="189"/>
      <c r="F11" s="189"/>
      <c r="G11" s="189"/>
    </row>
    <row r="12" spans="1:21" ht="114" customHeight="1">
      <c r="A12" s="496" t="s">
        <v>29</v>
      </c>
      <c r="B12" s="496"/>
      <c r="C12" s="1401" t="str">
        <f>Cover!$B$2</f>
        <v>765kV AIS Substation Extension Package SS-120 for a) Extension of 765/400/220kV Fatehgarh-III Substation, b) Extension of 400/220kV Fatehgarh-III S/S, c) Extn. of 400kV Bikaner-II S/S, d) Extn. Of 765/400kV Bhiwani S/S.</v>
      </c>
      <c r="D12" s="1401"/>
      <c r="E12" s="1401"/>
      <c r="F12" s="1401"/>
      <c r="G12" s="1401"/>
    </row>
    <row r="13" spans="1:21" ht="21" customHeight="1">
      <c r="A13" s="497" t="s">
        <v>30</v>
      </c>
      <c r="B13" s="497"/>
      <c r="C13" s="498"/>
      <c r="D13" s="497"/>
      <c r="E13" s="497"/>
      <c r="F13" s="497"/>
      <c r="G13" s="497"/>
    </row>
    <row r="14" spans="1:21" ht="55.5" customHeight="1">
      <c r="A14" s="1402" t="s">
        <v>31</v>
      </c>
      <c r="B14" s="1402"/>
      <c r="C14" s="1402"/>
      <c r="D14" s="1402"/>
      <c r="E14" s="1402"/>
      <c r="F14" s="1402"/>
      <c r="G14" s="1402"/>
      <c r="I14" s="862" t="s">
        <v>32</v>
      </c>
      <c r="J14" s="656" t="s">
        <v>33</v>
      </c>
    </row>
    <row r="15" spans="1:21" ht="70.150000000000006" customHeight="1">
      <c r="B15" s="500">
        <v>1</v>
      </c>
      <c r="C15" s="1386" t="s">
        <v>547</v>
      </c>
      <c r="D15" s="1387"/>
      <c r="E15" s="1387"/>
      <c r="F15" s="1388"/>
      <c r="G15" s="501"/>
      <c r="H15" s="657">
        <f>'Sch-1'!N442+'Sch-2'!J443+'Sch-3 '!P479+'Sch-4'!P22+'Sch-4b'!P30+'Sch-7'!M20</f>
        <v>0</v>
      </c>
      <c r="I15" s="658">
        <f>IF(H15=0,0,G15/H15)</f>
        <v>0</v>
      </c>
    </row>
    <row r="16" spans="1:21" ht="70.150000000000006" customHeight="1">
      <c r="B16" s="500">
        <v>2</v>
      </c>
      <c r="C16" s="1386" t="s">
        <v>701</v>
      </c>
      <c r="D16" s="1387"/>
      <c r="E16" s="1387"/>
      <c r="F16" s="1388"/>
      <c r="G16" s="502"/>
      <c r="H16" s="657">
        <f>'Sch-1'!N442+'Sch-2'!J443+'Sch-3 '!P479+'Sch-4'!P22+'Sch-4b'!P30+'Sch-7'!M20</f>
        <v>0</v>
      </c>
      <c r="I16" s="659">
        <f>G16</f>
        <v>0</v>
      </c>
    </row>
    <row r="17" spans="1:21" s="503" customFormat="1" ht="55.15" customHeight="1">
      <c r="B17" s="504">
        <v>3</v>
      </c>
      <c r="C17" s="1389" t="s">
        <v>34</v>
      </c>
      <c r="D17" s="1390"/>
      <c r="E17" s="1390"/>
      <c r="F17" s="1391"/>
      <c r="G17" s="505"/>
      <c r="H17" s="652"/>
      <c r="I17" s="660"/>
      <c r="J17" s="660"/>
      <c r="K17" s="660"/>
      <c r="L17" s="660"/>
      <c r="M17" s="660"/>
      <c r="N17" s="661"/>
      <c r="O17" s="661"/>
      <c r="P17" s="661"/>
      <c r="Q17" s="577"/>
      <c r="R17" s="577"/>
      <c r="S17" s="577"/>
      <c r="T17" s="578"/>
      <c r="U17" s="578"/>
    </row>
    <row r="18" spans="1:21" s="503" customFormat="1" ht="21" customHeight="1">
      <c r="B18" s="506"/>
      <c r="C18" s="784" t="s">
        <v>497</v>
      </c>
      <c r="D18" s="508"/>
      <c r="E18" s="509"/>
      <c r="F18" s="510" t="s">
        <v>35</v>
      </c>
      <c r="G18" s="511"/>
      <c r="H18" s="662">
        <f>'Sch-1'!N442</f>
        <v>0</v>
      </c>
      <c r="I18" s="663">
        <f t="shared" ref="I18:I23" si="0">IF(H18=0,0,G18/H18)</f>
        <v>0</v>
      </c>
      <c r="J18" s="664" t="s">
        <v>500</v>
      </c>
      <c r="K18" s="861">
        <f>I15+I16+I18+I25</f>
        <v>0</v>
      </c>
      <c r="L18" s="660"/>
      <c r="M18" s="660"/>
      <c r="N18" s="661"/>
      <c r="O18" s="661"/>
      <c r="P18" s="661"/>
      <c r="Q18" s="577"/>
      <c r="R18" s="577"/>
      <c r="S18" s="577"/>
      <c r="T18" s="578"/>
      <c r="U18" s="578"/>
    </row>
    <row r="19" spans="1:21" s="503" customFormat="1" ht="21" customHeight="1">
      <c r="B19" s="506"/>
      <c r="C19" s="507" t="s">
        <v>36</v>
      </c>
      <c r="D19" s="508"/>
      <c r="E19" s="509"/>
      <c r="F19" s="510" t="s">
        <v>35</v>
      </c>
      <c r="G19" s="511"/>
      <c r="H19" s="662">
        <f>'Sch-2'!J443</f>
        <v>0</v>
      </c>
      <c r="I19" s="663">
        <f t="shared" si="0"/>
        <v>0</v>
      </c>
      <c r="J19" s="664" t="s">
        <v>36</v>
      </c>
      <c r="K19" s="861">
        <f>I15+I16+I19+I26</f>
        <v>0</v>
      </c>
      <c r="L19" s="660"/>
      <c r="M19" s="660"/>
      <c r="N19" s="661"/>
      <c r="O19" s="661"/>
      <c r="P19" s="661"/>
      <c r="Q19" s="577"/>
      <c r="R19" s="577"/>
      <c r="S19" s="577"/>
      <c r="T19" s="578"/>
      <c r="U19" s="578"/>
    </row>
    <row r="20" spans="1:21" s="503" customFormat="1" ht="21" customHeight="1">
      <c r="B20" s="506"/>
      <c r="C20" s="507" t="s">
        <v>37</v>
      </c>
      <c r="D20" s="508"/>
      <c r="E20" s="509"/>
      <c r="F20" s="510" t="s">
        <v>35</v>
      </c>
      <c r="G20" s="511"/>
      <c r="H20" s="662">
        <f>'Sch-3 '!P479</f>
        <v>0</v>
      </c>
      <c r="I20" s="663">
        <f t="shared" si="0"/>
        <v>0</v>
      </c>
      <c r="J20" s="664" t="s">
        <v>37</v>
      </c>
      <c r="K20" s="861">
        <f>I15+I16+I20+I27</f>
        <v>0</v>
      </c>
      <c r="L20" s="660"/>
      <c r="M20" s="660"/>
      <c r="N20" s="661"/>
      <c r="O20" s="661"/>
      <c r="P20" s="661"/>
      <c r="Q20" s="577"/>
      <c r="R20" s="577"/>
      <c r="S20" s="577"/>
      <c r="T20" s="578"/>
      <c r="U20" s="578"/>
    </row>
    <row r="21" spans="1:21" s="503" customFormat="1" ht="21" customHeight="1">
      <c r="B21" s="506"/>
      <c r="C21" s="784" t="s">
        <v>546</v>
      </c>
      <c r="D21" s="508"/>
      <c r="E21" s="509"/>
      <c r="F21" s="510" t="s">
        <v>35</v>
      </c>
      <c r="G21" s="865"/>
      <c r="H21" s="662">
        <f>'Sch-4'!P22</f>
        <v>0</v>
      </c>
      <c r="I21" s="663">
        <f t="shared" si="0"/>
        <v>0</v>
      </c>
      <c r="J21" s="664" t="s">
        <v>546</v>
      </c>
      <c r="K21" s="861">
        <f>I15+I16+I21+I28</f>
        <v>0</v>
      </c>
      <c r="L21" s="660"/>
      <c r="M21" s="660"/>
      <c r="N21" s="661"/>
      <c r="O21" s="661"/>
      <c r="P21" s="661"/>
      <c r="Q21" s="577"/>
      <c r="R21" s="577"/>
      <c r="S21" s="577"/>
      <c r="T21" s="578"/>
      <c r="U21" s="578"/>
    </row>
    <row r="22" spans="1:21" s="503" customFormat="1" ht="21" hidden="1" customHeight="1">
      <c r="B22" s="506"/>
      <c r="C22" s="784" t="s">
        <v>548</v>
      </c>
      <c r="D22" s="508"/>
      <c r="E22" s="509"/>
      <c r="F22" s="510" t="s">
        <v>35</v>
      </c>
      <c r="G22" s="511"/>
      <c r="H22" s="662">
        <f>'Sch-4b'!P30</f>
        <v>0</v>
      </c>
      <c r="I22" s="663">
        <f t="shared" si="0"/>
        <v>0</v>
      </c>
      <c r="J22" s="664" t="s">
        <v>549</v>
      </c>
      <c r="K22" s="861">
        <f>I15+I16+I22+I29</f>
        <v>0</v>
      </c>
      <c r="L22" s="660"/>
      <c r="M22" s="660"/>
      <c r="N22" s="661"/>
      <c r="O22" s="661"/>
      <c r="P22" s="661"/>
      <c r="Q22" s="577"/>
      <c r="R22" s="577"/>
      <c r="S22" s="577"/>
      <c r="T22" s="578"/>
      <c r="U22" s="578"/>
    </row>
    <row r="23" spans="1:21" s="503" customFormat="1" ht="23.25" customHeight="1">
      <c r="B23" s="512"/>
      <c r="C23" s="513" t="s">
        <v>63</v>
      </c>
      <c r="D23" s="514"/>
      <c r="E23" s="509"/>
      <c r="F23" s="515" t="s">
        <v>35</v>
      </c>
      <c r="G23" s="865"/>
      <c r="H23" s="662">
        <f>'Sch-7'!M20</f>
        <v>0</v>
      </c>
      <c r="I23" s="663">
        <f t="shared" si="0"/>
        <v>0</v>
      </c>
      <c r="J23" s="664" t="s">
        <v>63</v>
      </c>
      <c r="K23" s="861">
        <f>I15+I16+I23+I30</f>
        <v>0</v>
      </c>
      <c r="L23" s="660"/>
      <c r="M23" s="660"/>
      <c r="N23" s="661"/>
      <c r="O23" s="661"/>
      <c r="P23" s="661"/>
      <c r="Q23" s="577"/>
      <c r="R23" s="577"/>
      <c r="S23" s="577"/>
      <c r="T23" s="578"/>
      <c r="U23" s="578"/>
    </row>
    <row r="24" spans="1:21" s="503" customFormat="1" ht="55.15" customHeight="1">
      <c r="B24" s="504">
        <v>4</v>
      </c>
      <c r="C24" s="1392" t="s">
        <v>702</v>
      </c>
      <c r="D24" s="1393"/>
      <c r="E24" s="1393"/>
      <c r="F24" s="1394"/>
      <c r="G24" s="505"/>
      <c r="H24" s="652"/>
      <c r="I24" s="660"/>
      <c r="J24" s="660"/>
      <c r="K24" s="660"/>
      <c r="L24" s="660"/>
      <c r="M24" s="660"/>
      <c r="N24" s="661"/>
      <c r="O24" s="661"/>
      <c r="P24" s="661"/>
      <c r="Q24" s="577"/>
      <c r="R24" s="577"/>
      <c r="S24" s="577"/>
      <c r="T24" s="578"/>
      <c r="U24" s="578"/>
    </row>
    <row r="25" spans="1:21" s="503" customFormat="1" ht="21" hidden="1" customHeight="1">
      <c r="A25" s="516"/>
      <c r="B25" s="506"/>
      <c r="C25" s="784" t="s">
        <v>498</v>
      </c>
      <c r="D25" s="508"/>
      <c r="E25" s="517"/>
      <c r="F25" s="510" t="s">
        <v>38</v>
      </c>
      <c r="G25" s="518"/>
      <c r="H25" s="662">
        <f>'Sch-1'!N442</f>
        <v>0</v>
      </c>
      <c r="I25" s="665">
        <f t="shared" ref="I25:I30" si="1">G25</f>
        <v>0</v>
      </c>
      <c r="J25" s="660"/>
      <c r="K25" s="660"/>
      <c r="L25" s="660"/>
      <c r="M25" s="660"/>
      <c r="N25" s="661"/>
      <c r="O25" s="661"/>
      <c r="P25" s="661"/>
      <c r="Q25" s="577"/>
      <c r="R25" s="577"/>
      <c r="S25" s="577"/>
      <c r="T25" s="578"/>
      <c r="U25" s="578"/>
    </row>
    <row r="26" spans="1:21" s="503" customFormat="1" ht="21" customHeight="1">
      <c r="A26" s="516"/>
      <c r="B26" s="506"/>
      <c r="C26" s="507" t="s">
        <v>36</v>
      </c>
      <c r="D26" s="508"/>
      <c r="E26" s="517"/>
      <c r="F26" s="510" t="s">
        <v>38</v>
      </c>
      <c r="G26" s="518"/>
      <c r="H26" s="662">
        <f>'Sch-2'!J443</f>
        <v>0</v>
      </c>
      <c r="I26" s="665">
        <f t="shared" si="1"/>
        <v>0</v>
      </c>
      <c r="J26" s="660"/>
      <c r="K26" s="660"/>
      <c r="L26" s="660"/>
      <c r="M26" s="660"/>
      <c r="N26" s="661"/>
      <c r="O26" s="661"/>
      <c r="P26" s="661"/>
      <c r="Q26" s="577"/>
      <c r="R26" s="577"/>
      <c r="S26" s="577"/>
      <c r="T26" s="578"/>
      <c r="U26" s="578"/>
    </row>
    <row r="27" spans="1:21" s="503" customFormat="1" ht="21" customHeight="1">
      <c r="A27" s="516"/>
      <c r="B27" s="506"/>
      <c r="C27" s="507" t="s">
        <v>37</v>
      </c>
      <c r="D27" s="508"/>
      <c r="E27" s="517"/>
      <c r="F27" s="510" t="s">
        <v>38</v>
      </c>
      <c r="G27" s="518"/>
      <c r="H27" s="662">
        <f>'Sch-3 '!P479</f>
        <v>0</v>
      </c>
      <c r="I27" s="665">
        <f t="shared" si="1"/>
        <v>0</v>
      </c>
      <c r="J27" s="660"/>
      <c r="K27" s="660"/>
      <c r="L27" s="660"/>
      <c r="M27" s="660"/>
      <c r="N27" s="661"/>
      <c r="O27" s="661"/>
      <c r="P27" s="661"/>
      <c r="Q27" s="577"/>
      <c r="R27" s="577"/>
      <c r="S27" s="577"/>
      <c r="T27" s="578"/>
      <c r="U27" s="578"/>
    </row>
    <row r="28" spans="1:21" s="503" customFormat="1" ht="21" customHeight="1">
      <c r="A28" s="516"/>
      <c r="B28" s="506"/>
      <c r="C28" s="784" t="s">
        <v>546</v>
      </c>
      <c r="D28" s="508"/>
      <c r="E28" s="517"/>
      <c r="F28" s="510" t="s">
        <v>38</v>
      </c>
      <c r="G28" s="865"/>
      <c r="H28" s="662">
        <f>'Sch-4'!P22</f>
        <v>0</v>
      </c>
      <c r="I28" s="665">
        <f t="shared" si="1"/>
        <v>0</v>
      </c>
      <c r="J28" s="660"/>
      <c r="K28" s="660"/>
      <c r="L28" s="660"/>
      <c r="M28" s="660"/>
      <c r="N28" s="661"/>
      <c r="O28" s="661"/>
      <c r="P28" s="661"/>
      <c r="Q28" s="577"/>
      <c r="R28" s="577"/>
      <c r="S28" s="577"/>
      <c r="T28" s="578"/>
      <c r="U28" s="578"/>
    </row>
    <row r="29" spans="1:21" s="503" customFormat="1" ht="21" hidden="1" customHeight="1">
      <c r="A29" s="516"/>
      <c r="B29" s="506"/>
      <c r="C29" s="784" t="s">
        <v>548</v>
      </c>
      <c r="D29" s="508"/>
      <c r="E29" s="517"/>
      <c r="F29" s="510" t="s">
        <v>38</v>
      </c>
      <c r="G29" s="518"/>
      <c r="H29" s="662">
        <f>'Sch-4b'!P30</f>
        <v>0</v>
      </c>
      <c r="I29" s="665">
        <f t="shared" si="1"/>
        <v>0</v>
      </c>
      <c r="J29" s="660"/>
      <c r="K29" s="660"/>
      <c r="L29" s="660"/>
      <c r="M29" s="660"/>
      <c r="N29" s="661"/>
      <c r="O29" s="661"/>
      <c r="P29" s="661"/>
      <c r="Q29" s="577"/>
      <c r="R29" s="577"/>
      <c r="S29" s="577"/>
      <c r="T29" s="578"/>
      <c r="U29" s="578"/>
    </row>
    <row r="30" spans="1:21" s="503" customFormat="1" ht="21" customHeight="1">
      <c r="A30" s="516"/>
      <c r="B30" s="512"/>
      <c r="C30" s="513" t="s">
        <v>63</v>
      </c>
      <c r="D30" s="514"/>
      <c r="E30" s="519"/>
      <c r="F30" s="515" t="s">
        <v>38</v>
      </c>
      <c r="G30" s="865"/>
      <c r="H30" s="662">
        <f>'Sch-7'!M20</f>
        <v>0</v>
      </c>
      <c r="I30" s="665">
        <f t="shared" si="1"/>
        <v>0</v>
      </c>
      <c r="J30" s="660"/>
      <c r="K30" s="660"/>
      <c r="L30" s="660"/>
      <c r="M30" s="660"/>
      <c r="N30" s="661"/>
      <c r="O30" s="661"/>
      <c r="P30" s="661"/>
      <c r="Q30" s="577"/>
      <c r="R30" s="577"/>
      <c r="S30" s="577"/>
      <c r="T30" s="578"/>
      <c r="U30" s="578"/>
    </row>
    <row r="31" spans="1:21" s="503" customFormat="1">
      <c r="A31" s="516"/>
      <c r="B31" s="520"/>
      <c r="C31" s="1395" t="s">
        <v>471</v>
      </c>
      <c r="D31" s="1396"/>
      <c r="E31" s="1396"/>
      <c r="F31" s="1396"/>
      <c r="G31" s="1396"/>
      <c r="H31" s="652"/>
      <c r="I31" s="660"/>
      <c r="J31" s="660"/>
      <c r="K31" s="660"/>
      <c r="L31" s="660"/>
      <c r="M31" s="660"/>
      <c r="N31" s="661"/>
      <c r="O31" s="661"/>
      <c r="P31" s="661"/>
      <c r="Q31" s="577"/>
      <c r="R31" s="577"/>
      <c r="S31" s="577"/>
      <c r="T31" s="578"/>
      <c r="U31" s="578"/>
    </row>
    <row r="32" spans="1:21" s="503" customFormat="1" ht="48.75" hidden="1" customHeight="1">
      <c r="A32" s="516"/>
      <c r="B32" s="579">
        <v>5</v>
      </c>
      <c r="C32" s="1397" t="s">
        <v>470</v>
      </c>
      <c r="D32" s="1397"/>
      <c r="E32" s="1397"/>
      <c r="F32" s="1397"/>
      <c r="G32" s="1397"/>
      <c r="H32" s="652"/>
      <c r="I32" s="660"/>
      <c r="J32" s="660"/>
      <c r="K32" s="660"/>
      <c r="L32" s="660"/>
      <c r="M32" s="660"/>
      <c r="N32" s="661"/>
      <c r="O32" s="661"/>
      <c r="P32" s="661"/>
      <c r="Q32" s="577"/>
      <c r="R32" s="577"/>
      <c r="S32" s="577"/>
      <c r="T32" s="578"/>
      <c r="U32" s="578"/>
    </row>
    <row r="33" spans="1:21" s="503" customFormat="1" ht="48.75" hidden="1" customHeight="1">
      <c r="A33" s="516"/>
      <c r="B33" s="1398"/>
      <c r="C33" s="1398"/>
      <c r="D33" s="1398"/>
      <c r="E33" s="1398"/>
      <c r="F33" s="1398"/>
      <c r="G33" s="1398"/>
      <c r="H33" s="652"/>
      <c r="I33" s="660"/>
      <c r="J33" s="660"/>
      <c r="K33" s="660"/>
      <c r="L33" s="660"/>
      <c r="M33" s="660"/>
      <c r="N33" s="661"/>
      <c r="O33" s="661"/>
      <c r="P33" s="661"/>
      <c r="Q33" s="577"/>
      <c r="R33" s="577"/>
      <c r="S33" s="577"/>
      <c r="T33" s="578"/>
      <c r="U33" s="578"/>
    </row>
    <row r="34" spans="1:21" s="503" customFormat="1" ht="48.75" hidden="1" customHeight="1">
      <c r="A34" s="516"/>
      <c r="B34" s="521"/>
      <c r="C34" s="1397" t="s">
        <v>0</v>
      </c>
      <c r="D34" s="1399"/>
      <c r="E34" s="1399"/>
      <c r="F34" s="1399"/>
      <c r="G34" s="1399"/>
      <c r="H34" s="652"/>
      <c r="I34" s="660"/>
      <c r="J34" s="660"/>
      <c r="K34" s="660"/>
      <c r="L34" s="660"/>
      <c r="M34" s="660"/>
      <c r="N34" s="661"/>
      <c r="O34" s="661"/>
      <c r="P34" s="661"/>
      <c r="Q34" s="577"/>
      <c r="R34" s="577"/>
      <c r="S34" s="577"/>
      <c r="T34" s="578"/>
      <c r="U34" s="578"/>
    </row>
    <row r="35" spans="1:21" s="503" customFormat="1" ht="33" customHeight="1">
      <c r="A35" s="497" t="s">
        <v>39</v>
      </c>
      <c r="B35" s="521"/>
      <c r="C35" s="522"/>
      <c r="E35" s="523"/>
      <c r="F35" s="523"/>
      <c r="G35" s="524"/>
      <c r="H35" s="652"/>
      <c r="I35" s="660"/>
      <c r="J35" s="660"/>
      <c r="K35" s="660"/>
      <c r="L35" s="660"/>
      <c r="M35" s="660"/>
      <c r="N35" s="661"/>
      <c r="O35" s="661"/>
      <c r="P35" s="661"/>
      <c r="Q35" s="577"/>
      <c r="R35" s="577"/>
      <c r="S35" s="577"/>
      <c r="T35" s="578"/>
      <c r="U35" s="578"/>
    </row>
    <row r="36" spans="1:21" s="503" customFormat="1" ht="33" customHeight="1">
      <c r="A36" s="34" t="s">
        <v>81</v>
      </c>
      <c r="B36" s="521"/>
      <c r="C36" s="522"/>
      <c r="E36" s="523"/>
      <c r="F36" s="523"/>
      <c r="G36" s="524"/>
      <c r="H36" s="652"/>
      <c r="I36" s="660"/>
      <c r="J36" s="660"/>
      <c r="K36" s="660"/>
      <c r="L36" s="660"/>
      <c r="M36" s="660"/>
      <c r="N36" s="661"/>
      <c r="O36" s="661"/>
      <c r="P36" s="661"/>
      <c r="Q36" s="577"/>
      <c r="R36" s="577"/>
      <c r="S36" s="577"/>
      <c r="T36" s="578"/>
      <c r="U36" s="578"/>
    </row>
    <row r="37" spans="1:21" s="503" customFormat="1" ht="33" customHeight="1">
      <c r="B37" s="34"/>
      <c r="D37" s="289"/>
      <c r="E37" s="88"/>
      <c r="F37" s="88"/>
      <c r="G37" s="88"/>
      <c r="H37" s="652"/>
      <c r="I37" s="660"/>
      <c r="J37" s="660"/>
      <c r="K37" s="660"/>
      <c r="L37" s="660"/>
      <c r="M37" s="660"/>
      <c r="N37" s="661"/>
      <c r="O37" s="661"/>
      <c r="P37" s="661"/>
      <c r="Q37" s="577"/>
      <c r="R37" s="577"/>
      <c r="S37" s="577"/>
      <c r="T37" s="578"/>
      <c r="U37" s="578"/>
    </row>
    <row r="38" spans="1:21" ht="33" customHeight="1">
      <c r="A38" s="525"/>
      <c r="B38" s="525"/>
      <c r="C38" s="526"/>
      <c r="D38" s="88"/>
      <c r="E38" s="34"/>
      <c r="F38" s="34"/>
      <c r="G38" s="102" t="s">
        <v>82</v>
      </c>
    </row>
    <row r="39" spans="1:21" ht="33" customHeight="1">
      <c r="A39" s="525"/>
      <c r="B39" s="525"/>
      <c r="C39" s="526"/>
      <c r="D39" s="88"/>
      <c r="E39" s="34"/>
      <c r="F39" s="34"/>
      <c r="G39" s="102" t="str">
        <f>"For and on behalf of " &amp; 'Sch-1'!C8</f>
        <v xml:space="preserve">For and on behalf of …….. …….. …….. …….. …….. …….. </v>
      </c>
    </row>
    <row r="40" spans="1:21" ht="33" customHeight="1">
      <c r="A40" s="527"/>
      <c r="B40" s="527"/>
      <c r="C40" s="527"/>
      <c r="D40" s="528"/>
      <c r="E40" s="529"/>
      <c r="F40" s="529"/>
      <c r="G40" s="495"/>
    </row>
    <row r="41" spans="1:21" ht="33" customHeight="1">
      <c r="A41" s="530" t="s">
        <v>252</v>
      </c>
      <c r="B41" s="530"/>
      <c r="C41" s="528" t="str">
        <f>IF('Sch-1'!B450=0,"", 'Sch-1'!B450)</f>
        <v>--</v>
      </c>
      <c r="D41" s="528"/>
      <c r="E41" s="529" t="s">
        <v>83</v>
      </c>
      <c r="F41" s="1385" t="str">
        <f>'Sch-1'!M451</f>
        <v/>
      </c>
      <c r="G41" s="1385"/>
    </row>
    <row r="42" spans="1:21" ht="33" customHeight="1">
      <c r="A42" s="530" t="s">
        <v>253</v>
      </c>
      <c r="B42" s="530"/>
      <c r="C42" s="528" t="str">
        <f>IF('Sch-1'!B451=0,"", 'Sch-1'!B451)</f>
        <v/>
      </c>
      <c r="D42" s="531"/>
      <c r="E42" s="529" t="s">
        <v>84</v>
      </c>
      <c r="F42" s="1385" t="str">
        <f>'Sch-1'!M452</f>
        <v/>
      </c>
      <c r="G42" s="1385"/>
    </row>
    <row r="43" spans="1:21" ht="33" customHeight="1">
      <c r="A43" s="525"/>
      <c r="B43" s="525"/>
      <c r="C43" s="525"/>
      <c r="D43" s="525"/>
      <c r="E43" s="529"/>
      <c r="F43" s="529"/>
      <c r="G43" s="495"/>
    </row>
  </sheetData>
  <sheetProtection password="CC1F" sheet="1" formatColumns="0" formatRows="0" selectLockedCells="1"/>
  <customSheetViews>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1"/>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3"/>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4"/>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5"/>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6"/>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8"/>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9"/>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0"/>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1"/>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5"/>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6"/>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1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18"/>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19"/>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20"/>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21"/>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2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23"/>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4"/>
      <headerFooter alignWithMargins="0">
        <oddFooter>&amp;R&amp;"Book Antiqua,Bold"&amp;10Letter of Discount  / Page &amp;P of &amp;N</oddFooter>
      </headerFooter>
    </customSheetView>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C15:F15"/>
    <mergeCell ref="A1:G1"/>
    <mergeCell ref="A4:G4"/>
    <mergeCell ref="C12:G12"/>
    <mergeCell ref="A14:G14"/>
    <mergeCell ref="F41:G41"/>
    <mergeCell ref="F42:G42"/>
    <mergeCell ref="C16:F16"/>
    <mergeCell ref="C17:F17"/>
    <mergeCell ref="C24:F24"/>
    <mergeCell ref="C31:G31"/>
    <mergeCell ref="C32:G32"/>
    <mergeCell ref="B33:G33"/>
    <mergeCell ref="C34:G34"/>
  </mergeCells>
  <phoneticPr fontId="30"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7"/>
  <sheetViews>
    <sheetView showGridLines="0" view="pageBreakPreview" zoomScaleNormal="100" zoomScaleSheetLayoutView="100" workbookViewId="0">
      <selection activeCell="F2" sqref="F2:F12"/>
    </sheetView>
  </sheetViews>
  <sheetFormatPr defaultColWidth="8" defaultRowHeight="13.5"/>
  <cols>
    <col min="1" max="1" width="8.625" style="30" customWidth="1"/>
    <col min="2" max="2" width="11.125" style="30" customWidth="1"/>
    <col min="3" max="4" width="38.625" style="30" customWidth="1"/>
    <col min="5" max="5" width="11.25" style="30" customWidth="1"/>
    <col min="6" max="6" width="8.625" style="25" customWidth="1"/>
    <col min="7" max="7" width="8" style="25" customWidth="1"/>
    <col min="8" max="16384" width="8" style="17"/>
  </cols>
  <sheetData>
    <row r="1" spans="1:8" ht="30.75" customHeight="1">
      <c r="A1" s="669"/>
      <c r="B1" s="1161"/>
      <c r="C1" s="1162"/>
      <c r="D1" s="1162"/>
      <c r="E1" s="1163"/>
      <c r="F1" s="286"/>
      <c r="G1" s="1061"/>
      <c r="H1" s="16"/>
    </row>
    <row r="2" spans="1:8" ht="117.75" customHeight="1">
      <c r="A2" s="1178" t="s">
        <v>309</v>
      </c>
      <c r="B2" s="1166" t="str">
        <f>Basic!B1</f>
        <v>765kV AIS Substation Extension Package SS-120 for a) Extension of 765/400/220kV Fatehgarh-III Substation, b) Extension of 400/220kV Fatehgarh-III S/S, c) Extn. of 400kV Bikaner-II S/S, d) Extn. Of 765/400kV Bhiwani S/S.</v>
      </c>
      <c r="C2" s="1167"/>
      <c r="D2" s="1167"/>
      <c r="E2" s="1168"/>
      <c r="F2" s="1181" t="str">
        <f>Basic!B3</f>
        <v>765kV AIS Substation Extension Package SS-120</v>
      </c>
      <c r="G2" s="15"/>
      <c r="H2" s="16"/>
    </row>
    <row r="3" spans="1:8" ht="36.75" customHeight="1">
      <c r="A3" s="1179"/>
      <c r="B3" s="1169" t="str">
        <f>Basic!B5</f>
        <v>Specification No.: CC/NT/W-AIS/DOM/A00/23/13127</v>
      </c>
      <c r="C3" s="1170"/>
      <c r="D3" s="1170"/>
      <c r="E3" s="1171"/>
      <c r="F3" s="1182"/>
      <c r="G3" s="15"/>
      <c r="H3" s="16"/>
    </row>
    <row r="4" spans="1:8" ht="40.15" customHeight="1">
      <c r="A4" s="1179"/>
      <c r="B4" s="284">
        <v>1</v>
      </c>
      <c r="C4" s="1164" t="s">
        <v>569</v>
      </c>
      <c r="D4" s="1164"/>
      <c r="E4" s="1165"/>
      <c r="F4" s="1182"/>
      <c r="G4" s="15"/>
      <c r="H4" s="16"/>
    </row>
    <row r="5" spans="1:8" ht="30" customHeight="1">
      <c r="A5" s="1179"/>
      <c r="B5" s="284">
        <v>2</v>
      </c>
      <c r="C5" s="1164" t="s">
        <v>570</v>
      </c>
      <c r="D5" s="1164"/>
      <c r="E5" s="1165"/>
      <c r="F5" s="1182"/>
      <c r="G5" s="15"/>
      <c r="H5" s="16"/>
    </row>
    <row r="6" spans="1:8" s="25" customFormat="1" ht="35.25" customHeight="1">
      <c r="A6" s="1179"/>
      <c r="B6" s="284">
        <v>3</v>
      </c>
      <c r="C6" s="1164" t="s">
        <v>267</v>
      </c>
      <c r="D6" s="1164"/>
      <c r="E6" s="1165"/>
      <c r="F6" s="1182"/>
      <c r="G6" s="15"/>
      <c r="H6" s="15"/>
    </row>
    <row r="7" spans="1:8" ht="0.75" customHeight="1">
      <c r="A7" s="1179"/>
      <c r="B7" s="284">
        <v>4</v>
      </c>
      <c r="C7" s="1164" t="s">
        <v>457</v>
      </c>
      <c r="D7" s="1164"/>
      <c r="E7" s="1165"/>
      <c r="F7" s="1182"/>
      <c r="G7" s="15"/>
      <c r="H7" s="16"/>
    </row>
    <row r="8" spans="1:8" ht="9.75" customHeight="1">
      <c r="A8" s="1179"/>
      <c r="B8" s="19"/>
      <c r="C8" s="18"/>
      <c r="D8" s="18"/>
      <c r="E8" s="20"/>
      <c r="F8" s="1182"/>
      <c r="G8" s="15"/>
      <c r="H8" s="16"/>
    </row>
    <row r="9" spans="1:8" ht="23.25" customHeight="1">
      <c r="A9" s="1179"/>
      <c r="B9" s="1188"/>
      <c r="C9" s="1189"/>
      <c r="D9" s="1189"/>
      <c r="E9" s="1190"/>
      <c r="F9" s="1182"/>
      <c r="G9" s="15"/>
      <c r="H9" s="16"/>
    </row>
    <row r="10" spans="1:8" ht="10.5" customHeight="1">
      <c r="A10" s="1179"/>
      <c r="B10" s="21"/>
      <c r="C10" s="22"/>
      <c r="D10" s="22"/>
      <c r="E10" s="23"/>
      <c r="F10" s="1182"/>
      <c r="G10" s="15"/>
      <c r="H10" s="16"/>
    </row>
    <row r="11" spans="1:8" ht="24" customHeight="1">
      <c r="A11" s="1179"/>
      <c r="B11" s="1186" t="s">
        <v>392</v>
      </c>
      <c r="C11" s="1187"/>
      <c r="D11" s="1187"/>
      <c r="E11" s="24"/>
      <c r="F11" s="1182"/>
    </row>
    <row r="12" spans="1:8" ht="34.5" customHeight="1">
      <c r="A12" s="1180"/>
      <c r="B12" s="1172" t="s">
        <v>393</v>
      </c>
      <c r="C12" s="1173"/>
      <c r="D12" s="1173"/>
      <c r="E12" s="26"/>
      <c r="F12" s="1183"/>
      <c r="G12" s="15"/>
      <c r="H12" s="16"/>
    </row>
    <row r="13" spans="1:8" ht="24" customHeight="1">
      <c r="A13" s="1177"/>
      <c r="B13" s="1174" t="s">
        <v>394</v>
      </c>
      <c r="C13" s="1175"/>
      <c r="D13" s="1175"/>
      <c r="E13" s="24"/>
      <c r="F13" s="1176"/>
      <c r="G13" s="27"/>
      <c r="H13" s="27"/>
    </row>
    <row r="14" spans="1:8" ht="25.5" customHeight="1">
      <c r="A14" s="1177"/>
      <c r="B14" s="1184" t="s">
        <v>395</v>
      </c>
      <c r="C14" s="1185"/>
      <c r="D14" s="1185"/>
      <c r="E14" s="28"/>
      <c r="F14" s="1176"/>
      <c r="G14" s="27"/>
      <c r="H14" s="27"/>
    </row>
    <row r="15" spans="1:8" ht="15.75">
      <c r="A15" s="18"/>
      <c r="B15" s="29"/>
      <c r="C15" s="29"/>
      <c r="D15" s="29"/>
      <c r="E15" s="29"/>
      <c r="F15" s="15"/>
      <c r="G15" s="15"/>
      <c r="H15" s="16"/>
    </row>
    <row r="16" spans="1:8" ht="15.75">
      <c r="A16" s="18"/>
      <c r="B16" s="18"/>
      <c r="C16" s="18"/>
      <c r="D16" s="18"/>
      <c r="E16" s="18"/>
      <c r="F16" s="15"/>
      <c r="G16" s="15"/>
      <c r="H16" s="16"/>
    </row>
    <row r="17" spans="1:8" ht="15.75">
      <c r="A17" s="18"/>
      <c r="B17" s="18"/>
      <c r="C17" s="18"/>
      <c r="D17" s="18"/>
      <c r="E17" s="18"/>
      <c r="F17" s="15"/>
      <c r="G17" s="15"/>
      <c r="H17" s="16"/>
    </row>
  </sheetData>
  <sheetProtection algorithmName="SHA-512" hashValue="PJJWqYNGcdjcfBe6CxOcW7l7oNJQt8v005TSXjmsO0CfxtLR1YvpnmuLY8LHBmAVtGQWwSseKFbj2KkTKe6NoA==" saltValue="QZ3p5bxUXZ6868iPOB9deA==" spinCount="100000" sheet="1" formatColumns="0" formatRows="0" selectLockedCells="1"/>
  <customSheetViews>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4"/>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5"/>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6"/>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7"/>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2:D12"/>
    <mergeCell ref="B13:D13"/>
    <mergeCell ref="F13:F14"/>
    <mergeCell ref="A13:A14"/>
    <mergeCell ref="A2:A12"/>
    <mergeCell ref="F2:F12"/>
    <mergeCell ref="B14:D14"/>
    <mergeCell ref="B11:D11"/>
    <mergeCell ref="C6:E6"/>
    <mergeCell ref="B9:E9"/>
    <mergeCell ref="C7:E7"/>
    <mergeCell ref="B1:E1"/>
    <mergeCell ref="C4:E4"/>
    <mergeCell ref="C5:E5"/>
    <mergeCell ref="B2:E2"/>
    <mergeCell ref="B3:E3"/>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2.15" customHeight="1">
      <c r="A2" s="1403" t="s">
        <v>40</v>
      </c>
      <c r="B2" s="1403"/>
      <c r="C2" s="1403"/>
      <c r="D2" s="1403"/>
      <c r="E2" s="289"/>
    </row>
    <row r="3" spans="1:6">
      <c r="A3" s="532"/>
      <c r="B3" s="533"/>
      <c r="C3" s="533"/>
      <c r="D3" s="533"/>
      <c r="E3" s="533"/>
    </row>
    <row r="4" spans="1:6" ht="30">
      <c r="A4" s="534" t="s">
        <v>41</v>
      </c>
      <c r="B4" s="535" t="s">
        <v>42</v>
      </c>
      <c r="C4" s="534" t="s">
        <v>71</v>
      </c>
      <c r="D4" s="534" t="s">
        <v>43</v>
      </c>
      <c r="E4" s="534" t="s">
        <v>44</v>
      </c>
    </row>
    <row r="5" spans="1:6" ht="18" customHeight="1">
      <c r="A5" s="536" t="s">
        <v>45</v>
      </c>
      <c r="B5" s="536" t="s">
        <v>46</v>
      </c>
      <c r="C5" s="536" t="s">
        <v>47</v>
      </c>
      <c r="D5" s="536" t="s">
        <v>48</v>
      </c>
      <c r="E5" s="536" t="s">
        <v>49</v>
      </c>
    </row>
    <row r="6" spans="1:6" ht="45" customHeight="1">
      <c r="A6" s="537">
        <v>1</v>
      </c>
      <c r="B6" s="538"/>
      <c r="C6" s="539"/>
      <c r="D6" s="540"/>
      <c r="E6" s="541">
        <f t="shared" ref="E6:E15" si="0">C6*D6</f>
        <v>0</v>
      </c>
    </row>
    <row r="7" spans="1:6" ht="45" customHeight="1">
      <c r="A7" s="537">
        <v>2</v>
      </c>
      <c r="B7" s="538"/>
      <c r="C7" s="539"/>
      <c r="D7" s="540"/>
      <c r="E7" s="541">
        <f t="shared" si="0"/>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50</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C8" sqref="C8"/>
      <pageMargins left="0.75" right="0.75" top="0.65" bottom="1" header="0.5" footer="0.5"/>
      <pageSetup orientation="portrait" r:id="rId1"/>
      <headerFooter alignWithMargins="0"/>
    </customSheetView>
    <customSheetView guid="{CB55CDDD-15EC-4265-9148-3411BBB26D54}" state="hidden">
      <selection activeCell="C8" sqref="C8"/>
      <pageMargins left="0.75" right="0.75" top="0.65" bottom="1" header="0.5" footer="0.5"/>
      <pageSetup orientation="portrait" r:id="rId2"/>
      <headerFooter alignWithMargins="0"/>
    </customSheetView>
    <customSheetView guid="{023E95C7-CD0A-46A1-945E-64751E02EBFE}" state="hidden">
      <selection activeCell="C8" sqref="C8"/>
      <pageMargins left="0.75" right="0.75" top="0.65" bottom="1" header="0.5" footer="0.5"/>
      <pageSetup orientation="portrait" r:id="rId3"/>
      <headerFooter alignWithMargins="0"/>
    </customSheetView>
    <customSheetView guid="{BB6473B7-092C-417E-97E7-ED0705AE17A0}" state="hidden">
      <selection activeCell="C8" sqref="C8"/>
      <pageMargins left="0.75" right="0.75" top="0.65" bottom="1" header="0.5" footer="0.5"/>
      <pageSetup orientation="portrait" r:id="rId4"/>
      <headerFooter alignWithMargins="0"/>
    </customSheetView>
    <customSheetView guid="{A41EE4DE-0D82-4A56-8210-F78316511D11}" state="hidden">
      <selection activeCell="C8" sqref="C8"/>
      <pageMargins left="0.75" right="0.75" top="0.65" bottom="1" header="0.5" footer="0.5"/>
      <pageSetup orientation="portrait" r:id="rId5"/>
      <headerFooter alignWithMargins="0"/>
    </customSheetView>
    <customSheetView guid="{1E0C44A1-9358-4FBD-8C2C-4DB661DA1476}" state="hidden">
      <selection activeCell="C8" sqref="C8"/>
      <pageMargins left="0.75" right="0.75" top="0.65" bottom="1" header="0.5" footer="0.5"/>
      <pageSetup orientation="portrait" r:id="rId6"/>
      <headerFooter alignWithMargins="0"/>
    </customSheetView>
    <customSheetView guid="{498493C3-769C-4143-9114-C68CD1D40B11}" state="hidden">
      <selection activeCell="C8" sqref="C8"/>
      <pageMargins left="0.75" right="0.75" top="0.65" bottom="1" header="0.5" footer="0.5"/>
      <pageSetup orientation="portrait" r:id="rId7"/>
      <headerFooter alignWithMargins="0"/>
    </customSheetView>
    <customSheetView guid="{C431BC99-7569-44AB-83F6-AB73BDED3783}" state="hidden">
      <selection activeCell="C8" sqref="C8"/>
      <pageMargins left="0.75" right="0.75" top="0.65" bottom="1" header="0.5" footer="0.5"/>
      <pageSetup orientation="portrait" r:id="rId8"/>
      <headerFooter alignWithMargins="0"/>
    </customSheetView>
    <customSheetView guid="{E97134B6-5E8D-4951-8DA0-73D065532361}" state="hidden">
      <selection activeCell="C8" sqref="C8"/>
      <pageMargins left="0.75" right="0.75" top="0.65" bottom="1" header="0.5" footer="0.5"/>
      <pageSetup orientation="portrait" r:id="rId9"/>
      <headerFooter alignWithMargins="0"/>
    </customSheetView>
    <customSheetView guid="{D0757F9E-DF41-4B40-A5E5-F4F8FDD8D61D}" state="hidden">
      <selection activeCell="C8" sqref="C8"/>
      <pageMargins left="0.75" right="0.75" top="0.65" bottom="1" header="0.5" footer="0.5"/>
      <pageSetup orientation="portrait" r:id="rId10"/>
      <headerFooter alignWithMargins="0"/>
    </customSheetView>
    <customSheetView guid="{EE46BCD1-F715-4FA9-A5FC-1B125AD601E0}">
      <selection activeCell="B6" sqref="B6:D15"/>
      <pageMargins left="0.75" right="0.75" top="0.65" bottom="1" header="0.5" footer="0.5"/>
      <pageSetup orientation="portrait" r:id="rId11"/>
      <headerFooter alignWithMargins="0"/>
    </customSheetView>
    <customSheetView guid="{4AA1107B-A795-4744-B566-827168772C7A}">
      <selection activeCell="B6" sqref="B6:D15"/>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9" sqref="B9"/>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9">
      <selection activeCell="B6" sqref="B6:D15"/>
      <pageMargins left="0.75" right="0.75" top="0.65" bottom="1" header="0.5" footer="0.5"/>
      <pageSetup orientation="portrait" r:id="rId17"/>
      <headerFooter alignWithMargins="0"/>
    </customSheetView>
    <customSheetView guid="{7487ED9F-BBED-4B2A-9631-22F1A430946B}">
      <selection activeCell="B6" sqref="B6:D15"/>
      <pageMargins left="0.75" right="0.75" top="0.65" bottom="1" header="0.5" footer="0.5"/>
      <pageSetup orientation="portrait" r:id="rId18"/>
      <headerFooter alignWithMargins="0"/>
    </customSheetView>
    <customSheetView guid="{B3CE7B10-A914-4559-A6DA-AED8C22AFD6D}" state="hidden">
      <selection activeCell="C8" sqref="C8"/>
      <pageMargins left="0.75" right="0.75" top="0.65" bottom="1" header="0.5" footer="0.5"/>
      <pageSetup orientation="portrait" r:id="rId19"/>
      <headerFooter alignWithMargins="0"/>
    </customSheetView>
    <customSheetView guid="{D53177B2-31EC-4222-B97A-A37DCFD9E45B}" state="hidden">
      <selection activeCell="C8" sqref="C8"/>
      <pageMargins left="0.75" right="0.75" top="0.65" bottom="1" header="0.5" footer="0.5"/>
      <pageSetup orientation="portrait" r:id="rId20"/>
      <headerFooter alignWithMargins="0"/>
    </customSheetView>
    <customSheetView guid="{223BC0FC-814D-40F0-9795-CE82A16FF3A5}" state="hidden">
      <selection activeCell="C8" sqref="C8"/>
      <pageMargins left="0.75" right="0.75" top="0.65" bottom="1" header="0.5" footer="0.5"/>
      <pageSetup orientation="portrait" r:id="rId21"/>
      <headerFooter alignWithMargins="0"/>
    </customSheetView>
    <customSheetView guid="{B835C05C-B615-4DCB-982D-4519616B3CD8}" state="hidden">
      <selection activeCell="C8" sqref="C8"/>
      <pageMargins left="0.75" right="0.75" top="0.65" bottom="1" header="0.5" footer="0.5"/>
      <pageSetup orientation="portrait" r:id="rId22"/>
      <headerFooter alignWithMargins="0"/>
    </customSheetView>
    <customSheetView guid="{A34CC49F-E309-4C23-B4F6-1E3B307C10D1}" state="hidden">
      <selection activeCell="C8" sqref="C8"/>
      <pageMargins left="0.75" right="0.75" top="0.65" bottom="1" header="0.5" footer="0.5"/>
      <pageSetup orientation="portrait" r:id="rId23"/>
      <headerFooter alignWithMargins="0"/>
    </customSheetView>
    <customSheetView guid="{8909CFDD-4F29-4C72-886E-908773EE94A2}" state="hidden">
      <selection activeCell="C8" sqref="C8"/>
      <pageMargins left="0.75" right="0.75" top="0.65" bottom="1" header="0.5" footer="0.5"/>
      <pageSetup orientation="portrait" r:id="rId24"/>
      <headerFooter alignWithMargins="0"/>
    </customSheetView>
    <customSheetView guid="{D5F8AD2D-F014-4A7B-9CE7-589273BD9F11}" state="hidden">
      <selection activeCell="C8" sqref="C8"/>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544"/>
    <col min="2" max="2" width="26.875" style="545" customWidth="1"/>
    <col min="3" max="3" width="22.875" style="545" customWidth="1"/>
    <col min="4" max="5" width="15.625" style="545" customWidth="1"/>
    <col min="6" max="16384" width="9" style="289"/>
  </cols>
  <sheetData>
    <row r="1" spans="1:6">
      <c r="A1" s="532"/>
      <c r="B1" s="533"/>
      <c r="C1" s="533"/>
      <c r="D1" s="533"/>
      <c r="E1" s="533"/>
    </row>
    <row r="2" spans="1:6" ht="22.15" customHeight="1">
      <c r="A2" s="1403" t="s">
        <v>51</v>
      </c>
      <c r="B2" s="1403"/>
      <c r="C2" s="1403"/>
      <c r="D2" s="1404"/>
      <c r="E2"/>
    </row>
    <row r="3" spans="1:6">
      <c r="A3" s="532"/>
      <c r="B3" s="533"/>
      <c r="C3" s="533"/>
      <c r="D3" s="533"/>
      <c r="E3" s="533"/>
    </row>
    <row r="4" spans="1:6" ht="36" customHeight="1">
      <c r="A4" s="534" t="s">
        <v>41</v>
      </c>
      <c r="B4" s="535" t="s">
        <v>42</v>
      </c>
      <c r="C4" s="534" t="s">
        <v>52</v>
      </c>
      <c r="D4" s="534" t="s">
        <v>53</v>
      </c>
      <c r="E4" s="534" t="s">
        <v>54</v>
      </c>
    </row>
    <row r="5" spans="1:6" ht="18" customHeight="1">
      <c r="A5" s="536" t="s">
        <v>45</v>
      </c>
      <c r="B5" s="536" t="s">
        <v>46</v>
      </c>
      <c r="C5" s="536" t="s">
        <v>47</v>
      </c>
      <c r="D5" s="536" t="s">
        <v>48</v>
      </c>
      <c r="E5" s="536" t="s">
        <v>49</v>
      </c>
    </row>
    <row r="6" spans="1:6" ht="45" customHeight="1">
      <c r="A6" s="537">
        <v>1</v>
      </c>
      <c r="B6" s="538"/>
      <c r="C6" s="539"/>
      <c r="D6" s="540"/>
      <c r="E6" s="541">
        <f>C6*D6</f>
        <v>0</v>
      </c>
    </row>
    <row r="7" spans="1:6" ht="45" customHeight="1">
      <c r="A7" s="537">
        <v>2</v>
      </c>
      <c r="B7" s="538"/>
      <c r="C7" s="539"/>
      <c r="D7" s="540"/>
      <c r="E7" s="541">
        <f t="shared" ref="E7:E15" si="0">C7*D7</f>
        <v>0</v>
      </c>
    </row>
    <row r="8" spans="1:6" ht="45" customHeight="1">
      <c r="A8" s="537">
        <v>3</v>
      </c>
      <c r="B8" s="538"/>
      <c r="C8" s="539"/>
      <c r="D8" s="540"/>
      <c r="E8" s="541">
        <f t="shared" si="0"/>
        <v>0</v>
      </c>
    </row>
    <row r="9" spans="1:6" ht="45" customHeight="1">
      <c r="A9" s="537">
        <v>4</v>
      </c>
      <c r="B9" s="538"/>
      <c r="C9" s="539"/>
      <c r="D9" s="540"/>
      <c r="E9" s="541">
        <f t="shared" si="0"/>
        <v>0</v>
      </c>
    </row>
    <row r="10" spans="1:6" ht="45" customHeight="1">
      <c r="A10" s="537">
        <v>5</v>
      </c>
      <c r="B10" s="538"/>
      <c r="C10" s="539"/>
      <c r="D10" s="540"/>
      <c r="E10" s="541">
        <f t="shared" si="0"/>
        <v>0</v>
      </c>
    </row>
    <row r="11" spans="1:6" ht="45" customHeight="1">
      <c r="A11" s="537">
        <v>6</v>
      </c>
      <c r="B11" s="538"/>
      <c r="C11" s="539"/>
      <c r="D11" s="540"/>
      <c r="E11" s="541">
        <f t="shared" si="0"/>
        <v>0</v>
      </c>
    </row>
    <row r="12" spans="1:6" ht="45" customHeight="1">
      <c r="A12" s="537">
        <v>7</v>
      </c>
      <c r="B12" s="538"/>
      <c r="C12" s="539"/>
      <c r="D12" s="540"/>
      <c r="E12" s="541">
        <f t="shared" si="0"/>
        <v>0</v>
      </c>
    </row>
    <row r="13" spans="1:6" ht="45" customHeight="1">
      <c r="A13" s="537">
        <v>8</v>
      </c>
      <c r="B13" s="538"/>
      <c r="C13" s="539"/>
      <c r="D13" s="540"/>
      <c r="E13" s="541">
        <f t="shared" si="0"/>
        <v>0</v>
      </c>
    </row>
    <row r="14" spans="1:6" ht="45" customHeight="1">
      <c r="A14" s="537">
        <v>9</v>
      </c>
      <c r="B14" s="538"/>
      <c r="C14" s="539"/>
      <c r="D14" s="540"/>
      <c r="E14" s="541">
        <f t="shared" si="0"/>
        <v>0</v>
      </c>
    </row>
    <row r="15" spans="1:6" ht="45" customHeight="1">
      <c r="A15" s="537">
        <v>10</v>
      </c>
      <c r="B15" s="538"/>
      <c r="C15" s="539"/>
      <c r="D15" s="540"/>
      <c r="E15" s="541">
        <f t="shared" si="0"/>
        <v>0</v>
      </c>
    </row>
    <row r="16" spans="1:6" ht="45" customHeight="1">
      <c r="A16" s="542"/>
      <c r="B16" s="543" t="s">
        <v>50</v>
      </c>
      <c r="C16" s="543"/>
      <c r="D16" s="543"/>
      <c r="E16" s="543">
        <f>SUM(E6:E15)</f>
        <v>0</v>
      </c>
      <c r="F16" s="270"/>
    </row>
    <row r="17" ht="30" customHeight="1"/>
    <row r="18" ht="30" customHeight="1"/>
    <row r="19" ht="30" customHeight="1"/>
    <row r="20" ht="30" customHeight="1"/>
    <row r="21" ht="30" customHeight="1"/>
  </sheetData>
  <sheetProtection password="916E" sheet="1" formatColumns="0" formatRows="0" selectLockedCells="1"/>
  <customSheetViews>
    <customSheetView guid="{987A3FAC-920D-4C0C-8129-D8F4AFD7E477}" state="hidden">
      <selection activeCell="B6" sqref="B6"/>
      <pageMargins left="0.75" right="0.75" top="0.65" bottom="1" header="0.5" footer="0.5"/>
      <pageSetup orientation="portrait" r:id="rId1"/>
      <headerFooter alignWithMargins="0"/>
    </customSheetView>
    <customSheetView guid="{CB55CDDD-15EC-4265-9148-3411BBB26D54}" state="hidden">
      <selection activeCell="B6" sqref="B6"/>
      <pageMargins left="0.75" right="0.75" top="0.65" bottom="1" header="0.5" footer="0.5"/>
      <pageSetup orientation="portrait" r:id="rId2"/>
      <headerFooter alignWithMargins="0"/>
    </customSheetView>
    <customSheetView guid="{023E95C7-CD0A-46A1-945E-64751E02EBFE}" state="hidden">
      <selection activeCell="B6" sqref="B6"/>
      <pageMargins left="0.75" right="0.75" top="0.65" bottom="1" header="0.5" footer="0.5"/>
      <pageSetup orientation="portrait" r:id="rId3"/>
      <headerFooter alignWithMargins="0"/>
    </customSheetView>
    <customSheetView guid="{BB6473B7-092C-417E-97E7-ED0705AE17A0}" state="hidden">
      <selection activeCell="B6" sqref="B6"/>
      <pageMargins left="0.75" right="0.75" top="0.65" bottom="1" header="0.5" footer="0.5"/>
      <pageSetup orientation="portrait" r:id="rId4"/>
      <headerFooter alignWithMargins="0"/>
    </customSheetView>
    <customSheetView guid="{A41EE4DE-0D82-4A56-8210-F78316511D11}" state="hidden">
      <selection activeCell="B6" sqref="B6"/>
      <pageMargins left="0.75" right="0.75" top="0.65" bottom="1" header="0.5" footer="0.5"/>
      <pageSetup orientation="portrait" r:id="rId5"/>
      <headerFooter alignWithMargins="0"/>
    </customSheetView>
    <customSheetView guid="{1E0C44A1-9358-4FBD-8C2C-4DB661DA1476}" state="hidden">
      <selection activeCell="B6" sqref="B6"/>
      <pageMargins left="0.75" right="0.75" top="0.65" bottom="1" header="0.5" footer="0.5"/>
      <pageSetup orientation="portrait" r:id="rId6"/>
      <headerFooter alignWithMargins="0"/>
    </customSheetView>
    <customSheetView guid="{498493C3-769C-4143-9114-C68CD1D40B11}" state="hidden">
      <selection activeCell="B6" sqref="B6"/>
      <pageMargins left="0.75" right="0.75" top="0.65" bottom="1" header="0.5" footer="0.5"/>
      <pageSetup orientation="portrait" r:id="rId7"/>
      <headerFooter alignWithMargins="0"/>
    </customSheetView>
    <customSheetView guid="{C431BC99-7569-44AB-83F6-AB73BDED3783}" state="hidden">
      <selection activeCell="B6" sqref="B6"/>
      <pageMargins left="0.75" right="0.75" top="0.65" bottom="1" header="0.5" footer="0.5"/>
      <pageSetup orientation="portrait" r:id="rId8"/>
      <headerFooter alignWithMargins="0"/>
    </customSheetView>
    <customSheetView guid="{E97134B6-5E8D-4951-8DA0-73D065532361}" state="hidden">
      <selection activeCell="B6" sqref="B6"/>
      <pageMargins left="0.75" right="0.75" top="0.65" bottom="1" header="0.5" footer="0.5"/>
      <pageSetup orientation="portrait" r:id="rId9"/>
      <headerFooter alignWithMargins="0"/>
    </customSheetView>
    <customSheetView guid="{D0757F9E-DF41-4B40-A5E5-F4F8FDD8D61D}" state="hidden">
      <selection activeCell="B6" sqref="B6"/>
      <pageMargins left="0.75" right="0.75" top="0.65" bottom="1" header="0.5" footer="0.5"/>
      <pageSetup orientation="portrait" r:id="rId10"/>
      <headerFooter alignWithMargins="0"/>
    </customSheetView>
    <customSheetView guid="{EE46BCD1-F715-4FA9-A5FC-1B125AD601E0}">
      <selection activeCell="G8" sqref="G8"/>
      <pageMargins left="0.75" right="0.75" top="0.65" bottom="1" header="0.5" footer="0.5"/>
      <pageSetup orientation="portrait" r:id="rId11"/>
      <headerFooter alignWithMargins="0"/>
    </customSheetView>
    <customSheetView guid="{4AA1107B-A795-4744-B566-827168772C7A}" topLeftCell="A10">
      <selection activeCell="G8" sqref="G8"/>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ECE9294F-C910-4036-88BC-B1F2176FB06B}">
      <selection activeCell="B11" sqref="B11"/>
      <pageMargins left="0.75" right="0.75" top="0.65" bottom="1" header="0.5" footer="0.5"/>
      <pageSetup orientation="portrait" r:id="rId14"/>
      <headerFooter alignWithMargins="0"/>
    </customSheetView>
    <customSheetView guid="{27A45B7A-04F2-4516-B80B-5ED0825D4ED3}" scale="70">
      <selection activeCell="C6" sqref="C6:D6"/>
      <pageMargins left="0.75" right="0.75" top="0.65" bottom="1" header="0.5" footer="0.5"/>
      <pageSetup orientation="portrait" r:id="rId15"/>
      <headerFooter alignWithMargins="0"/>
    </customSheetView>
    <customSheetView guid="{E9F4E142-7D26-464D-BECA-4F3806DB1FE1}">
      <selection activeCell="G8" sqref="G8"/>
      <pageMargins left="0.75" right="0.75" top="0.65" bottom="1" header="0.5" footer="0.5"/>
      <pageSetup orientation="portrait" r:id="rId16"/>
      <headerFooter alignWithMargins="0"/>
    </customSheetView>
    <customSheetView guid="{A7DBDDEF-9245-44C6-9EBF-032DB6E1C0A2}" topLeftCell="A10">
      <selection activeCell="G8" sqref="G8"/>
      <pageMargins left="0.75" right="0.75" top="0.65" bottom="1" header="0.5" footer="0.5"/>
      <pageSetup orientation="portrait" r:id="rId17"/>
      <headerFooter alignWithMargins="0"/>
    </customSheetView>
    <customSheetView guid="{7487ED9F-BBED-4B2A-9631-22F1A430946B}" topLeftCell="A10">
      <selection activeCell="G8" sqref="G8"/>
      <pageMargins left="0.75" right="0.75" top="0.65" bottom="1" header="0.5" footer="0.5"/>
      <pageSetup orientation="portrait" r:id="rId18"/>
      <headerFooter alignWithMargins="0"/>
    </customSheetView>
    <customSheetView guid="{B3CE7B10-A914-4559-A6DA-AED8C22AFD6D}" state="hidden">
      <selection activeCell="B6" sqref="B6"/>
      <pageMargins left="0.75" right="0.75" top="0.65" bottom="1" header="0.5" footer="0.5"/>
      <pageSetup orientation="portrait" r:id="rId19"/>
      <headerFooter alignWithMargins="0"/>
    </customSheetView>
    <customSheetView guid="{D53177B2-31EC-4222-B97A-A37DCFD9E45B}" state="hidden">
      <selection activeCell="B6" sqref="B6"/>
      <pageMargins left="0.75" right="0.75" top="0.65" bottom="1" header="0.5" footer="0.5"/>
      <pageSetup orientation="portrait" r:id="rId20"/>
      <headerFooter alignWithMargins="0"/>
    </customSheetView>
    <customSheetView guid="{223BC0FC-814D-40F0-9795-CE82A16FF3A5}" state="hidden">
      <selection activeCell="B6" sqref="B6"/>
      <pageMargins left="0.75" right="0.75" top="0.65" bottom="1" header="0.5" footer="0.5"/>
      <pageSetup orientation="portrait" r:id="rId21"/>
      <headerFooter alignWithMargins="0"/>
    </customSheetView>
    <customSheetView guid="{B835C05C-B615-4DCB-982D-4519616B3CD8}" state="hidden">
      <selection activeCell="B6" sqref="B6"/>
      <pageMargins left="0.75" right="0.75" top="0.65" bottom="1" header="0.5" footer="0.5"/>
      <pageSetup orientation="portrait" r:id="rId22"/>
      <headerFooter alignWithMargins="0"/>
    </customSheetView>
    <customSheetView guid="{A34CC49F-E309-4C23-B4F6-1E3B307C10D1}" state="hidden">
      <selection activeCell="B6" sqref="B6"/>
      <pageMargins left="0.75" right="0.75" top="0.65" bottom="1" header="0.5" footer="0.5"/>
      <pageSetup orientation="portrait" r:id="rId23"/>
      <headerFooter alignWithMargins="0"/>
    </customSheetView>
    <customSheetView guid="{8909CFDD-4F29-4C72-886E-908773EE94A2}" state="hidden">
      <selection activeCell="B6" sqref="B6"/>
      <pageMargins left="0.75" right="0.75" top="0.65" bottom="1" header="0.5" footer="0.5"/>
      <pageSetup orientation="portrait" r:id="rId24"/>
      <headerFooter alignWithMargins="0"/>
    </customSheetView>
    <customSheetView guid="{D5F8AD2D-F014-4A7B-9CE7-589273BD9F11}" state="hidden">
      <selection activeCell="B6" sqref="B6"/>
      <pageMargins left="0.75" right="0.75" top="0.65" bottom="1" header="0.5" footer="0.5"/>
      <pageSetup orientation="portrait" r:id="rId25"/>
      <headerFooter alignWithMargins="0"/>
    </customSheetView>
  </customSheetViews>
  <mergeCells count="1">
    <mergeCell ref="A2:D2"/>
  </mergeCells>
  <phoneticPr fontId="30"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544" customWidth="1"/>
    <col min="2" max="4" width="20.625" style="545" customWidth="1"/>
    <col min="5" max="5" width="9.625" style="545" customWidth="1"/>
    <col min="6" max="6" width="12.625" style="545" customWidth="1"/>
    <col min="7" max="16384" width="9" style="289"/>
  </cols>
  <sheetData>
    <row r="1" spans="1:7">
      <c r="A1" s="532"/>
      <c r="B1" s="533"/>
      <c r="C1" s="533"/>
      <c r="D1" s="533"/>
      <c r="E1" s="533"/>
      <c r="F1" s="533"/>
    </row>
    <row r="2" spans="1:7" ht="22.15" customHeight="1">
      <c r="A2" s="1403" t="s">
        <v>55</v>
      </c>
      <c r="B2" s="1403"/>
      <c r="C2" s="1403"/>
      <c r="D2" s="1403"/>
      <c r="E2" s="1404"/>
      <c r="F2" s="289"/>
    </row>
    <row r="3" spans="1:7">
      <c r="A3" s="532"/>
      <c r="B3" s="533"/>
      <c r="C3" s="533"/>
      <c r="D3" s="533"/>
      <c r="E3" s="533"/>
      <c r="F3" s="533"/>
    </row>
    <row r="4" spans="1:7" ht="53.25" customHeight="1">
      <c r="A4" s="534" t="s">
        <v>41</v>
      </c>
      <c r="B4" s="535" t="s">
        <v>42</v>
      </c>
      <c r="C4" s="534" t="s">
        <v>56</v>
      </c>
      <c r="D4" s="534" t="s">
        <v>57</v>
      </c>
      <c r="E4" s="534" t="s">
        <v>58</v>
      </c>
      <c r="F4" s="534" t="s">
        <v>59</v>
      </c>
    </row>
    <row r="5" spans="1:7" ht="18" customHeight="1">
      <c r="A5" s="536" t="s">
        <v>45</v>
      </c>
      <c r="B5" s="536" t="s">
        <v>46</v>
      </c>
      <c r="C5" s="536" t="s">
        <v>47</v>
      </c>
      <c r="D5" s="536" t="s">
        <v>48</v>
      </c>
      <c r="E5" s="546" t="s">
        <v>60</v>
      </c>
      <c r="F5" s="536" t="s">
        <v>61</v>
      </c>
    </row>
    <row r="6" spans="1:7" ht="45" customHeight="1">
      <c r="A6" s="537">
        <v>1</v>
      </c>
      <c r="B6" s="538"/>
      <c r="C6" s="539"/>
      <c r="D6" s="539"/>
      <c r="E6" s="540"/>
      <c r="F6" s="541">
        <f>C6*E6</f>
        <v>0</v>
      </c>
    </row>
    <row r="7" spans="1:7" ht="45" customHeight="1">
      <c r="A7" s="537">
        <v>2</v>
      </c>
      <c r="B7" s="538"/>
      <c r="C7" s="539"/>
      <c r="D7" s="539"/>
      <c r="E7" s="540"/>
      <c r="F7" s="541">
        <f t="shared" ref="F7:F15" si="0">C7*E7</f>
        <v>0</v>
      </c>
    </row>
    <row r="8" spans="1:7" ht="45" customHeight="1">
      <c r="A8" s="537">
        <v>3</v>
      </c>
      <c r="B8" s="538"/>
      <c r="C8" s="539"/>
      <c r="D8" s="539"/>
      <c r="E8" s="540"/>
      <c r="F8" s="541">
        <f t="shared" si="0"/>
        <v>0</v>
      </c>
    </row>
    <row r="9" spans="1:7" ht="45" customHeight="1">
      <c r="A9" s="537">
        <v>4</v>
      </c>
      <c r="B9" s="538"/>
      <c r="C9" s="539"/>
      <c r="D9" s="539"/>
      <c r="E9" s="540"/>
      <c r="F9" s="541">
        <f t="shared" si="0"/>
        <v>0</v>
      </c>
    </row>
    <row r="10" spans="1:7" ht="45" customHeight="1">
      <c r="A10" s="537">
        <v>5</v>
      </c>
      <c r="B10" s="538"/>
      <c r="C10" s="539"/>
      <c r="D10" s="539"/>
      <c r="E10" s="540"/>
      <c r="F10" s="541">
        <f t="shared" si="0"/>
        <v>0</v>
      </c>
    </row>
    <row r="11" spans="1:7" ht="45" customHeight="1">
      <c r="A11" s="537">
        <v>6</v>
      </c>
      <c r="B11" s="538"/>
      <c r="C11" s="539"/>
      <c r="D11" s="539"/>
      <c r="E11" s="540"/>
      <c r="F11" s="541">
        <f t="shared" si="0"/>
        <v>0</v>
      </c>
    </row>
    <row r="12" spans="1:7" ht="45" customHeight="1">
      <c r="A12" s="537">
        <v>7</v>
      </c>
      <c r="B12" s="538"/>
      <c r="C12" s="539"/>
      <c r="D12" s="539"/>
      <c r="E12" s="540"/>
      <c r="F12" s="541">
        <f t="shared" si="0"/>
        <v>0</v>
      </c>
    </row>
    <row r="13" spans="1:7" ht="45" customHeight="1">
      <c r="A13" s="537">
        <v>8</v>
      </c>
      <c r="B13" s="538"/>
      <c r="C13" s="539"/>
      <c r="D13" s="539"/>
      <c r="E13" s="540"/>
      <c r="F13" s="541">
        <f t="shared" si="0"/>
        <v>0</v>
      </c>
    </row>
    <row r="14" spans="1:7" ht="45" customHeight="1">
      <c r="A14" s="537">
        <v>9</v>
      </c>
      <c r="B14" s="538"/>
      <c r="C14" s="539"/>
      <c r="D14" s="539"/>
      <c r="E14" s="540"/>
      <c r="F14" s="541">
        <f t="shared" si="0"/>
        <v>0</v>
      </c>
    </row>
    <row r="15" spans="1:7" ht="45" customHeight="1">
      <c r="A15" s="537">
        <v>10</v>
      </c>
      <c r="B15" s="538"/>
      <c r="C15" s="539"/>
      <c r="D15" s="539"/>
      <c r="E15" s="540"/>
      <c r="F15" s="541">
        <f t="shared" si="0"/>
        <v>0</v>
      </c>
    </row>
    <row r="16" spans="1:7" ht="45" customHeight="1">
      <c r="A16" s="542"/>
      <c r="B16" s="543" t="s">
        <v>50</v>
      </c>
      <c r="C16" s="543"/>
      <c r="D16" s="543"/>
      <c r="E16" s="543"/>
      <c r="F16" s="543">
        <f>SUM(F6:F15)</f>
        <v>0</v>
      </c>
      <c r="G16" s="270"/>
    </row>
    <row r="17" ht="30" customHeight="1"/>
    <row r="18" ht="30" customHeight="1"/>
    <row r="19" ht="30" customHeight="1"/>
    <row r="20" ht="30" customHeight="1"/>
    <row r="21" ht="30" customHeight="1"/>
  </sheetData>
  <sheetProtection password="E848" sheet="1" formatColumns="0" formatRows="0" selectLockedCells="1"/>
  <customSheetViews>
    <customSheetView guid="{987A3FAC-920D-4C0C-8129-D8F4AFD7E477}" state="hidden">
      <selection activeCell="E8" sqref="E8"/>
      <pageMargins left="0.75" right="0.62" top="0.65" bottom="1" header="0.5" footer="0.5"/>
      <pageSetup orientation="portrait" r:id="rId1"/>
      <headerFooter alignWithMargins="0"/>
    </customSheetView>
    <customSheetView guid="{CB55CDDD-15EC-4265-9148-3411BBB26D54}" state="hidden">
      <selection activeCell="E8" sqref="E8"/>
      <pageMargins left="0.75" right="0.62" top="0.65" bottom="1" header="0.5" footer="0.5"/>
      <pageSetup orientation="portrait" r:id="rId2"/>
      <headerFooter alignWithMargins="0"/>
    </customSheetView>
    <customSheetView guid="{023E95C7-CD0A-46A1-945E-64751E02EBFE}" state="hidden">
      <selection activeCell="E8" sqref="E8"/>
      <pageMargins left="0.75" right="0.62" top="0.65" bottom="1" header="0.5" footer="0.5"/>
      <pageSetup orientation="portrait" r:id="rId3"/>
      <headerFooter alignWithMargins="0"/>
    </customSheetView>
    <customSheetView guid="{BB6473B7-092C-417E-97E7-ED0705AE17A0}" state="hidden">
      <selection activeCell="E8" sqref="E8"/>
      <pageMargins left="0.75" right="0.62" top="0.65" bottom="1" header="0.5" footer="0.5"/>
      <pageSetup orientation="portrait" r:id="rId4"/>
      <headerFooter alignWithMargins="0"/>
    </customSheetView>
    <customSheetView guid="{A41EE4DE-0D82-4A56-8210-F78316511D11}" state="hidden">
      <selection activeCell="E8" sqref="E8"/>
      <pageMargins left="0.75" right="0.62" top="0.65" bottom="1" header="0.5" footer="0.5"/>
      <pageSetup orientation="portrait" r:id="rId5"/>
      <headerFooter alignWithMargins="0"/>
    </customSheetView>
    <customSheetView guid="{1E0C44A1-9358-4FBD-8C2C-4DB661DA1476}" state="hidden">
      <selection activeCell="E8" sqref="E8"/>
      <pageMargins left="0.75" right="0.62" top="0.65" bottom="1" header="0.5" footer="0.5"/>
      <pageSetup orientation="portrait" r:id="rId6"/>
      <headerFooter alignWithMargins="0"/>
    </customSheetView>
    <customSheetView guid="{498493C3-769C-4143-9114-C68CD1D40B11}" state="hidden">
      <selection activeCell="E8" sqref="E8"/>
      <pageMargins left="0.75" right="0.62" top="0.65" bottom="1" header="0.5" footer="0.5"/>
      <pageSetup orientation="portrait" r:id="rId7"/>
      <headerFooter alignWithMargins="0"/>
    </customSheetView>
    <customSheetView guid="{C431BC99-7569-44AB-83F6-AB73BDED3783}" state="hidden">
      <selection activeCell="E8" sqref="E8"/>
      <pageMargins left="0.75" right="0.62" top="0.65" bottom="1" header="0.5" footer="0.5"/>
      <pageSetup orientation="portrait" r:id="rId8"/>
      <headerFooter alignWithMargins="0"/>
    </customSheetView>
    <customSheetView guid="{E97134B6-5E8D-4951-8DA0-73D065532361}" state="hidden">
      <selection activeCell="E8" sqref="E8"/>
      <pageMargins left="0.75" right="0.62" top="0.65" bottom="1" header="0.5" footer="0.5"/>
      <pageSetup orientation="portrait" r:id="rId9"/>
      <headerFooter alignWithMargins="0"/>
    </customSheetView>
    <customSheetView guid="{D0757F9E-DF41-4B40-A5E5-F4F8FDD8D61D}" state="hidden">
      <selection activeCell="E8" sqref="E8"/>
      <pageMargins left="0.75" right="0.62" top="0.65" bottom="1" header="0.5" footer="0.5"/>
      <pageSetup orientation="portrait" r:id="rId10"/>
      <headerFooter alignWithMargins="0"/>
    </customSheetView>
    <customSheetView guid="{EE46BCD1-F715-4FA9-A5FC-1B125AD601E0}">
      <selection activeCell="E8" sqref="E8"/>
      <pageMargins left="0.75" right="0.62" top="0.65" bottom="1" header="0.5" footer="0.5"/>
      <pageSetup orientation="portrait" r:id="rId11"/>
      <headerFooter alignWithMargins="0"/>
    </customSheetView>
    <customSheetView guid="{4AA1107B-A795-4744-B566-827168772C7A}">
      <selection activeCell="E8" sqref="E8"/>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ECE9294F-C910-4036-88BC-B1F2176FB06B}">
      <selection activeCell="B6" sqref="B6"/>
      <pageMargins left="0.75" right="0.62" top="0.65" bottom="1" header="0.5" footer="0.5"/>
      <pageSetup orientation="portrait" r:id="rId14"/>
      <headerFooter alignWithMargins="0"/>
    </customSheetView>
    <customSheetView guid="{27A45B7A-04F2-4516-B80B-5ED0825D4ED3}" scale="70">
      <selection activeCell="C6" sqref="C6"/>
      <pageMargins left="0.75" right="0.62" top="0.65" bottom="1" header="0.5" footer="0.5"/>
      <pageSetup orientation="portrait" r:id="rId15"/>
      <headerFooter alignWithMargins="0"/>
    </customSheetView>
    <customSheetView guid="{E9F4E142-7D26-464D-BECA-4F3806DB1FE1}">
      <selection activeCell="G8" sqref="G8"/>
      <pageMargins left="0.75" right="0.62" top="0.65" bottom="1" header="0.5" footer="0.5"/>
      <pageSetup orientation="portrait" r:id="rId16"/>
      <headerFooter alignWithMargins="0"/>
    </customSheetView>
    <customSheetView guid="{A7DBDDEF-9245-44C6-9EBF-032DB6E1C0A2}" topLeftCell="A9">
      <selection activeCell="B9" sqref="B9"/>
      <pageMargins left="0.75" right="0.62" top="0.65" bottom="1" header="0.5" footer="0.5"/>
      <pageSetup orientation="portrait" r:id="rId17"/>
      <headerFooter alignWithMargins="0"/>
    </customSheetView>
    <customSheetView guid="{7487ED9F-BBED-4B2A-9631-22F1A430946B}">
      <selection activeCell="E8" sqref="E8"/>
      <pageMargins left="0.75" right="0.62" top="0.65" bottom="1" header="0.5" footer="0.5"/>
      <pageSetup orientation="portrait" r:id="rId18"/>
      <headerFooter alignWithMargins="0"/>
    </customSheetView>
    <customSheetView guid="{B3CE7B10-A914-4559-A6DA-AED8C22AFD6D}" state="hidden">
      <selection activeCell="E8" sqref="E8"/>
      <pageMargins left="0.75" right="0.62" top="0.65" bottom="1" header="0.5" footer="0.5"/>
      <pageSetup orientation="portrait" r:id="rId19"/>
      <headerFooter alignWithMargins="0"/>
    </customSheetView>
    <customSheetView guid="{D53177B2-31EC-4222-B97A-A37DCFD9E45B}" state="hidden">
      <selection activeCell="E8" sqref="E8"/>
      <pageMargins left="0.75" right="0.62" top="0.65" bottom="1" header="0.5" footer="0.5"/>
      <pageSetup orientation="portrait" r:id="rId20"/>
      <headerFooter alignWithMargins="0"/>
    </customSheetView>
    <customSheetView guid="{223BC0FC-814D-40F0-9795-CE82A16FF3A5}" state="hidden">
      <selection activeCell="E8" sqref="E8"/>
      <pageMargins left="0.75" right="0.62" top="0.65" bottom="1" header="0.5" footer="0.5"/>
      <pageSetup orientation="portrait" r:id="rId21"/>
      <headerFooter alignWithMargins="0"/>
    </customSheetView>
    <customSheetView guid="{B835C05C-B615-4DCB-982D-4519616B3CD8}" state="hidden">
      <selection activeCell="E8" sqref="E8"/>
      <pageMargins left="0.75" right="0.62" top="0.65" bottom="1" header="0.5" footer="0.5"/>
      <pageSetup orientation="portrait" r:id="rId22"/>
      <headerFooter alignWithMargins="0"/>
    </customSheetView>
    <customSheetView guid="{A34CC49F-E309-4C23-B4F6-1E3B307C10D1}" state="hidden">
      <selection activeCell="E8" sqref="E8"/>
      <pageMargins left="0.75" right="0.62" top="0.65" bottom="1" header="0.5" footer="0.5"/>
      <pageSetup orientation="portrait" r:id="rId23"/>
      <headerFooter alignWithMargins="0"/>
    </customSheetView>
    <customSheetView guid="{8909CFDD-4F29-4C72-886E-908773EE94A2}" state="hidden">
      <selection activeCell="E8" sqref="E8"/>
      <pageMargins left="0.75" right="0.62" top="0.65" bottom="1" header="0.5" footer="0.5"/>
      <pageSetup orientation="portrait" r:id="rId24"/>
      <headerFooter alignWithMargins="0"/>
    </customSheetView>
    <customSheetView guid="{D5F8AD2D-F014-4A7B-9CE7-589273BD9F11}" state="hidden">
      <selection activeCell="E8" sqref="E8"/>
      <pageMargins left="0.75" right="0.62" top="0.65" bottom="1" header="0.5" footer="0.5"/>
      <pageSetup orientation="portrait" r:id="rId25"/>
      <headerFooter alignWithMargins="0"/>
    </customSheetView>
  </customSheetViews>
  <mergeCells count="1">
    <mergeCell ref="A2:E2"/>
  </mergeCells>
  <phoneticPr fontId="30"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31" zoomScaleNormal="100" zoomScaleSheetLayoutView="100" workbookViewId="0">
      <selection activeCell="F52" sqref="F52"/>
    </sheetView>
  </sheetViews>
  <sheetFormatPr defaultColWidth="8" defaultRowHeight="16.5"/>
  <cols>
    <col min="1" max="1" width="10.375" style="437" customWidth="1"/>
    <col min="2" max="2" width="9.375" style="439" customWidth="1"/>
    <col min="3" max="3" width="12.875" style="437" customWidth="1"/>
    <col min="4" max="4" width="18.125" style="437" customWidth="1"/>
    <col min="5" max="5" width="19.375" style="437" customWidth="1"/>
    <col min="6" max="6" width="29" style="437" customWidth="1"/>
    <col min="7" max="8" width="8" style="437" hidden="1" customWidth="1"/>
    <col min="9" max="11" width="8" style="436" hidden="1" customWidth="1"/>
    <col min="12" max="24" width="8" style="436" customWidth="1"/>
    <col min="25" max="27" width="8" style="436" hidden="1" customWidth="1"/>
    <col min="28" max="28" width="17.5" style="436" hidden="1" customWidth="1"/>
    <col min="29" max="29" width="12.125" style="436" hidden="1" customWidth="1"/>
    <col min="30" max="30" width="8" style="434" hidden="1" customWidth="1"/>
    <col min="31" max="31" width="8" style="435" hidden="1" customWidth="1"/>
    <col min="32" max="32" width="12" style="435" hidden="1" customWidth="1"/>
    <col min="33" max="35" width="8" style="434" hidden="1" customWidth="1"/>
    <col min="36" max="36" width="9.125" style="434" hidden="1" customWidth="1"/>
    <col min="37" max="40" width="8" style="434" hidden="1" customWidth="1"/>
    <col min="41" max="41" width="8" style="434" customWidth="1"/>
    <col min="42" max="16384" width="8" style="436"/>
  </cols>
  <sheetData>
    <row r="1" spans="1:36" ht="17.25">
      <c r="A1" s="429" t="str">
        <f>Cover!B3</f>
        <v>Specification No.: CC/NT/W-AIS/DOM/A00/23/13127</v>
      </c>
      <c r="B1" s="429"/>
      <c r="C1" s="430"/>
      <c r="D1" s="430"/>
      <c r="E1" s="430"/>
      <c r="F1" s="431" t="s">
        <v>306</v>
      </c>
      <c r="G1" s="432"/>
      <c r="H1" s="432"/>
      <c r="I1" s="433"/>
      <c r="J1" s="433"/>
      <c r="K1" s="433"/>
      <c r="L1" s="433"/>
      <c r="M1" s="433"/>
      <c r="N1" s="433"/>
      <c r="O1" s="433"/>
      <c r="P1" s="433"/>
      <c r="Q1" s="433"/>
      <c r="R1" s="433"/>
      <c r="S1" s="433"/>
      <c r="T1" s="433"/>
      <c r="U1" s="433"/>
      <c r="V1" s="433"/>
      <c r="W1" s="433"/>
      <c r="X1" s="433"/>
      <c r="Y1" s="433"/>
      <c r="Z1" s="433" t="str">
        <f>'Names of Bidder'!D6</f>
        <v>Sole Bidder</v>
      </c>
      <c r="AA1" s="433"/>
      <c r="AB1" s="433"/>
      <c r="AC1" s="433"/>
      <c r="AE1" s="435">
        <v>1</v>
      </c>
      <c r="AF1" s="435" t="s">
        <v>95</v>
      </c>
      <c r="AI1" s="435">
        <v>1</v>
      </c>
      <c r="AJ1" s="434" t="s">
        <v>99</v>
      </c>
    </row>
    <row r="2" spans="1:36">
      <c r="B2" s="437"/>
      <c r="Z2" s="436">
        <f>'Names of Bidder'!L6</f>
        <v>0</v>
      </c>
      <c r="AE2" s="435">
        <v>2</v>
      </c>
      <c r="AF2" s="435" t="s">
        <v>96</v>
      </c>
      <c r="AI2" s="435">
        <v>2</v>
      </c>
      <c r="AJ2" s="434" t="s">
        <v>100</v>
      </c>
    </row>
    <row r="3" spans="1:36">
      <c r="A3" s="1423" t="s">
        <v>250</v>
      </c>
      <c r="B3" s="1423"/>
      <c r="C3" s="1423"/>
      <c r="D3" s="1423"/>
      <c r="E3" s="1423"/>
      <c r="F3" s="1423"/>
      <c r="G3" s="432"/>
      <c r="H3" s="432"/>
      <c r="I3" s="433"/>
      <c r="J3" s="433"/>
      <c r="K3" s="433"/>
      <c r="L3" s="433"/>
      <c r="M3" s="433"/>
      <c r="N3" s="433"/>
      <c r="O3" s="433"/>
      <c r="P3" s="433"/>
      <c r="Q3" s="433"/>
      <c r="R3" s="433"/>
      <c r="S3" s="433"/>
      <c r="T3" s="433"/>
      <c r="U3" s="433"/>
      <c r="V3" s="433"/>
      <c r="W3" s="433"/>
      <c r="X3" s="433"/>
      <c r="Y3" s="433"/>
      <c r="Z3" s="433"/>
      <c r="AA3" s="433"/>
      <c r="AB3" s="433"/>
      <c r="AC3" s="433"/>
      <c r="AE3" s="435">
        <v>3</v>
      </c>
      <c r="AF3" s="435" t="s">
        <v>97</v>
      </c>
      <c r="AI3" s="435">
        <v>3</v>
      </c>
      <c r="AJ3" s="434" t="s">
        <v>101</v>
      </c>
    </row>
    <row r="4" spans="1:36">
      <c r="A4" s="438"/>
      <c r="B4" s="438"/>
      <c r="C4" s="438"/>
      <c r="D4" s="438"/>
      <c r="E4" s="438"/>
      <c r="F4" s="438"/>
      <c r="G4" s="432"/>
      <c r="H4" s="432"/>
      <c r="I4" s="433"/>
      <c r="J4" s="433"/>
      <c r="K4" s="433"/>
      <c r="L4" s="433"/>
      <c r="M4" s="433"/>
      <c r="N4" s="433"/>
      <c r="O4" s="433"/>
      <c r="P4" s="433"/>
      <c r="Q4" s="433"/>
      <c r="R4" s="433"/>
      <c r="S4" s="433"/>
      <c r="T4" s="433"/>
      <c r="U4" s="433"/>
      <c r="V4" s="433"/>
      <c r="W4" s="433"/>
      <c r="X4" s="433"/>
      <c r="Y4" s="433"/>
      <c r="Z4" s="433"/>
      <c r="AA4" s="433"/>
      <c r="AB4" s="433"/>
      <c r="AC4" s="433"/>
      <c r="AE4" s="435">
        <v>4</v>
      </c>
      <c r="AF4" s="435" t="s">
        <v>98</v>
      </c>
      <c r="AI4" s="435">
        <v>4</v>
      </c>
      <c r="AJ4" s="434" t="s">
        <v>102</v>
      </c>
    </row>
    <row r="5" spans="1:36">
      <c r="A5" s="439" t="s">
        <v>85</v>
      </c>
      <c r="C5" s="1424"/>
      <c r="D5" s="1424"/>
      <c r="E5" s="1424"/>
      <c r="F5" s="1424"/>
      <c r="AE5" s="435">
        <v>5</v>
      </c>
      <c r="AF5" s="435" t="s">
        <v>98</v>
      </c>
      <c r="AI5" s="435">
        <v>5</v>
      </c>
      <c r="AJ5" s="434" t="s">
        <v>103</v>
      </c>
    </row>
    <row r="6" spans="1:36">
      <c r="A6" s="439" t="s">
        <v>73</v>
      </c>
      <c r="B6" s="1425" t="str">
        <f>'Sch-1'!B450</f>
        <v>--</v>
      </c>
      <c r="C6" s="1425"/>
      <c r="AE6" s="435">
        <v>6</v>
      </c>
      <c r="AF6" s="435" t="s">
        <v>98</v>
      </c>
      <c r="AG6" s="441" t="e">
        <f>DAY(B6)</f>
        <v>#VALUE!</v>
      </c>
      <c r="AI6" s="435">
        <v>6</v>
      </c>
      <c r="AJ6" s="434" t="s">
        <v>104</v>
      </c>
    </row>
    <row r="7" spans="1:36">
      <c r="A7" s="439"/>
      <c r="B7" s="440"/>
      <c r="C7" s="440"/>
      <c r="AE7" s="435">
        <v>7</v>
      </c>
      <c r="AF7" s="435" t="s">
        <v>98</v>
      </c>
      <c r="AG7" s="441" t="e">
        <f>MONTH(B6)</f>
        <v>#VALUE!</v>
      </c>
      <c r="AI7" s="435">
        <v>7</v>
      </c>
      <c r="AJ7" s="434" t="s">
        <v>105</v>
      </c>
    </row>
    <row r="8" spans="1:36">
      <c r="A8" s="442" t="s">
        <v>396</v>
      </c>
      <c r="B8" s="443"/>
      <c r="C8" s="432"/>
      <c r="D8" s="432"/>
      <c r="E8" s="432"/>
      <c r="F8" s="444"/>
      <c r="G8" s="432"/>
      <c r="H8" s="432"/>
      <c r="I8" s="433"/>
      <c r="J8" s="433"/>
      <c r="K8" s="433"/>
      <c r="L8" s="433"/>
      <c r="M8" s="433"/>
      <c r="N8" s="433"/>
      <c r="O8" s="433"/>
      <c r="P8" s="433"/>
      <c r="Q8" s="433"/>
      <c r="R8" s="433"/>
      <c r="S8" s="433"/>
      <c r="T8" s="433"/>
      <c r="U8" s="433"/>
      <c r="V8" s="433"/>
      <c r="W8" s="433"/>
      <c r="X8" s="433"/>
      <c r="Y8" s="433"/>
      <c r="Z8" s="433"/>
      <c r="AA8" s="433"/>
      <c r="AB8" s="433"/>
      <c r="AC8" s="433"/>
      <c r="AE8" s="435">
        <v>8</v>
      </c>
      <c r="AF8" s="435" t="s">
        <v>98</v>
      </c>
      <c r="AG8" s="441" t="e">
        <f>LOOKUP(AG7,AI1:AI12,AJ1:AJ12)</f>
        <v>#VALUE!</v>
      </c>
      <c r="AI8" s="435">
        <v>8</v>
      </c>
      <c r="AJ8" s="434" t="s">
        <v>106</v>
      </c>
    </row>
    <row r="9" spans="1:36">
      <c r="A9" s="445" t="str">
        <f>'Sch-1'!M7</f>
        <v>Contracts Services, 3rd Floor</v>
      </c>
      <c r="B9" s="445"/>
      <c r="F9" s="446"/>
      <c r="AE9" s="435">
        <v>9</v>
      </c>
      <c r="AF9" s="435" t="s">
        <v>98</v>
      </c>
      <c r="AG9" s="441" t="e">
        <f>YEAR(B6)</f>
        <v>#VALUE!</v>
      </c>
      <c r="AI9" s="435">
        <v>9</v>
      </c>
      <c r="AJ9" s="434" t="s">
        <v>107</v>
      </c>
    </row>
    <row r="10" spans="1:36">
      <c r="A10" s="445" t="str">
        <f>'Sch-1'!M8</f>
        <v>Power Grid Corporation of India Ltd.,</v>
      </c>
      <c r="B10" s="445"/>
      <c r="F10" s="446"/>
      <c r="AE10" s="435">
        <v>10</v>
      </c>
      <c r="AF10" s="435" t="s">
        <v>98</v>
      </c>
      <c r="AI10" s="435">
        <v>10</v>
      </c>
      <c r="AJ10" s="434" t="s">
        <v>108</v>
      </c>
    </row>
    <row r="11" spans="1:36">
      <c r="A11" s="445" t="str">
        <f>'Sch-1'!M9</f>
        <v>"Saudamini", Plot No.-2</v>
      </c>
      <c r="B11" s="445"/>
      <c r="F11" s="446"/>
      <c r="AE11" s="435">
        <v>11</v>
      </c>
      <c r="AF11" s="435" t="s">
        <v>98</v>
      </c>
      <c r="AI11" s="435">
        <v>11</v>
      </c>
      <c r="AJ11" s="434" t="s">
        <v>109</v>
      </c>
    </row>
    <row r="12" spans="1:36">
      <c r="A12" s="445" t="str">
        <f>'Sch-1'!M10</f>
        <v xml:space="preserve">Sector-29, </v>
      </c>
      <c r="B12" s="445"/>
      <c r="F12" s="446"/>
      <c r="AE12" s="435">
        <v>12</v>
      </c>
      <c r="AF12" s="435" t="s">
        <v>98</v>
      </c>
      <c r="AI12" s="435">
        <v>12</v>
      </c>
      <c r="AJ12" s="434" t="s">
        <v>110</v>
      </c>
    </row>
    <row r="13" spans="1:36">
      <c r="A13" s="445" t="str">
        <f>'Sch-1'!M11</f>
        <v>Gurgaon (Haryana) - 122001</v>
      </c>
      <c r="B13" s="445"/>
      <c r="F13" s="446"/>
      <c r="AE13" s="435">
        <v>13</v>
      </c>
      <c r="AF13" s="435" t="s">
        <v>98</v>
      </c>
    </row>
    <row r="14" spans="1:36" ht="22.5" customHeight="1">
      <c r="A14" s="439"/>
      <c r="F14" s="446"/>
      <c r="AE14" s="435">
        <v>14</v>
      </c>
      <c r="AF14" s="435" t="s">
        <v>98</v>
      </c>
    </row>
    <row r="15" spans="1:36" ht="78.75" customHeight="1">
      <c r="A15" s="1050" t="s">
        <v>86</v>
      </c>
      <c r="B15" s="1421" t="str">
        <f>Cover!B2</f>
        <v>765kV AIS Substation Extension Package SS-120 for a) Extension of 765/400/220kV Fatehgarh-III Substation, b) Extension of 400/220kV Fatehgarh-III S/S, c) Extn. of 400kV Bikaner-II S/S, d) Extn. Of 765/400kV Bhiwani S/S.</v>
      </c>
      <c r="C15" s="1421"/>
      <c r="D15" s="1421"/>
      <c r="E15" s="1421"/>
      <c r="F15" s="1421"/>
      <c r="AE15" s="435">
        <v>15</v>
      </c>
      <c r="AF15" s="435" t="s">
        <v>98</v>
      </c>
    </row>
    <row r="16" spans="1:36" ht="27.75" customHeight="1">
      <c r="A16" s="437" t="s">
        <v>74</v>
      </c>
      <c r="B16" s="437"/>
      <c r="C16" s="446"/>
      <c r="D16" s="446"/>
      <c r="E16" s="446"/>
      <c r="F16" s="446"/>
      <c r="AE16" s="435">
        <v>16</v>
      </c>
      <c r="AF16" s="435" t="s">
        <v>98</v>
      </c>
    </row>
    <row r="17" spans="1:41" ht="129" customHeight="1">
      <c r="A17" s="448">
        <v>1</v>
      </c>
      <c r="B17" s="140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408"/>
      <c r="D17" s="1408"/>
      <c r="E17" s="1408"/>
      <c r="F17" s="1408"/>
      <c r="Z17" s="449" t="s">
        <v>94</v>
      </c>
      <c r="AA17" s="786" t="s">
        <v>501</v>
      </c>
      <c r="AB17" s="450">
        <f>'Sch-6 After Discount'!D28</f>
        <v>0</v>
      </c>
      <c r="AC17" s="451" t="str">
        <f>" (" &amp; 'N to W'!A4 &amp; ")"</f>
        <v xml:space="preserve"> (Rs. Zero Only )</v>
      </c>
      <c r="AE17" s="435">
        <v>17</v>
      </c>
      <c r="AF17" s="435" t="s">
        <v>98</v>
      </c>
    </row>
    <row r="18" spans="1:41" ht="39" customHeight="1">
      <c r="B18" s="1426" t="s">
        <v>75</v>
      </c>
      <c r="C18" s="1426"/>
      <c r="D18" s="1426"/>
      <c r="E18" s="1426"/>
      <c r="F18" s="1426"/>
      <c r="AE18" s="435">
        <v>18</v>
      </c>
      <c r="AF18" s="435" t="s">
        <v>98</v>
      </c>
    </row>
    <row r="19" spans="1:41" s="437" customFormat="1" ht="27.75" customHeight="1">
      <c r="A19" s="452">
        <v>2</v>
      </c>
      <c r="B19" s="1422" t="s">
        <v>76</v>
      </c>
      <c r="C19" s="1422"/>
      <c r="D19" s="1422"/>
      <c r="E19" s="1422"/>
      <c r="F19" s="1422"/>
      <c r="G19" s="432"/>
      <c r="H19" s="432"/>
      <c r="I19" s="432"/>
      <c r="J19" s="432"/>
      <c r="K19" s="432"/>
      <c r="L19" s="432"/>
      <c r="M19" s="432"/>
      <c r="N19" s="432"/>
      <c r="O19" s="432"/>
      <c r="P19" s="432"/>
      <c r="Q19" s="432"/>
      <c r="R19" s="432"/>
      <c r="S19" s="432"/>
      <c r="T19" s="432"/>
      <c r="U19" s="432"/>
      <c r="V19" s="432"/>
      <c r="W19" s="432"/>
      <c r="X19" s="432"/>
      <c r="Y19" s="432"/>
      <c r="Z19" s="432"/>
      <c r="AA19" s="432"/>
      <c r="AB19" s="432"/>
      <c r="AC19" s="432"/>
      <c r="AD19" s="453"/>
      <c r="AE19" s="435">
        <v>19</v>
      </c>
      <c r="AF19" s="435" t="s">
        <v>98</v>
      </c>
      <c r="AG19" s="453"/>
      <c r="AH19" s="453"/>
      <c r="AI19" s="453"/>
      <c r="AJ19" s="453"/>
      <c r="AK19" s="453"/>
      <c r="AL19" s="453"/>
      <c r="AM19" s="453"/>
      <c r="AN19" s="453"/>
      <c r="AO19" s="453"/>
    </row>
    <row r="20" spans="1:41" ht="39.75" customHeight="1">
      <c r="A20" s="448">
        <v>2.1</v>
      </c>
      <c r="B20" s="1408" t="s">
        <v>77</v>
      </c>
      <c r="C20" s="1408"/>
      <c r="D20" s="1408"/>
      <c r="E20" s="1408"/>
      <c r="F20" s="1408"/>
      <c r="AE20" s="435">
        <v>20</v>
      </c>
      <c r="AF20" s="435" t="s">
        <v>98</v>
      </c>
    </row>
    <row r="21" spans="1:41" ht="36.75" customHeight="1">
      <c r="B21" s="1405" t="s">
        <v>436</v>
      </c>
      <c r="C21" s="1405"/>
      <c r="D21" s="1408" t="s">
        <v>78</v>
      </c>
      <c r="E21" s="1408"/>
      <c r="F21" s="1408"/>
      <c r="AE21" s="435">
        <v>21</v>
      </c>
      <c r="AF21" s="435" t="s">
        <v>95</v>
      </c>
    </row>
    <row r="22" spans="1:41" ht="33" customHeight="1">
      <c r="B22" s="1405" t="s">
        <v>437</v>
      </c>
      <c r="C22" s="1405"/>
      <c r="D22" s="787" t="s">
        <v>502</v>
      </c>
      <c r="E22" s="447"/>
      <c r="F22" s="447"/>
      <c r="AE22" s="435">
        <v>22</v>
      </c>
      <c r="AF22" s="435" t="s">
        <v>98</v>
      </c>
    </row>
    <row r="23" spans="1:41" ht="28.15" customHeight="1">
      <c r="B23" s="1405" t="s">
        <v>438</v>
      </c>
      <c r="C23" s="1405"/>
      <c r="D23" s="447" t="s">
        <v>93</v>
      </c>
      <c r="E23" s="447"/>
      <c r="F23" s="447"/>
      <c r="H23" s="453"/>
      <c r="AE23" s="435">
        <v>23</v>
      </c>
      <c r="AF23" s="435" t="s">
        <v>98</v>
      </c>
    </row>
    <row r="24" spans="1:41" ht="28.15" customHeight="1">
      <c r="B24" s="1406" t="s">
        <v>557</v>
      </c>
      <c r="C24" s="1405"/>
      <c r="D24" s="447" t="s">
        <v>79</v>
      </c>
      <c r="E24" s="447"/>
      <c r="F24" s="447"/>
      <c r="AE24" s="435">
        <v>24</v>
      </c>
      <c r="AF24" s="435" t="s">
        <v>98</v>
      </c>
    </row>
    <row r="25" spans="1:41" ht="28.15" hidden="1" customHeight="1">
      <c r="B25" s="1406" t="s">
        <v>537</v>
      </c>
      <c r="C25" s="1405"/>
      <c r="D25" s="787" t="s">
        <v>538</v>
      </c>
      <c r="E25" s="447"/>
      <c r="F25" s="447"/>
    </row>
    <row r="26" spans="1:41" ht="28.15" customHeight="1">
      <c r="B26" s="1405" t="s">
        <v>439</v>
      </c>
      <c r="C26" s="1405"/>
      <c r="D26" s="447" t="s">
        <v>442</v>
      </c>
      <c r="E26" s="447"/>
      <c r="F26" s="447"/>
      <c r="AE26" s="435">
        <v>25</v>
      </c>
      <c r="AF26" s="435" t="s">
        <v>98</v>
      </c>
    </row>
    <row r="27" spans="1:41" ht="28.15" customHeight="1">
      <c r="B27" s="1405" t="s">
        <v>440</v>
      </c>
      <c r="C27" s="1405"/>
      <c r="D27" s="447" t="s">
        <v>443</v>
      </c>
      <c r="E27" s="447"/>
      <c r="F27" s="447"/>
      <c r="AE27" s="435">
        <v>26</v>
      </c>
      <c r="AF27" s="435" t="s">
        <v>98</v>
      </c>
    </row>
    <row r="28" spans="1:41" ht="28.15" customHeight="1">
      <c r="B28" s="1405" t="s">
        <v>441</v>
      </c>
      <c r="C28" s="1405"/>
      <c r="D28" s="447" t="s">
        <v>80</v>
      </c>
      <c r="E28" s="447"/>
      <c r="F28" s="447"/>
      <c r="AE28" s="435">
        <v>27</v>
      </c>
      <c r="AF28" s="435" t="s">
        <v>98</v>
      </c>
    </row>
    <row r="29" spans="1:41" ht="112.5" customHeight="1">
      <c r="A29" s="454">
        <v>2.2000000000000002</v>
      </c>
      <c r="B29" s="1408" t="s">
        <v>87</v>
      </c>
      <c r="C29" s="1408"/>
      <c r="D29" s="1408"/>
      <c r="E29" s="1408"/>
      <c r="F29" s="1408"/>
      <c r="AE29" s="435">
        <v>28</v>
      </c>
      <c r="AF29" s="435" t="s">
        <v>98</v>
      </c>
    </row>
    <row r="30" spans="1:41" ht="63.75" customHeight="1">
      <c r="A30" s="454">
        <v>2.2999999999999998</v>
      </c>
      <c r="B30" s="1408" t="s">
        <v>88</v>
      </c>
      <c r="C30" s="1408"/>
      <c r="D30" s="1408"/>
      <c r="E30" s="1408"/>
      <c r="F30" s="1408"/>
      <c r="AE30" s="435">
        <v>29</v>
      </c>
      <c r="AF30" s="435" t="s">
        <v>98</v>
      </c>
    </row>
    <row r="31" spans="1:41" ht="146.25" customHeight="1">
      <c r="A31" s="454">
        <v>2.4</v>
      </c>
      <c r="B31" s="1408" t="s">
        <v>89</v>
      </c>
      <c r="C31" s="1408"/>
      <c r="D31" s="1408"/>
      <c r="E31" s="1408"/>
      <c r="F31" s="1408"/>
      <c r="AE31" s="435">
        <v>30</v>
      </c>
      <c r="AF31" s="435" t="s">
        <v>98</v>
      </c>
    </row>
    <row r="32" spans="1:41" ht="93" customHeight="1">
      <c r="A32" s="454">
        <v>2.5</v>
      </c>
      <c r="B32" s="1408" t="s">
        <v>90</v>
      </c>
      <c r="C32" s="1408"/>
      <c r="D32" s="1408"/>
      <c r="E32" s="1408"/>
      <c r="F32" s="1408"/>
      <c r="AE32" s="435">
        <v>31</v>
      </c>
      <c r="AF32" s="435" t="s">
        <v>95</v>
      </c>
    </row>
    <row r="33" spans="1:29" ht="98.25" customHeight="1">
      <c r="A33" s="448">
        <v>3</v>
      </c>
      <c r="B33" s="1408" t="s">
        <v>111</v>
      </c>
      <c r="C33" s="1408"/>
      <c r="D33" s="1408"/>
      <c r="E33" s="1408"/>
      <c r="F33" s="1408"/>
    </row>
    <row r="34" spans="1:29" ht="85.5" customHeight="1">
      <c r="A34" s="448">
        <v>3.1</v>
      </c>
      <c r="B34" s="1409" t="s">
        <v>503</v>
      </c>
      <c r="C34" s="1409"/>
      <c r="D34" s="1409"/>
      <c r="E34" s="1409"/>
      <c r="F34" s="1409"/>
    </row>
    <row r="35" spans="1:29" ht="144" customHeight="1">
      <c r="A35" s="454">
        <v>3.2</v>
      </c>
      <c r="B35" s="1407" t="s">
        <v>539</v>
      </c>
      <c r="C35" s="1408"/>
      <c r="D35" s="1408"/>
      <c r="E35" s="1408"/>
      <c r="F35" s="1408"/>
    </row>
    <row r="36" spans="1:29" ht="15.75" customHeight="1">
      <c r="A36" s="454"/>
      <c r="B36" s="1408"/>
      <c r="C36" s="1408"/>
      <c r="D36" s="1408"/>
      <c r="E36" s="1408"/>
      <c r="F36" s="1408"/>
    </row>
    <row r="37" spans="1:29" ht="58.5" customHeight="1">
      <c r="A37" s="454">
        <v>3.3</v>
      </c>
      <c r="B37" s="1407" t="s">
        <v>504</v>
      </c>
      <c r="C37" s="1408"/>
      <c r="D37" s="1408"/>
      <c r="E37" s="1408"/>
      <c r="F37" s="1408"/>
    </row>
    <row r="38" spans="1:29" ht="12.75" customHeight="1">
      <c r="A38" s="454"/>
      <c r="B38" s="1408"/>
      <c r="C38" s="1408"/>
      <c r="D38" s="1408"/>
      <c r="E38" s="1408"/>
      <c r="F38" s="1408"/>
    </row>
    <row r="39" spans="1:29" ht="84" customHeight="1">
      <c r="A39" s="448">
        <v>4</v>
      </c>
      <c r="B39" s="1414" t="s">
        <v>91</v>
      </c>
      <c r="C39" s="1414"/>
      <c r="D39" s="1414"/>
      <c r="E39" s="1414"/>
      <c r="F39" s="1414"/>
      <c r="H39" s="437">
        <f>'Names of Bidder'!K6</f>
        <v>1</v>
      </c>
    </row>
    <row r="40" spans="1:29" ht="117" customHeight="1">
      <c r="A40" s="448">
        <v>5</v>
      </c>
      <c r="B40" s="1408" t="s">
        <v>92</v>
      </c>
      <c r="C40" s="1408"/>
      <c r="D40" s="1408"/>
      <c r="E40" s="1408"/>
      <c r="F40" s="1408"/>
    </row>
    <row r="41" spans="1:29" ht="30" customHeight="1">
      <c r="B41" s="330" t="str">
        <f>IF(ISERROR("Dated this " &amp; AG6 &amp; LOOKUP(AG6,AE1:AE32,AF1:AF32) &amp; " day of " &amp; AG8 &amp; " " &amp;AG9), "", "Dated this " &amp; AG6 &amp; LOOKUP(AG6,AE1:AE32,AF1:AF32) &amp; " day of " &amp; AG8 &amp; " " &amp;AG9)</f>
        <v/>
      </c>
      <c r="C41" s="330"/>
      <c r="D41" s="330"/>
      <c r="E41" s="402"/>
      <c r="F41" s="402"/>
    </row>
    <row r="42" spans="1:29" ht="30" customHeight="1">
      <c r="B42" s="330" t="s">
        <v>81</v>
      </c>
      <c r="C42" s="328"/>
      <c r="D42" s="370"/>
      <c r="E42" s="370"/>
      <c r="F42" s="370"/>
    </row>
    <row r="43" spans="1:29" ht="30" customHeight="1">
      <c r="B43" s="455"/>
      <c r="C43" s="370"/>
      <c r="D43" s="370"/>
      <c r="E43" s="330"/>
      <c r="F43" s="456" t="s">
        <v>82</v>
      </c>
    </row>
    <row r="44" spans="1:29" ht="30" customHeight="1">
      <c r="B44" s="455"/>
      <c r="C44" s="370"/>
      <c r="D44" s="330"/>
      <c r="E44" s="330"/>
      <c r="F44" s="456" t="str">
        <f>"For and on behalf of " &amp; 'Sch-1'!C8</f>
        <v xml:space="preserve">For and on behalf of …….. …….. …….. …….. …….. …….. </v>
      </c>
    </row>
    <row r="45" spans="1:29" ht="30" customHeight="1">
      <c r="A45" s="436"/>
      <c r="B45" s="436"/>
      <c r="C45" s="457"/>
      <c r="D45" s="433"/>
      <c r="E45" s="458" t="s">
        <v>366</v>
      </c>
      <c r="F45" s="459"/>
      <c r="G45" s="432"/>
      <c r="H45" s="432"/>
      <c r="I45" s="433"/>
      <c r="J45" s="433"/>
      <c r="K45" s="433"/>
      <c r="L45" s="433"/>
      <c r="M45" s="433"/>
      <c r="N45" s="433"/>
      <c r="O45" s="433"/>
      <c r="P45" s="433"/>
      <c r="Q45" s="433"/>
      <c r="R45" s="433"/>
      <c r="S45" s="433"/>
      <c r="T45" s="433"/>
      <c r="U45" s="433"/>
      <c r="V45" s="433"/>
      <c r="W45" s="433"/>
      <c r="X45" s="433"/>
      <c r="Y45" s="433"/>
      <c r="Z45" s="433"/>
      <c r="AA45" s="433"/>
      <c r="AB45" s="433"/>
      <c r="AC45" s="433"/>
    </row>
    <row r="46" spans="1:29" ht="30" customHeight="1">
      <c r="A46" s="460" t="s">
        <v>252</v>
      </c>
      <c r="B46" s="1415" t="str">
        <f>'Sch-1'!B450</f>
        <v>--</v>
      </c>
      <c r="C46" s="1415"/>
      <c r="D46" s="433"/>
      <c r="E46" s="458" t="s">
        <v>83</v>
      </c>
      <c r="F46" s="461" t="str">
        <f>'Sch-1'!M451</f>
        <v/>
      </c>
      <c r="G46" s="432"/>
      <c r="H46" s="432"/>
      <c r="I46" s="433"/>
      <c r="J46" s="433"/>
      <c r="K46" s="433"/>
      <c r="L46" s="433"/>
      <c r="M46" s="433"/>
      <c r="N46" s="433"/>
      <c r="O46" s="433"/>
      <c r="P46" s="433"/>
      <c r="Q46" s="433"/>
      <c r="R46" s="433"/>
      <c r="S46" s="433"/>
      <c r="T46" s="433"/>
      <c r="U46" s="433"/>
      <c r="V46" s="433"/>
      <c r="W46" s="433"/>
      <c r="X46" s="433"/>
      <c r="Y46" s="433"/>
      <c r="Z46" s="433"/>
      <c r="AA46" s="433"/>
      <c r="AB46" s="433"/>
      <c r="AC46" s="433"/>
    </row>
    <row r="47" spans="1:29" ht="30" customHeight="1">
      <c r="A47" s="460" t="s">
        <v>253</v>
      </c>
      <c r="B47" s="461" t="str">
        <f>'Sch-1'!B451</f>
        <v/>
      </c>
      <c r="C47" s="462"/>
      <c r="D47" s="433"/>
      <c r="E47" s="458" t="s">
        <v>84</v>
      </c>
      <c r="F47" s="461" t="str">
        <f>'Sch-1'!M452</f>
        <v/>
      </c>
      <c r="G47" s="432"/>
      <c r="H47" s="432"/>
      <c r="I47" s="433"/>
      <c r="J47" s="433"/>
      <c r="K47" s="433"/>
      <c r="L47" s="433"/>
      <c r="M47" s="433"/>
      <c r="N47" s="433"/>
      <c r="O47" s="433"/>
      <c r="P47" s="433"/>
      <c r="Q47" s="433"/>
      <c r="R47" s="433"/>
      <c r="S47" s="433"/>
      <c r="T47" s="433"/>
      <c r="U47" s="433"/>
      <c r="V47" s="433"/>
      <c r="W47" s="433"/>
      <c r="X47" s="433"/>
      <c r="Y47" s="433"/>
      <c r="Z47" s="433"/>
      <c r="AA47" s="433"/>
      <c r="AB47" s="433"/>
      <c r="AC47" s="433"/>
    </row>
    <row r="48" spans="1:29" ht="30" customHeight="1">
      <c r="B48" s="437"/>
      <c r="D48" s="436"/>
      <c r="E48" s="458" t="s">
        <v>365</v>
      </c>
      <c r="F48" s="432"/>
      <c r="G48" s="432"/>
      <c r="H48" s="432"/>
      <c r="I48" s="433"/>
      <c r="J48" s="433"/>
      <c r="K48" s="433"/>
      <c r="L48" s="433"/>
      <c r="M48" s="433"/>
      <c r="N48" s="433"/>
      <c r="O48" s="433"/>
      <c r="P48" s="433"/>
      <c r="Q48" s="433"/>
      <c r="R48" s="433"/>
      <c r="S48" s="433"/>
      <c r="T48" s="433"/>
      <c r="U48" s="433"/>
      <c r="V48" s="433"/>
      <c r="W48" s="433"/>
      <c r="X48" s="433"/>
      <c r="Y48" s="433"/>
      <c r="Z48" s="433"/>
      <c r="AA48" s="433"/>
      <c r="AB48" s="433"/>
      <c r="AC48" s="433"/>
    </row>
    <row r="49" spans="1:41" ht="40.5" customHeight="1">
      <c r="A49" s="1412"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412"/>
      <c r="C49" s="1412"/>
      <c r="D49" s="1412"/>
      <c r="E49" s="1412"/>
      <c r="F49" s="1412"/>
    </row>
    <row r="50" spans="1:41" ht="30" customHeight="1">
      <c r="A50" s="463"/>
      <c r="B50" s="463"/>
      <c r="C50" s="330" t="str">
        <f>IF(Z2="2 or More", "Other Partner-2", "")</f>
        <v/>
      </c>
      <c r="D50" s="463"/>
      <c r="E50" s="464"/>
      <c r="F50" s="464" t="str">
        <f>IF(Z2=1,"Other Partner",IF(Z2="2 or More","Other Partner-1",""))</f>
        <v/>
      </c>
    </row>
    <row r="51" spans="1:41" ht="30" customHeight="1">
      <c r="A51" s="330"/>
      <c r="B51" s="456" t="str">
        <f>IF(Z2="2 or More", "Signature :", "")</f>
        <v/>
      </c>
      <c r="C51" s="112"/>
      <c r="D51" s="1"/>
      <c r="E51" s="363"/>
      <c r="F51" s="1"/>
      <c r="G51" s="432"/>
      <c r="H51" s="432"/>
      <c r="I51" s="433"/>
      <c r="J51" s="433"/>
      <c r="K51" s="433"/>
      <c r="L51" s="433"/>
      <c r="M51" s="433"/>
      <c r="N51" s="433"/>
      <c r="O51" s="433"/>
      <c r="P51" s="433"/>
      <c r="Q51" s="433"/>
      <c r="R51" s="433"/>
      <c r="S51" s="433"/>
      <c r="T51" s="433"/>
      <c r="U51" s="433"/>
      <c r="V51" s="433"/>
      <c r="W51" s="433"/>
      <c r="X51" s="433"/>
      <c r="Y51" s="433"/>
      <c r="Z51" s="433"/>
      <c r="AA51" s="433"/>
      <c r="AB51" s="433"/>
      <c r="AC51" s="433"/>
    </row>
    <row r="52" spans="1:41" s="437" customFormat="1" ht="30" customHeight="1">
      <c r="A52" s="330"/>
      <c r="B52" s="456" t="str">
        <f>IF(Z2="2 or More", "Printed Name :", "")</f>
        <v/>
      </c>
      <c r="C52" s="428"/>
      <c r="D52" s="330"/>
      <c r="E52" s="456" t="str">
        <f>IF(Z1="Sole Bidder", "", "Printed Name :")</f>
        <v/>
      </c>
      <c r="F52" s="570"/>
      <c r="H52" s="439"/>
      <c r="AD52" s="453"/>
      <c r="AE52" s="435"/>
      <c r="AF52" s="435"/>
      <c r="AG52" s="453"/>
      <c r="AH52" s="453"/>
      <c r="AI52" s="453"/>
      <c r="AJ52" s="453"/>
      <c r="AK52" s="453"/>
      <c r="AL52" s="453"/>
      <c r="AM52" s="453"/>
      <c r="AN52" s="453"/>
      <c r="AO52" s="453"/>
    </row>
    <row r="53" spans="1:41" s="437" customFormat="1" ht="30" customHeight="1">
      <c r="A53" s="330"/>
      <c r="B53" s="456" t="str">
        <f>IF(Z2="2 or More", "Designation :", "")</f>
        <v/>
      </c>
      <c r="C53" s="428"/>
      <c r="D53" s="330"/>
      <c r="E53" s="456" t="str">
        <f>IF(Z1="Sole Bidder", "", "Designation :")</f>
        <v/>
      </c>
      <c r="F53" s="570"/>
      <c r="H53" s="439"/>
      <c r="AD53" s="453"/>
      <c r="AE53" s="435"/>
      <c r="AF53" s="435"/>
      <c r="AG53" s="453"/>
      <c r="AH53" s="453"/>
      <c r="AI53" s="453"/>
      <c r="AJ53" s="453"/>
      <c r="AK53" s="453"/>
      <c r="AL53" s="453"/>
      <c r="AM53" s="453"/>
      <c r="AN53" s="453"/>
      <c r="AO53" s="453"/>
    </row>
    <row r="54" spans="1:41" s="437" customFormat="1" ht="30" customHeight="1">
      <c r="A54" s="330"/>
      <c r="B54" s="456" t="str">
        <f>IF(Z2=2, "Common Seal :", "")</f>
        <v/>
      </c>
      <c r="C54" s="112"/>
      <c r="D54" s="1"/>
      <c r="E54" s="363"/>
      <c r="F54" s="1"/>
      <c r="G54" s="432"/>
      <c r="H54" s="459"/>
      <c r="I54" s="432"/>
      <c r="J54" s="432"/>
      <c r="K54" s="432"/>
      <c r="L54" s="432"/>
      <c r="M54" s="432"/>
      <c r="N54" s="432"/>
      <c r="O54" s="432"/>
      <c r="P54" s="432"/>
      <c r="Q54" s="432"/>
      <c r="R54" s="432"/>
      <c r="S54" s="432"/>
      <c r="T54" s="432"/>
      <c r="U54" s="432"/>
      <c r="V54" s="432"/>
      <c r="W54" s="432"/>
      <c r="X54" s="432"/>
      <c r="Y54" s="432"/>
      <c r="Z54" s="432"/>
      <c r="AA54" s="432"/>
      <c r="AB54" s="432"/>
      <c r="AC54" s="432"/>
      <c r="AD54" s="453"/>
      <c r="AE54" s="435"/>
      <c r="AF54" s="435"/>
      <c r="AG54" s="453"/>
      <c r="AH54" s="453"/>
      <c r="AI54" s="453"/>
      <c r="AJ54" s="453"/>
      <c r="AK54" s="453"/>
      <c r="AL54" s="453"/>
      <c r="AM54" s="453"/>
      <c r="AN54" s="453"/>
      <c r="AO54" s="453"/>
    </row>
    <row r="55" spans="1:41" s="437" customFormat="1" ht="33" customHeight="1">
      <c r="A55" s="465" t="s">
        <v>251</v>
      </c>
      <c r="B55" s="365"/>
      <c r="C55" s="112"/>
      <c r="D55" s="1"/>
      <c r="E55" s="363"/>
      <c r="F55" s="1"/>
      <c r="G55" s="432"/>
      <c r="H55" s="459"/>
      <c r="I55" s="432"/>
      <c r="J55" s="432"/>
      <c r="K55" s="432"/>
      <c r="L55" s="432"/>
      <c r="M55" s="432"/>
      <c r="N55" s="432"/>
      <c r="O55" s="432"/>
      <c r="P55" s="432"/>
      <c r="Q55" s="432"/>
      <c r="R55" s="432"/>
      <c r="S55" s="432"/>
      <c r="T55" s="432"/>
      <c r="U55" s="432"/>
      <c r="V55" s="432"/>
      <c r="W55" s="432"/>
      <c r="X55" s="432"/>
      <c r="Y55" s="432"/>
      <c r="Z55" s="432"/>
      <c r="AA55" s="432"/>
      <c r="AB55" s="432"/>
      <c r="AC55" s="432"/>
      <c r="AD55" s="453"/>
      <c r="AE55" s="435"/>
      <c r="AF55" s="435"/>
      <c r="AG55" s="453"/>
      <c r="AH55" s="453"/>
      <c r="AI55" s="453"/>
      <c r="AJ55" s="453"/>
      <c r="AK55" s="453"/>
      <c r="AL55" s="453"/>
      <c r="AM55" s="453"/>
      <c r="AN55" s="453"/>
      <c r="AO55" s="453"/>
    </row>
    <row r="56" spans="1:41" s="437" customFormat="1" ht="33" customHeight="1">
      <c r="A56" s="1413" t="s">
        <v>269</v>
      </c>
      <c r="B56" s="1413"/>
      <c r="C56" s="1413"/>
      <c r="D56" s="1410"/>
      <c r="E56" s="1411"/>
      <c r="F56" s="1411"/>
      <c r="H56" s="439"/>
      <c r="AD56" s="453"/>
      <c r="AE56" s="435"/>
      <c r="AF56" s="435"/>
      <c r="AG56" s="453"/>
      <c r="AH56" s="453"/>
      <c r="AI56" s="453"/>
      <c r="AJ56" s="453"/>
      <c r="AK56" s="453"/>
      <c r="AL56" s="453"/>
      <c r="AM56" s="453"/>
      <c r="AN56" s="453"/>
      <c r="AO56" s="453"/>
    </row>
    <row r="57" spans="1:41" s="437" customFormat="1" ht="33" customHeight="1">
      <c r="A57" s="1420"/>
      <c r="B57" s="1420"/>
      <c r="C57" s="1420"/>
      <c r="D57" s="391"/>
      <c r="E57" s="391"/>
      <c r="F57" s="391"/>
      <c r="H57" s="439"/>
      <c r="AD57" s="453"/>
      <c r="AE57" s="435"/>
      <c r="AF57" s="435"/>
      <c r="AG57" s="453"/>
      <c r="AH57" s="453"/>
      <c r="AI57" s="453"/>
      <c r="AJ57" s="453"/>
      <c r="AK57" s="453"/>
      <c r="AL57" s="453"/>
      <c r="AM57" s="453"/>
      <c r="AN57" s="453"/>
      <c r="AO57" s="453"/>
    </row>
    <row r="58" spans="1:41" s="437" customFormat="1" ht="33" customHeight="1">
      <c r="A58" s="1419"/>
      <c r="B58" s="1419"/>
      <c r="C58" s="1419"/>
      <c r="D58" s="391"/>
      <c r="E58" s="391"/>
      <c r="F58" s="391"/>
      <c r="H58" s="439"/>
      <c r="AD58" s="453"/>
      <c r="AE58" s="435"/>
      <c r="AF58" s="435"/>
      <c r="AG58" s="453"/>
      <c r="AH58" s="453"/>
      <c r="AI58" s="453"/>
      <c r="AJ58" s="453"/>
      <c r="AK58" s="453"/>
      <c r="AL58" s="453"/>
      <c r="AM58" s="453"/>
      <c r="AN58" s="453"/>
      <c r="AO58" s="453"/>
    </row>
    <row r="59" spans="1:41" s="437" customFormat="1" ht="33" customHeight="1">
      <c r="A59" s="1418" t="s">
        <v>270</v>
      </c>
      <c r="B59" s="1418"/>
      <c r="C59" s="1418"/>
      <c r="D59" s="1410"/>
      <c r="E59" s="1411"/>
      <c r="F59" s="1411"/>
      <c r="H59" s="439"/>
      <c r="AD59" s="453"/>
      <c r="AE59" s="435"/>
      <c r="AF59" s="435"/>
      <c r="AG59" s="453"/>
      <c r="AH59" s="453"/>
      <c r="AI59" s="453"/>
      <c r="AJ59" s="453"/>
      <c r="AK59" s="453"/>
      <c r="AL59" s="453"/>
      <c r="AM59" s="453"/>
      <c r="AN59" s="453"/>
      <c r="AO59" s="453"/>
    </row>
    <row r="60" spans="1:41" s="437" customFormat="1" ht="33" customHeight="1">
      <c r="A60" s="1418" t="s">
        <v>268</v>
      </c>
      <c r="B60" s="1418"/>
      <c r="C60" s="1418"/>
      <c r="D60" s="1410"/>
      <c r="E60" s="1411"/>
      <c r="F60" s="1411"/>
      <c r="H60" s="439"/>
      <c r="AD60" s="453"/>
      <c r="AE60" s="435"/>
      <c r="AF60" s="435"/>
      <c r="AG60" s="453"/>
      <c r="AH60" s="453"/>
      <c r="AI60" s="453"/>
      <c r="AJ60" s="453"/>
      <c r="AK60" s="453"/>
      <c r="AL60" s="453"/>
      <c r="AM60" s="453"/>
      <c r="AN60" s="453"/>
      <c r="AO60" s="453"/>
    </row>
    <row r="61" spans="1:41" s="437" customFormat="1" ht="33" customHeight="1">
      <c r="A61" s="1418" t="s">
        <v>271</v>
      </c>
      <c r="B61" s="1418"/>
      <c r="C61" s="1418"/>
      <c r="D61" s="1410"/>
      <c r="E61" s="1411"/>
      <c r="F61" s="1411"/>
      <c r="H61" s="439"/>
      <c r="AD61" s="453"/>
      <c r="AE61" s="435"/>
      <c r="AF61" s="435"/>
      <c r="AG61" s="453"/>
      <c r="AH61" s="453"/>
      <c r="AI61" s="453"/>
      <c r="AJ61" s="453"/>
      <c r="AK61" s="453"/>
      <c r="AL61" s="453"/>
      <c r="AM61" s="453"/>
      <c r="AN61" s="453"/>
      <c r="AO61" s="453"/>
    </row>
    <row r="62" spans="1:41" s="437" customFormat="1" ht="33" customHeight="1">
      <c r="A62" s="1413" t="s">
        <v>272</v>
      </c>
      <c r="B62" s="1413"/>
      <c r="C62" s="1413"/>
      <c r="D62" s="1410"/>
      <c r="E62" s="1411"/>
      <c r="F62" s="1411"/>
      <c r="H62" s="439"/>
      <c r="AD62" s="453"/>
      <c r="AE62" s="435"/>
      <c r="AF62" s="435"/>
      <c r="AG62" s="453"/>
      <c r="AH62" s="453"/>
      <c r="AI62" s="453"/>
      <c r="AJ62" s="453"/>
      <c r="AK62" s="453"/>
      <c r="AL62" s="453"/>
      <c r="AM62" s="453"/>
      <c r="AN62" s="453"/>
      <c r="AO62" s="453"/>
    </row>
    <row r="63" spans="1:41" s="437" customFormat="1" ht="33" customHeight="1">
      <c r="A63" s="1420"/>
      <c r="B63" s="1420"/>
      <c r="C63" s="1420"/>
      <c r="D63" s="391"/>
      <c r="E63" s="391"/>
      <c r="F63" s="391"/>
      <c r="H63" s="439"/>
      <c r="AD63" s="453"/>
      <c r="AE63" s="435"/>
      <c r="AF63" s="435"/>
      <c r="AG63" s="453"/>
      <c r="AH63" s="453"/>
      <c r="AI63" s="453"/>
      <c r="AJ63" s="453"/>
      <c r="AK63" s="453"/>
      <c r="AL63" s="453"/>
      <c r="AM63" s="453"/>
      <c r="AN63" s="453"/>
      <c r="AO63" s="453"/>
    </row>
    <row r="64" spans="1:41" s="437" customFormat="1" ht="33" customHeight="1">
      <c r="A64" s="1419"/>
      <c r="B64" s="1419"/>
      <c r="C64" s="1419"/>
      <c r="D64" s="391"/>
      <c r="E64" s="391"/>
      <c r="F64" s="391"/>
      <c r="H64" s="439"/>
      <c r="AD64" s="453"/>
      <c r="AE64" s="435"/>
      <c r="AF64" s="435"/>
      <c r="AG64" s="453"/>
      <c r="AH64" s="453"/>
      <c r="AI64" s="453"/>
      <c r="AJ64" s="453"/>
      <c r="AK64" s="453"/>
      <c r="AL64" s="453"/>
      <c r="AM64" s="453"/>
      <c r="AN64" s="453"/>
      <c r="AO64" s="453"/>
    </row>
    <row r="65" spans="1:41" s="437" customFormat="1" ht="60.75" customHeight="1">
      <c r="A65" s="141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417"/>
      <c r="C65" s="1417"/>
      <c r="D65" s="1417"/>
      <c r="E65" s="1417"/>
      <c r="F65" s="1417"/>
      <c r="H65" s="439"/>
      <c r="AD65" s="453"/>
      <c r="AE65" s="435"/>
      <c r="AF65" s="435"/>
      <c r="AG65" s="453"/>
      <c r="AH65" s="453"/>
      <c r="AI65" s="453"/>
      <c r="AJ65" s="453"/>
      <c r="AK65" s="453"/>
      <c r="AL65" s="453"/>
      <c r="AM65" s="453"/>
      <c r="AN65" s="453"/>
      <c r="AO65" s="453"/>
    </row>
    <row r="66" spans="1:41" s="437" customFormat="1" ht="33" customHeight="1">
      <c r="A66" s="1416" t="s">
        <v>139</v>
      </c>
      <c r="B66" s="1416"/>
      <c r="C66" s="1416"/>
      <c r="D66" s="1416"/>
      <c r="E66" s="1416"/>
      <c r="F66" s="1416"/>
      <c r="H66" s="439"/>
      <c r="AD66" s="453"/>
      <c r="AE66" s="435"/>
      <c r="AF66" s="435"/>
      <c r="AG66" s="453"/>
      <c r="AH66" s="453"/>
      <c r="AI66" s="453"/>
      <c r="AJ66" s="453"/>
      <c r="AK66" s="453"/>
      <c r="AL66" s="453"/>
      <c r="AM66" s="453"/>
      <c r="AN66" s="453"/>
      <c r="AO66" s="453"/>
    </row>
    <row r="67" spans="1:41" s="437" customFormat="1" ht="33" customHeight="1">
      <c r="A67" s="439"/>
      <c r="B67" s="439"/>
      <c r="H67" s="439"/>
      <c r="AD67" s="453"/>
      <c r="AE67" s="435"/>
      <c r="AF67" s="435"/>
      <c r="AG67" s="453"/>
      <c r="AH67" s="453"/>
      <c r="AI67" s="453"/>
      <c r="AJ67" s="453"/>
      <c r="AK67" s="453"/>
      <c r="AL67" s="453"/>
      <c r="AM67" s="453"/>
      <c r="AN67" s="453"/>
      <c r="AO67" s="453"/>
    </row>
    <row r="68" spans="1:41" s="437" customFormat="1" ht="33" customHeight="1">
      <c r="A68" s="439"/>
      <c r="B68" s="439"/>
      <c r="H68" s="439"/>
      <c r="AD68" s="453"/>
      <c r="AE68" s="435"/>
      <c r="AF68" s="435"/>
      <c r="AG68" s="453"/>
      <c r="AH68" s="453"/>
      <c r="AI68" s="453"/>
      <c r="AJ68" s="453"/>
      <c r="AK68" s="453"/>
      <c r="AL68" s="453"/>
      <c r="AM68" s="453"/>
      <c r="AN68" s="453"/>
      <c r="AO68" s="453"/>
    </row>
    <row r="69" spans="1:41">
      <c r="A69" s="439"/>
    </row>
    <row r="70" spans="1:41">
      <c r="A70" s="439"/>
    </row>
    <row r="71" spans="1:41">
      <c r="A71" s="439"/>
    </row>
    <row r="72" spans="1:41">
      <c r="A72" s="439"/>
    </row>
    <row r="73" spans="1:41">
      <c r="A73" s="439"/>
    </row>
    <row r="74" spans="1:41">
      <c r="A74" s="439"/>
    </row>
    <row r="75" spans="1:41">
      <c r="A75" s="439"/>
    </row>
    <row r="76" spans="1:41">
      <c r="A76" s="439"/>
    </row>
    <row r="77" spans="1:41">
      <c r="A77" s="439"/>
    </row>
    <row r="78" spans="1:41">
      <c r="A78" s="439"/>
    </row>
    <row r="79" spans="1:41">
      <c r="A79" s="439"/>
    </row>
    <row r="80" spans="1:41">
      <c r="A80" s="439"/>
    </row>
  </sheetData>
  <sheetProtection algorithmName="SHA-512" hashValue="dMSe0yWc4cCEZkmK7FKM3Nzn2q7JcfM6vYiU29GhwQ5i8rzNFTUZ5ieu7D3fGVS0YAMqs5tAg4ge1jOVOr8wow==" saltValue="bYSjVVQwZF75rzDbZeZVuA==" spinCount="100000" sheet="1" formatColumns="0" formatRows="0" selectLockedCells="1"/>
  <customSheetViews>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1"/>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3"/>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4"/>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5"/>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6"/>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7"/>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3"/>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4"/>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5"/>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6"/>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22"/>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23"/>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24"/>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25"/>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26"/>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28"/>
      <headerFooter alignWithMargins="0">
        <oddFooter>&amp;R&amp;"Book Antiqua,Bold"&amp;8Bid Form (1st Envelope)  / Page &amp;P of &amp;N</oddFooter>
      </headerFooter>
    </customSheetView>
  </customSheetViews>
  <mergeCells count="47">
    <mergeCell ref="B15:F15"/>
    <mergeCell ref="B20:F20"/>
    <mergeCell ref="D21:F21"/>
    <mergeCell ref="B19:F19"/>
    <mergeCell ref="A3:F3"/>
    <mergeCell ref="C5:F5"/>
    <mergeCell ref="B6:C6"/>
    <mergeCell ref="B17:F17"/>
    <mergeCell ref="B18:F18"/>
    <mergeCell ref="B21:C21"/>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D59:F59"/>
    <mergeCell ref="D60:F60"/>
    <mergeCell ref="B40:F40"/>
    <mergeCell ref="B29:F29"/>
    <mergeCell ref="B27:C27"/>
    <mergeCell ref="B37:F37"/>
    <mergeCell ref="D56:F56"/>
    <mergeCell ref="B36:F36"/>
    <mergeCell ref="B38:F38"/>
    <mergeCell ref="A49:F49"/>
    <mergeCell ref="A56:C56"/>
    <mergeCell ref="B39:F39"/>
    <mergeCell ref="B46:C46"/>
    <mergeCell ref="B22:C22"/>
    <mergeCell ref="B23:C23"/>
    <mergeCell ref="B24:C24"/>
    <mergeCell ref="B26:C26"/>
    <mergeCell ref="B35:F35"/>
    <mergeCell ref="B28:C28"/>
    <mergeCell ref="B34:F34"/>
    <mergeCell ref="B25:C25"/>
  </mergeCells>
  <phoneticPr fontId="35" type="noConversion"/>
  <conditionalFormatting sqref="F52:F53">
    <cfRule type="expression" dxfId="2" priority="3" stopIfTrue="1">
      <formula>$E$52=""</formula>
    </cfRule>
  </conditionalFormatting>
  <conditionalFormatting sqref="C52:C53">
    <cfRule type="expression" dxfId="1" priority="4" stopIfTrue="1">
      <formula>$B$52=""</formula>
    </cfRule>
  </conditionalFormatting>
  <conditionalFormatting sqref="B39:F39">
    <cfRule type="expression" dxfId="0" priority="1" stopIfTrue="1">
      <formula>$H$39=1</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80" customWidth="1"/>
    <col min="2" max="2" width="46.875" style="580" customWidth="1"/>
    <col min="3" max="3" width="2.25" style="580" customWidth="1"/>
    <col min="4" max="4" width="17.625" style="639" customWidth="1"/>
    <col min="5" max="5" width="4.125" style="639" customWidth="1"/>
    <col min="6" max="6" width="17.625" style="639" customWidth="1"/>
    <col min="7" max="7" width="29.625" style="583" customWidth="1"/>
    <col min="8" max="8" width="15.25" style="583" customWidth="1"/>
    <col min="9" max="9" width="8.875" style="583" bestFit="1" customWidth="1"/>
    <col min="10" max="11" width="8" style="583"/>
    <col min="12" max="12" width="14" style="583" customWidth="1"/>
    <col min="13" max="16384" width="8" style="583"/>
  </cols>
  <sheetData>
    <row r="1" spans="1:8" ht="16.149999999999999" customHeight="1">
      <c r="B1" s="1445" t="s">
        <v>216</v>
      </c>
      <c r="C1" s="1446"/>
      <c r="D1" s="1446"/>
      <c r="E1" s="1446"/>
      <c r="F1" s="1446"/>
    </row>
    <row r="2" spans="1:8" ht="16.149999999999999" customHeight="1">
      <c r="B2" s="581"/>
      <c r="C2" s="582"/>
      <c r="D2" s="584"/>
      <c r="E2" s="584"/>
      <c r="F2" s="584"/>
    </row>
    <row r="3" spans="1:8" s="585" customFormat="1" ht="16.149999999999999" customHeight="1">
      <c r="A3" s="580"/>
      <c r="B3" s="580"/>
      <c r="C3" s="580"/>
      <c r="D3" s="1447" t="s">
        <v>217</v>
      </c>
      <c r="E3" s="1447"/>
      <c r="F3" s="1447"/>
    </row>
    <row r="4" spans="1:8" s="585" customFormat="1" ht="20.25" customHeight="1">
      <c r="A4" s="1448" t="s">
        <v>218</v>
      </c>
      <c r="B4" s="1448"/>
      <c r="C4" s="1448"/>
      <c r="D4" s="1449">
        <f>'Sch-1'!C8:E8</f>
        <v>0</v>
      </c>
      <c r="E4" s="1449"/>
      <c r="F4" s="1449"/>
    </row>
    <row r="5" spans="1:8" s="590" customFormat="1" ht="21" customHeight="1">
      <c r="A5" s="586" t="s">
        <v>378</v>
      </c>
      <c r="B5" s="1441" t="s">
        <v>219</v>
      </c>
      <c r="C5" s="1442"/>
      <c r="D5" s="587" t="s">
        <v>220</v>
      </c>
      <c r="E5" s="1443" t="s">
        <v>221</v>
      </c>
      <c r="F5" s="1444"/>
    </row>
    <row r="6" spans="1:8" s="585" customFormat="1" ht="36" customHeight="1">
      <c r="A6" s="591">
        <v>1</v>
      </c>
      <c r="B6" s="592" t="s">
        <v>243</v>
      </c>
      <c r="C6" s="593"/>
      <c r="D6" s="594">
        <f>'Sch-6'!D14</f>
        <v>0</v>
      </c>
      <c r="E6" s="595" t="s">
        <v>352</v>
      </c>
      <c r="F6" s="596">
        <f>D6</f>
        <v>0</v>
      </c>
      <c r="G6" s="597"/>
    </row>
    <row r="7" spans="1:8" s="585" customFormat="1" ht="34.5" customHeight="1">
      <c r="A7" s="591">
        <v>2</v>
      </c>
      <c r="B7" s="592" t="s">
        <v>244</v>
      </c>
      <c r="C7" s="593"/>
      <c r="D7" s="594">
        <f>'Sch-6'!D16</f>
        <v>0</v>
      </c>
      <c r="E7" s="595"/>
      <c r="F7" s="596">
        <f>D7</f>
        <v>0</v>
      </c>
      <c r="G7" s="597"/>
    </row>
    <row r="8" spans="1:8" s="585" customFormat="1" ht="21" customHeight="1">
      <c r="A8" s="591">
        <v>3</v>
      </c>
      <c r="B8" s="592" t="s">
        <v>245</v>
      </c>
      <c r="C8" s="593"/>
      <c r="D8" s="598">
        <f>'Sch-6'!D18</f>
        <v>0</v>
      </c>
      <c r="E8" s="588"/>
      <c r="F8" s="589">
        <f>D8</f>
        <v>0</v>
      </c>
      <c r="G8" s="597"/>
    </row>
    <row r="9" spans="1:8" s="585" customFormat="1" ht="21" customHeight="1">
      <c r="A9" s="591">
        <v>4</v>
      </c>
      <c r="B9" s="592" t="s">
        <v>246</v>
      </c>
      <c r="C9" s="593"/>
      <c r="D9" s="598" t="s">
        <v>434</v>
      </c>
      <c r="E9" s="595"/>
      <c r="F9" s="589" t="str">
        <f>D9</f>
        <v>Not Applicable</v>
      </c>
    </row>
    <row r="10" spans="1:8" s="585" customFormat="1" ht="21" customHeight="1">
      <c r="A10" s="591">
        <v>5</v>
      </c>
      <c r="B10" s="592" t="s">
        <v>247</v>
      </c>
      <c r="C10" s="593"/>
      <c r="D10" s="599">
        <f>SUM(D6,D7,D8)</f>
        <v>0</v>
      </c>
      <c r="E10" s="595"/>
      <c r="F10" s="600">
        <f>SUM(F6,F7,F8)</f>
        <v>0</v>
      </c>
    </row>
    <row r="11" spans="1:8" s="585" customFormat="1" ht="21" customHeight="1">
      <c r="A11" s="591">
        <v>6</v>
      </c>
      <c r="B11" s="601" t="s">
        <v>222</v>
      </c>
      <c r="C11" s="602" t="s">
        <v>352</v>
      </c>
      <c r="D11" s="594" t="e">
        <f>H11</f>
        <v>#REF!</v>
      </c>
      <c r="E11" s="603" t="s">
        <v>352</v>
      </c>
      <c r="F11" s="596" t="e">
        <f>D11</f>
        <v>#REF!</v>
      </c>
      <c r="H11" s="604" t="e">
        <f>ROUND(('Sch-1'!N444-'Sch-1 dis'!F75)+('Sch-2'!J443-'Sch-2 Dis'!F56)+ ('Sch-3 '!P479-'Sch-3 Dis'!F81),0)</f>
        <v>#REF!</v>
      </c>
    </row>
    <row r="12" spans="1:8" s="585" customFormat="1" ht="22.15" customHeight="1">
      <c r="A12" s="591">
        <v>7</v>
      </c>
      <c r="B12" s="601" t="s">
        <v>248</v>
      </c>
      <c r="C12" s="593"/>
      <c r="D12" s="587" t="e">
        <f>D10-D11</f>
        <v>#REF!</v>
      </c>
      <c r="E12" s="595"/>
      <c r="F12" s="600" t="e">
        <f>F10-F11</f>
        <v>#REF!</v>
      </c>
      <c r="G12" s="605"/>
      <c r="H12" s="604"/>
    </row>
    <row r="13" spans="1:8" s="585" customFormat="1" ht="22.15" customHeight="1">
      <c r="A13" s="591">
        <v>8</v>
      </c>
      <c r="B13" s="592" t="s">
        <v>223</v>
      </c>
      <c r="C13" s="593"/>
      <c r="D13" s="594"/>
      <c r="E13" s="595"/>
      <c r="F13" s="596"/>
    </row>
    <row r="14" spans="1:8" s="585" customFormat="1" ht="22.15" customHeight="1">
      <c r="A14" s="591" t="s">
        <v>352</v>
      </c>
      <c r="B14" s="592" t="s">
        <v>224</v>
      </c>
      <c r="C14" s="606"/>
      <c r="D14" s="607">
        <f>'Sch-5 Dis'!D14:E14</f>
        <v>0</v>
      </c>
      <c r="E14" s="608"/>
      <c r="F14" s="589">
        <f>F32</f>
        <v>0</v>
      </c>
      <c r="G14" s="597"/>
    </row>
    <row r="15" spans="1:8" s="585" customFormat="1" ht="22.15" customHeight="1">
      <c r="A15" s="591"/>
      <c r="B15" s="592" t="s">
        <v>1</v>
      </c>
      <c r="C15" s="593"/>
      <c r="D15" s="607">
        <f>'Sch-5 Dis'!D16:E16</f>
        <v>0</v>
      </c>
      <c r="E15" s="609"/>
      <c r="F15" s="589">
        <f>F34</f>
        <v>0</v>
      </c>
      <c r="G15" s="597"/>
    </row>
    <row r="16" spans="1:8" s="585" customFormat="1" ht="22.15" customHeight="1">
      <c r="A16" s="591"/>
      <c r="B16" s="592" t="s">
        <v>2</v>
      </c>
      <c r="C16" s="593"/>
      <c r="D16" s="607" t="e">
        <f>'Sch-5 Dis'!#REF!</f>
        <v>#REF!</v>
      </c>
      <c r="E16" s="609"/>
      <c r="F16" s="589">
        <f>F35</f>
        <v>0</v>
      </c>
      <c r="G16" s="597"/>
    </row>
    <row r="17" spans="1:12" s="585" customFormat="1" ht="22.15" customHeight="1">
      <c r="A17" s="591"/>
      <c r="B17" s="592" t="s">
        <v>3</v>
      </c>
      <c r="C17" s="593"/>
      <c r="D17" s="607" t="e">
        <f>SUM('Sch-5 Dis'!#REF!,'Sch-5 Dis'!#REF!)</f>
        <v>#REF!</v>
      </c>
      <c r="E17" s="609"/>
      <c r="F17" s="589">
        <f>F38</f>
        <v>0</v>
      </c>
      <c r="G17" s="597"/>
    </row>
    <row r="18" spans="1:12" s="585" customFormat="1" ht="22.15" customHeight="1">
      <c r="A18" s="591"/>
      <c r="B18" s="592" t="s">
        <v>4</v>
      </c>
      <c r="C18" s="593"/>
      <c r="D18" s="598" t="s">
        <v>475</v>
      </c>
      <c r="E18" s="588"/>
      <c r="F18" s="589" t="str">
        <f>F36</f>
        <v/>
      </c>
    </row>
    <row r="19" spans="1:12" s="585" customFormat="1" ht="27" customHeight="1">
      <c r="A19" s="591"/>
      <c r="B19" s="592" t="s">
        <v>5</v>
      </c>
      <c r="C19" s="610"/>
      <c r="D19" s="611" t="e">
        <f>SUM(D14,D15,D16,D17,D18)</f>
        <v>#REF!</v>
      </c>
      <c r="E19" s="612"/>
      <c r="F19" s="610">
        <f>SUM(F14:F18)</f>
        <v>0</v>
      </c>
      <c r="G19" s="597"/>
    </row>
    <row r="20" spans="1:12" s="585" customFormat="1" ht="33.75" customHeight="1">
      <c r="A20" s="591">
        <v>8</v>
      </c>
      <c r="B20" s="592" t="s">
        <v>229</v>
      </c>
      <c r="C20" s="593"/>
      <c r="D20" s="587" t="e">
        <f>D10+D19</f>
        <v>#REF!</v>
      </c>
      <c r="E20" s="613" t="s">
        <v>352</v>
      </c>
      <c r="F20" s="614">
        <f>F10+F19</f>
        <v>0</v>
      </c>
      <c r="G20" s="597"/>
    </row>
    <row r="21" spans="1:12" s="585" customFormat="1" ht="51" customHeight="1">
      <c r="A21" s="591">
        <v>9</v>
      </c>
      <c r="B21" s="592" t="s">
        <v>249</v>
      </c>
      <c r="C21" s="593"/>
      <c r="D21" s="594">
        <v>0</v>
      </c>
      <c r="E21" s="595"/>
      <c r="F21" s="596">
        <f>D21</f>
        <v>0</v>
      </c>
    </row>
    <row r="22" spans="1:12" s="585" customFormat="1" ht="23.25" customHeight="1">
      <c r="A22" s="615" t="s">
        <v>352</v>
      </c>
      <c r="B22" s="616" t="s">
        <v>352</v>
      </c>
      <c r="C22" s="616"/>
      <c r="D22" s="617"/>
      <c r="E22" s="618"/>
      <c r="F22" s="619"/>
    </row>
    <row r="23" spans="1:12" s="585" customFormat="1" ht="18.75" customHeight="1">
      <c r="A23" s="620" t="s">
        <v>230</v>
      </c>
      <c r="B23" s="1427" t="s">
        <v>231</v>
      </c>
      <c r="C23" s="1427"/>
      <c r="D23" s="1427"/>
      <c r="E23" s="1427"/>
      <c r="F23" s="1450"/>
    </row>
    <row r="24" spans="1:12" s="585" customFormat="1" ht="18.75" customHeight="1">
      <c r="A24" s="620"/>
      <c r="B24" s="1433" t="str">
        <f>H24&amp;" "&amp;G24&amp;" "&amp;I24&amp;" "&amp;J24&amp;"%"&amp; " as"&amp;" "&amp;K24&amp; " "&amp;L24</f>
        <v xml:space="preserve">Excise Duty    % as  </v>
      </c>
      <c r="C24" s="1434"/>
      <c r="D24" s="1434"/>
      <c r="E24" s="1434"/>
      <c r="F24" s="1435"/>
      <c r="G24" s="622" t="s">
        <v>475</v>
      </c>
      <c r="H24" s="623" t="s">
        <v>6</v>
      </c>
      <c r="I24" s="623" t="str">
        <f>IF(J24="","","@")</f>
        <v/>
      </c>
      <c r="J24" s="624" t="s">
        <v>475</v>
      </c>
      <c r="K24" s="625" t="str">
        <f>IF(OR(L24=0,L24=""),"","Rs.")</f>
        <v/>
      </c>
      <c r="L24" s="626" t="str">
        <f>IF(D14=0,"",D14)</f>
        <v/>
      </c>
    </row>
    <row r="25" spans="1:12" s="585" customFormat="1" ht="19.5" customHeight="1">
      <c r="B25" s="1433" t="str">
        <f>H25&amp;" "&amp;G25&amp;" "&amp;I25&amp;" "&amp;J25&amp;"%"&amp; " as"&amp;" "&amp;K25&amp; " "&amp;L25</f>
        <v xml:space="preserve">CST    % as  </v>
      </c>
      <c r="C25" s="1434"/>
      <c r="D25" s="1434"/>
      <c r="E25" s="1434"/>
      <c r="F25" s="1435"/>
      <c r="G25" s="622" t="s">
        <v>475</v>
      </c>
      <c r="H25" s="623" t="s">
        <v>7</v>
      </c>
      <c r="I25" s="623" t="str">
        <f>IF(J25="","","@")</f>
        <v/>
      </c>
      <c r="J25" s="624" t="s">
        <v>475</v>
      </c>
      <c r="K25" s="625" t="str">
        <f>IF(OR(L25=0,L25=""),"","Rs.")</f>
        <v/>
      </c>
      <c r="L25" s="626" t="str">
        <f>IF(D15=0,"",D15)</f>
        <v/>
      </c>
    </row>
    <row r="26" spans="1:12" s="585" customFormat="1" ht="19.5" customHeight="1">
      <c r="B26" s="1433" t="e">
        <f>H26&amp;" "&amp;G26&amp;" "&amp;I26&amp;" "&amp;J26&amp;"%"&amp; " as"&amp;" "&amp;K26&amp; " "&amp;L26</f>
        <v>#REF!</v>
      </c>
      <c r="C26" s="1434"/>
      <c r="D26" s="1434"/>
      <c r="E26" s="1434"/>
      <c r="F26" s="1435"/>
      <c r="G26" s="622" t="s">
        <v>475</v>
      </c>
      <c r="H26" s="623" t="s">
        <v>8</v>
      </c>
      <c r="I26" s="623" t="str">
        <f>IF(J26="","","@")</f>
        <v/>
      </c>
      <c r="J26" s="624" t="s">
        <v>475</v>
      </c>
      <c r="K26" s="625" t="e">
        <f>IF(OR(L26=0,L26=""),"","Rs.")</f>
        <v>#REF!</v>
      </c>
      <c r="L26" s="626" t="e">
        <f>IF(D16=0,"",D16)</f>
        <v>#REF!</v>
      </c>
    </row>
    <row r="27" spans="1:12" s="585" customFormat="1" ht="19.5" customHeight="1">
      <c r="B27" s="1433" t="e">
        <f>H27&amp;" "&amp;G27&amp;" "&amp;I27&amp;" "&amp;J27&amp; " as"&amp;" "&amp;K27&amp; " "&amp;L27</f>
        <v>#REF!</v>
      </c>
      <c r="C27" s="1434"/>
      <c r="D27" s="1434"/>
      <c r="E27" s="1434"/>
      <c r="F27" s="1435"/>
      <c r="G27" s="622" t="s">
        <v>475</v>
      </c>
      <c r="H27" s="623" t="s">
        <v>9</v>
      </c>
      <c r="I27" s="623"/>
      <c r="J27" s="627"/>
      <c r="K27" s="625" t="e">
        <f>IF(OR(L27=0,L27=""),"","Rs.")</f>
        <v>#REF!</v>
      </c>
      <c r="L27" s="626" t="e">
        <f>IF(D17=0,"",D17)</f>
        <v>#REF!</v>
      </c>
    </row>
    <row r="28" spans="1:12" s="585" customFormat="1" ht="19.5" customHeight="1">
      <c r="B28" s="1433" t="str">
        <f>H28&amp;" "&amp;G28&amp;" "&amp;I28&amp;" "&amp;J28&amp; " as"&amp;" "&amp;K28&amp; " "&amp;L28</f>
        <v xml:space="preserve">Others     as  </v>
      </c>
      <c r="C28" s="1434"/>
      <c r="D28" s="1434"/>
      <c r="E28" s="1434"/>
      <c r="F28" s="1435"/>
      <c r="G28" s="622" t="s">
        <v>475</v>
      </c>
      <c r="H28" s="621" t="s">
        <v>235</v>
      </c>
      <c r="I28" s="621"/>
      <c r="J28" s="621"/>
      <c r="K28" s="621" t="str">
        <f>IF(OR(L28=0,L28=""),"","Rs.")</f>
        <v/>
      </c>
      <c r="L28" s="628" t="str">
        <f>IF(D18=0,"",D18)</f>
        <v/>
      </c>
    </row>
    <row r="29" spans="1:12" s="585" customFormat="1" ht="19.5" customHeight="1">
      <c r="B29" s="1439"/>
      <c r="C29" s="1439"/>
      <c r="D29" s="1439"/>
      <c r="E29" s="1439"/>
      <c r="F29" s="1440"/>
    </row>
    <row r="30" spans="1:12" ht="59.25" customHeight="1">
      <c r="A30" s="629" t="s">
        <v>236</v>
      </c>
      <c r="B30" s="1436" t="s">
        <v>10</v>
      </c>
      <c r="C30" s="1437"/>
      <c r="D30" s="1437"/>
      <c r="E30" s="1437"/>
      <c r="F30" s="1438"/>
    </row>
    <row r="31" spans="1:12" s="585" customFormat="1" ht="19.5" customHeight="1">
      <c r="A31" s="630" t="s">
        <v>355</v>
      </c>
      <c r="B31" s="1427" t="s">
        <v>237</v>
      </c>
      <c r="C31" s="1427"/>
      <c r="D31" s="1427"/>
      <c r="E31" s="621" t="s">
        <v>233</v>
      </c>
      <c r="F31" s="626">
        <v>0</v>
      </c>
    </row>
    <row r="32" spans="1:12" s="585" customFormat="1" ht="19.5" customHeight="1">
      <c r="A32" s="630" t="s">
        <v>356</v>
      </c>
      <c r="B32" s="623" t="s">
        <v>11</v>
      </c>
      <c r="C32" s="631"/>
      <c r="D32" s="632">
        <v>0.1</v>
      </c>
      <c r="E32" s="621" t="s">
        <v>233</v>
      </c>
      <c r="F32" s="626">
        <f>ROUND(D32*F31,0)</f>
        <v>0</v>
      </c>
      <c r="H32" s="1427"/>
      <c r="I32" s="1427"/>
      <c r="J32" s="1427"/>
    </row>
    <row r="33" spans="1:10" s="585" customFormat="1" ht="19.5" customHeight="1">
      <c r="A33" s="633" t="s">
        <v>357</v>
      </c>
      <c r="B33" s="623" t="s">
        <v>12</v>
      </c>
      <c r="C33" s="631"/>
      <c r="D33" s="634">
        <v>0</v>
      </c>
      <c r="E33" s="621"/>
      <c r="F33" s="626">
        <f>D33</f>
        <v>0</v>
      </c>
      <c r="H33" s="621"/>
      <c r="I33" s="621"/>
      <c r="J33" s="621"/>
    </row>
    <row r="34" spans="1:10" s="585" customFormat="1" ht="19.5" customHeight="1">
      <c r="A34" s="633" t="s">
        <v>358</v>
      </c>
      <c r="B34" s="623" t="s">
        <v>13</v>
      </c>
      <c r="D34" s="632">
        <v>0.02</v>
      </c>
      <c r="E34" s="621" t="s">
        <v>233</v>
      </c>
      <c r="F34" s="626">
        <f>ROUND((F33+(F33*D32))*D34,0)</f>
        <v>0</v>
      </c>
    </row>
    <row r="35" spans="1:10" s="585" customFormat="1" ht="19.5" customHeight="1">
      <c r="A35" s="633" t="s">
        <v>359</v>
      </c>
      <c r="B35" s="623" t="s">
        <v>14</v>
      </c>
      <c r="C35" s="621"/>
      <c r="D35" s="632">
        <v>0.01</v>
      </c>
      <c r="E35" s="621"/>
      <c r="F35" s="626">
        <f>ROUND(((F31-F33)+((F31-F33)*D32))*D35,0)</f>
        <v>0</v>
      </c>
    </row>
    <row r="36" spans="1:10" s="585" customFormat="1" ht="19.5" customHeight="1">
      <c r="A36" s="633" t="s">
        <v>360</v>
      </c>
      <c r="B36" s="625" t="s">
        <v>15</v>
      </c>
      <c r="C36" s="621"/>
      <c r="D36" s="621"/>
      <c r="E36" s="621" t="s">
        <v>233</v>
      </c>
      <c r="F36" s="635" t="str">
        <f>L28</f>
        <v/>
      </c>
    </row>
    <row r="37" spans="1:10" s="585" customFormat="1" ht="19.5" customHeight="1">
      <c r="A37" s="633" t="s">
        <v>16</v>
      </c>
      <c r="B37" s="1427" t="s">
        <v>240</v>
      </c>
      <c r="C37" s="1427"/>
      <c r="D37" s="1427"/>
      <c r="E37" s="621" t="s">
        <v>233</v>
      </c>
      <c r="F37" s="636">
        <f>SUM(F31,F32,F34,F35,F36)</f>
        <v>0</v>
      </c>
    </row>
    <row r="38" spans="1:10" s="585" customFormat="1" ht="19.5" customHeight="1">
      <c r="A38" s="633" t="s">
        <v>17</v>
      </c>
      <c r="B38" s="625" t="s">
        <v>18</v>
      </c>
      <c r="C38" s="621"/>
      <c r="D38" s="632"/>
      <c r="E38" s="621" t="s">
        <v>233</v>
      </c>
      <c r="F38" s="635">
        <f>ROUND(D38*F37,0)</f>
        <v>0</v>
      </c>
    </row>
    <row r="39" spans="1:10" s="585" customFormat="1" ht="19.5" customHeight="1">
      <c r="A39" s="630"/>
      <c r="B39" s="621"/>
      <c r="C39" s="621"/>
      <c r="D39" s="621"/>
      <c r="E39" s="621"/>
      <c r="F39" s="637"/>
    </row>
    <row r="40" spans="1:10" s="585" customFormat="1" ht="15" customHeight="1">
      <c r="A40" s="630"/>
      <c r="B40" s="621"/>
      <c r="C40" s="621"/>
      <c r="D40" s="621"/>
      <c r="E40" s="621"/>
      <c r="F40" s="637"/>
    </row>
    <row r="41" spans="1:10" s="585" customFormat="1" ht="15" customHeight="1">
      <c r="A41" s="630"/>
      <c r="B41" s="621"/>
      <c r="C41" s="621"/>
      <c r="D41" s="621"/>
      <c r="E41" s="621"/>
      <c r="F41" s="637"/>
    </row>
    <row r="42" spans="1:10" s="585" customFormat="1" ht="19.5" customHeight="1">
      <c r="A42" s="630"/>
      <c r="B42" s="621"/>
      <c r="C42" s="621"/>
      <c r="D42" s="621"/>
      <c r="E42" s="621"/>
      <c r="F42" s="637"/>
    </row>
    <row r="43" spans="1:10" ht="49.5" customHeight="1">
      <c r="A43" s="1428" t="str">
        <f>Basic!B1</f>
        <v>765kV AIS Substation Extension Package SS-120 for a) Extension of 765/400/220kV Fatehgarh-III Substation, b) Extension of 400/220kV Fatehgarh-III S/S, c) Extn. of 400kV Bikaner-II S/S, d) Extn. Of 765/400kV Bhiwani S/S.</v>
      </c>
      <c r="B43" s="1429"/>
      <c r="C43" s="1430"/>
      <c r="D43" s="1431" t="s">
        <v>241</v>
      </c>
      <c r="E43" s="1432"/>
      <c r="F43" s="645" t="s">
        <v>242</v>
      </c>
    </row>
    <row r="44" spans="1:10" ht="33">
      <c r="A44" s="640" t="s">
        <v>19</v>
      </c>
      <c r="B44" s="641" t="str">
        <f>Basic!B5</f>
        <v>Specification No.: CC/NT/W-AIS/DOM/A00/23/13127</v>
      </c>
      <c r="C44" s="642"/>
      <c r="D44" s="643"/>
      <c r="E44" s="644"/>
      <c r="F44" s="646"/>
    </row>
    <row r="46" spans="1:10">
      <c r="A46" s="638"/>
    </row>
  </sheetData>
  <sheetProtection selectLockedCells="1" selectUnlockedCells="1"/>
  <customSheetViews>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H32:J32"/>
    <mergeCell ref="B29:F29"/>
    <mergeCell ref="B5:C5"/>
    <mergeCell ref="E5:F5"/>
    <mergeCell ref="B1:F1"/>
    <mergeCell ref="D3:F3"/>
    <mergeCell ref="A4:C4"/>
    <mergeCell ref="D4:F4"/>
    <mergeCell ref="B23:F23"/>
    <mergeCell ref="B24:F24"/>
    <mergeCell ref="B25:F25"/>
    <mergeCell ref="B37:D37"/>
    <mergeCell ref="A43:C43"/>
    <mergeCell ref="D43:E43"/>
    <mergeCell ref="B26:F26"/>
    <mergeCell ref="B27:F27"/>
    <mergeCell ref="B28:F28"/>
    <mergeCell ref="B30:F30"/>
    <mergeCell ref="B31:D31"/>
  </mergeCells>
  <phoneticPr fontId="30"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9" customWidth="1"/>
    <col min="2" max="2" width="46.875" style="119" customWidth="1"/>
    <col min="3" max="3" width="2.25" style="119" customWidth="1"/>
    <col min="4" max="4" width="17.625" style="157" customWidth="1"/>
    <col min="5" max="5" width="4.125" style="157" customWidth="1"/>
    <col min="6" max="6" width="17.625" style="157" customWidth="1"/>
    <col min="7" max="7" width="21.625" style="122" customWidth="1"/>
    <col min="8" max="8" width="15.25" style="276" customWidth="1"/>
    <col min="9" max="10" width="13.75" style="276" customWidth="1"/>
    <col min="11" max="11" width="14.875" style="276" customWidth="1"/>
    <col min="12" max="12" width="13.75" style="276" customWidth="1"/>
    <col min="13" max="16" width="8" style="276" customWidth="1"/>
    <col min="17" max="16384" width="8" style="122"/>
  </cols>
  <sheetData>
    <row r="1" spans="1:16" ht="16.149999999999999" customHeight="1">
      <c r="B1" s="1457" t="s">
        <v>216</v>
      </c>
      <c r="C1" s="1458"/>
      <c r="D1" s="1458"/>
      <c r="E1" s="1458"/>
      <c r="F1" s="1458"/>
    </row>
    <row r="2" spans="1:16" ht="16.149999999999999" customHeight="1">
      <c r="B2" s="120"/>
      <c r="C2" s="121"/>
      <c r="D2" s="123"/>
      <c r="E2" s="123"/>
      <c r="F2" s="123"/>
    </row>
    <row r="3" spans="1:16" s="124" customFormat="1" ht="16.149999999999999" customHeight="1">
      <c r="A3" s="119"/>
      <c r="B3" s="119"/>
      <c r="C3" s="119"/>
      <c r="D3" s="1459" t="s">
        <v>217</v>
      </c>
      <c r="E3" s="1459"/>
      <c r="F3" s="1459"/>
      <c r="H3" s="277"/>
      <c r="I3" s="277"/>
      <c r="J3" s="277"/>
      <c r="K3" s="277"/>
      <c r="L3" s="277"/>
      <c r="M3" s="277"/>
      <c r="N3" s="277"/>
      <c r="O3" s="277"/>
      <c r="P3" s="277"/>
    </row>
    <row r="4" spans="1:16" s="124" customFormat="1" ht="20.25" customHeight="1">
      <c r="A4" s="1465" t="s">
        <v>218</v>
      </c>
      <c r="B4" s="1465"/>
      <c r="C4" s="1465"/>
      <c r="D4" s="1460" t="str">
        <f>'Sch-1'!C8</f>
        <v xml:space="preserve">…….. …….. …….. …….. …….. …….. </v>
      </c>
      <c r="E4" s="1460"/>
      <c r="F4" s="1460"/>
      <c r="H4" s="277"/>
      <c r="I4" s="277"/>
      <c r="J4" s="277"/>
      <c r="K4" s="277"/>
      <c r="L4" s="277"/>
      <c r="M4" s="277"/>
      <c r="N4" s="277"/>
      <c r="O4" s="277"/>
      <c r="P4" s="277"/>
    </row>
    <row r="5" spans="1:16" s="130" customFormat="1" ht="21" customHeight="1">
      <c r="A5" s="126" t="s">
        <v>378</v>
      </c>
      <c r="B5" s="1463" t="s">
        <v>219</v>
      </c>
      <c r="C5" s="1464"/>
      <c r="D5" s="127" t="s">
        <v>220</v>
      </c>
      <c r="E5" s="1461" t="s">
        <v>221</v>
      </c>
      <c r="F5" s="1462"/>
      <c r="H5" s="278"/>
      <c r="I5" s="278"/>
      <c r="J5" s="278"/>
      <c r="K5" s="278"/>
      <c r="L5" s="278"/>
      <c r="M5" s="278"/>
      <c r="N5" s="278"/>
      <c r="O5" s="278"/>
      <c r="P5" s="278"/>
    </row>
    <row r="6" spans="1:16" s="124" customFormat="1" ht="36" customHeight="1">
      <c r="A6" s="131">
        <v>1</v>
      </c>
      <c r="B6" s="132" t="s">
        <v>243</v>
      </c>
      <c r="C6" s="133"/>
      <c r="D6" s="134">
        <f>'Sch-6'!D14</f>
        <v>0</v>
      </c>
      <c r="E6" s="135" t="s">
        <v>352</v>
      </c>
      <c r="F6" s="136">
        <f>D6</f>
        <v>0</v>
      </c>
      <c r="G6" s="137"/>
      <c r="H6" s="277"/>
      <c r="I6" s="277"/>
      <c r="J6" s="277"/>
      <c r="K6" s="277"/>
      <c r="L6" s="277"/>
      <c r="M6" s="277"/>
      <c r="N6" s="277"/>
      <c r="O6" s="277"/>
      <c r="P6" s="277"/>
    </row>
    <row r="7" spans="1:16" s="124" customFormat="1" ht="34.5" customHeight="1">
      <c r="A7" s="131">
        <v>2</v>
      </c>
      <c r="B7" s="132" t="s">
        <v>244</v>
      </c>
      <c r="C7" s="133"/>
      <c r="D7" s="134">
        <f>'Sch-6'!D16</f>
        <v>0</v>
      </c>
      <c r="E7" s="135"/>
      <c r="F7" s="136">
        <f>D7</f>
        <v>0</v>
      </c>
      <c r="G7" s="137"/>
      <c r="H7" s="277"/>
      <c r="I7" s="277"/>
      <c r="J7" s="277"/>
      <c r="K7" s="277"/>
      <c r="L7" s="277"/>
      <c r="M7" s="277"/>
      <c r="N7" s="277"/>
      <c r="O7" s="277"/>
      <c r="P7" s="277"/>
    </row>
    <row r="8" spans="1:16" s="124" customFormat="1" ht="21" customHeight="1">
      <c r="A8" s="131">
        <v>3</v>
      </c>
      <c r="B8" s="132" t="s">
        <v>245</v>
      </c>
      <c r="C8" s="133"/>
      <c r="D8" s="134">
        <f>'Sch-6'!D18</f>
        <v>0</v>
      </c>
      <c r="E8" s="135"/>
      <c r="F8" s="136">
        <f>D8</f>
        <v>0</v>
      </c>
      <c r="G8" s="137"/>
      <c r="H8" s="277"/>
      <c r="I8" s="277"/>
      <c r="J8" s="277"/>
      <c r="K8" s="277"/>
      <c r="L8" s="277"/>
      <c r="M8" s="277"/>
      <c r="N8" s="277"/>
      <c r="O8" s="277"/>
      <c r="P8" s="277"/>
    </row>
    <row r="9" spans="1:16" s="124" customFormat="1" ht="21" customHeight="1">
      <c r="A9" s="131">
        <v>4</v>
      </c>
      <c r="B9" s="132" t="s">
        <v>246</v>
      </c>
      <c r="C9" s="133"/>
      <c r="D9" s="138" t="s">
        <v>434</v>
      </c>
      <c r="E9" s="135"/>
      <c r="F9" s="129" t="str">
        <f>D9</f>
        <v>Not Applicable</v>
      </c>
      <c r="H9" s="277"/>
      <c r="I9" s="277"/>
      <c r="J9" s="277"/>
      <c r="K9" s="277"/>
      <c r="L9" s="277"/>
      <c r="M9" s="277"/>
      <c r="N9" s="277"/>
      <c r="O9" s="277"/>
      <c r="P9" s="277"/>
    </row>
    <row r="10" spans="1:16" s="124" customFormat="1" ht="21" customHeight="1">
      <c r="A10" s="131">
        <v>5</v>
      </c>
      <c r="B10" s="132" t="s">
        <v>247</v>
      </c>
      <c r="C10" s="133"/>
      <c r="D10" s="139">
        <f>SUM(D6,D7,D8)</f>
        <v>0</v>
      </c>
      <c r="E10" s="135"/>
      <c r="F10" s="140">
        <f>F6+F7+F8</f>
        <v>0</v>
      </c>
      <c r="H10" s="277"/>
      <c r="I10" s="277"/>
      <c r="J10" s="277"/>
      <c r="K10" s="277"/>
      <c r="L10" s="277"/>
      <c r="M10" s="277"/>
      <c r="N10" s="277"/>
      <c r="O10" s="277"/>
      <c r="P10" s="277"/>
    </row>
    <row r="11" spans="1:16" s="124" customFormat="1" ht="21" customHeight="1">
      <c r="A11" s="131">
        <v>6</v>
      </c>
      <c r="B11" s="141" t="s">
        <v>222</v>
      </c>
      <c r="C11" s="142" t="s">
        <v>352</v>
      </c>
      <c r="D11" s="134" t="e">
        <f>'Sch-1'!AA446+'Sch-2'!#REF!+'Sch-3 '!#REF!+'Sch-7'!#REF!</f>
        <v>#REF!</v>
      </c>
      <c r="E11" s="143" t="s">
        <v>352</v>
      </c>
      <c r="F11" s="136" t="e">
        <f>D11</f>
        <v>#REF!</v>
      </c>
      <c r="H11" s="277"/>
      <c r="I11" s="277"/>
      <c r="J11" s="277"/>
      <c r="K11" s="277"/>
      <c r="L11" s="277"/>
      <c r="M11" s="277"/>
      <c r="N11" s="277"/>
      <c r="O11" s="277"/>
      <c r="P11" s="277"/>
    </row>
    <row r="12" spans="1:16" s="124" customFormat="1" ht="22.15" customHeight="1">
      <c r="A12" s="131">
        <v>7</v>
      </c>
      <c r="B12" s="141" t="s">
        <v>248</v>
      </c>
      <c r="C12" s="133"/>
      <c r="D12" s="127" t="e">
        <f>D10-D11</f>
        <v>#REF!</v>
      </c>
      <c r="E12" s="135"/>
      <c r="F12" s="140" t="e">
        <f>F10-F11</f>
        <v>#REF!</v>
      </c>
      <c r="G12" s="144"/>
      <c r="H12" s="277"/>
      <c r="I12" s="277"/>
      <c r="J12" s="277"/>
      <c r="K12" s="277"/>
      <c r="L12" s="277"/>
      <c r="M12" s="277"/>
      <c r="N12" s="277"/>
      <c r="O12" s="277"/>
      <c r="P12" s="277"/>
    </row>
    <row r="13" spans="1:16" s="124" customFormat="1" ht="22.15" customHeight="1">
      <c r="A13" s="131">
        <v>8</v>
      </c>
      <c r="B13" s="132" t="s">
        <v>223</v>
      </c>
      <c r="C13" s="133"/>
      <c r="D13" s="134"/>
      <c r="E13" s="135"/>
      <c r="F13" s="136"/>
      <c r="H13" s="277"/>
      <c r="I13" s="277"/>
      <c r="J13" s="277"/>
      <c r="K13" s="277"/>
      <c r="L13" s="277"/>
      <c r="M13" s="277"/>
      <c r="N13" s="277"/>
      <c r="O13" s="277"/>
      <c r="P13" s="277"/>
    </row>
    <row r="14" spans="1:16" s="124" customFormat="1" ht="22.15" customHeight="1">
      <c r="A14" s="131" t="s">
        <v>352</v>
      </c>
      <c r="B14" s="132" t="s">
        <v>224</v>
      </c>
      <c r="C14" s="145"/>
      <c r="D14" s="138" t="e">
        <f>'Sch-5'!K14</f>
        <v>#REF!</v>
      </c>
      <c r="E14" s="146"/>
      <c r="F14" s="129">
        <f>F32</f>
        <v>0</v>
      </c>
      <c r="G14" s="137"/>
      <c r="H14" s="277"/>
      <c r="I14" s="277"/>
      <c r="J14" s="277"/>
      <c r="K14" s="277"/>
      <c r="L14" s="277"/>
      <c r="M14" s="277"/>
      <c r="N14" s="277"/>
      <c r="O14" s="277"/>
      <c r="P14" s="277"/>
    </row>
    <row r="15" spans="1:16" s="124" customFormat="1" ht="22.15" customHeight="1">
      <c r="A15" s="131"/>
      <c r="B15" s="132" t="s">
        <v>225</v>
      </c>
      <c r="C15" s="133"/>
      <c r="D15" s="138" t="e">
        <f>'Sch-5'!K16+'Sch-5'!#REF!</f>
        <v>#REF!</v>
      </c>
      <c r="E15" s="147"/>
      <c r="F15" s="129" t="e">
        <f>F33</f>
        <v>#REF!</v>
      </c>
      <c r="G15" s="137"/>
      <c r="H15" s="277"/>
      <c r="I15" s="277"/>
      <c r="J15" s="277"/>
      <c r="K15" s="277"/>
      <c r="L15" s="277"/>
      <c r="M15" s="277"/>
      <c r="N15" s="277"/>
      <c r="O15" s="277"/>
      <c r="P15" s="277"/>
    </row>
    <row r="16" spans="1:16" s="124" customFormat="1" ht="22.15" customHeight="1">
      <c r="A16" s="131"/>
      <c r="B16" s="132" t="s">
        <v>226</v>
      </c>
      <c r="C16" s="133"/>
      <c r="D16" s="138" t="e">
        <f>#REF!+#REF!</f>
        <v>#REF!</v>
      </c>
      <c r="E16" s="147"/>
      <c r="F16" s="129" t="e">
        <f>F36</f>
        <v>#REF!</v>
      </c>
      <c r="G16" s="137"/>
      <c r="H16" s="277"/>
      <c r="I16" s="277"/>
      <c r="J16" s="277"/>
      <c r="K16" s="277"/>
      <c r="L16" s="277"/>
      <c r="M16" s="277"/>
      <c r="N16" s="277"/>
      <c r="O16" s="277"/>
      <c r="P16" s="277"/>
    </row>
    <row r="17" spans="1:16" s="124" customFormat="1" ht="22.15" customHeight="1">
      <c r="A17" s="131"/>
      <c r="B17" s="132" t="s">
        <v>227</v>
      </c>
      <c r="C17" s="133"/>
      <c r="D17" s="138" t="e">
        <f>#REF!</f>
        <v>#REF!</v>
      </c>
      <c r="E17" s="128"/>
      <c r="F17" s="129">
        <f>F34</f>
        <v>0</v>
      </c>
      <c r="H17" s="277"/>
      <c r="I17" s="277"/>
      <c r="J17" s="277"/>
      <c r="K17" s="277"/>
      <c r="L17" s="277"/>
      <c r="M17" s="277"/>
      <c r="N17" s="277"/>
      <c r="O17" s="277"/>
      <c r="P17" s="277"/>
    </row>
    <row r="18" spans="1:16" s="124" customFormat="1" ht="27" customHeight="1">
      <c r="A18" s="131"/>
      <c r="B18" s="132" t="s">
        <v>228</v>
      </c>
      <c r="C18" s="148"/>
      <c r="D18" s="261" t="e">
        <f>D14+D15+D16+D17</f>
        <v>#REF!</v>
      </c>
      <c r="E18" s="149"/>
      <c r="F18" s="148" t="e">
        <f>SUM(F14:F17)</f>
        <v>#REF!</v>
      </c>
      <c r="G18" s="137"/>
      <c r="H18" s="277"/>
      <c r="I18" s="277"/>
      <c r="J18" s="277"/>
      <c r="K18" s="277"/>
      <c r="L18" s="277"/>
      <c r="M18" s="277"/>
      <c r="N18" s="277"/>
      <c r="O18" s="277"/>
      <c r="P18" s="277"/>
    </row>
    <row r="19" spans="1:16" s="124" customFormat="1" ht="33.75" customHeight="1">
      <c r="A19" s="131">
        <v>8</v>
      </c>
      <c r="B19" s="132" t="s">
        <v>229</v>
      </c>
      <c r="C19" s="133"/>
      <c r="D19" s="127" t="e">
        <f>D10+D18</f>
        <v>#REF!</v>
      </c>
      <c r="E19" s="150" t="s">
        <v>352</v>
      </c>
      <c r="F19" s="151" t="e">
        <f>F10+F18</f>
        <v>#REF!</v>
      </c>
      <c r="G19" s="137"/>
      <c r="H19" s="277"/>
      <c r="I19" s="277"/>
      <c r="J19" s="277"/>
      <c r="K19" s="277"/>
      <c r="L19" s="277"/>
      <c r="M19" s="277"/>
      <c r="N19" s="277"/>
      <c r="O19" s="277"/>
      <c r="P19" s="277"/>
    </row>
    <row r="20" spans="1:16" s="124" customFormat="1" ht="51" customHeight="1">
      <c r="A20" s="131">
        <v>9</v>
      </c>
      <c r="B20" s="132" t="s">
        <v>249</v>
      </c>
      <c r="C20" s="133"/>
      <c r="D20" s="134">
        <f>'Sch-1'!N443</f>
        <v>0</v>
      </c>
      <c r="E20" s="135"/>
      <c r="F20" s="136">
        <f>D20</f>
        <v>0</v>
      </c>
      <c r="H20" s="277"/>
      <c r="I20" s="277"/>
      <c r="J20" s="277"/>
      <c r="K20" s="277"/>
      <c r="L20" s="277"/>
      <c r="M20" s="277"/>
      <c r="N20" s="277"/>
      <c r="O20" s="277"/>
      <c r="P20" s="277"/>
    </row>
    <row r="21" spans="1:16" s="124" customFormat="1" ht="23.25" customHeight="1">
      <c r="A21" s="152" t="s">
        <v>230</v>
      </c>
      <c r="B21" s="1451" t="s">
        <v>231</v>
      </c>
      <c r="C21" s="1451"/>
      <c r="D21" s="1451"/>
      <c r="E21" s="1451"/>
      <c r="F21" s="1452"/>
      <c r="H21" s="277"/>
      <c r="I21" s="277"/>
      <c r="J21" s="277"/>
      <c r="K21" s="277"/>
      <c r="L21" s="277"/>
      <c r="M21" s="277"/>
      <c r="N21" s="277"/>
      <c r="O21" s="277"/>
      <c r="P21" s="277"/>
    </row>
    <row r="22" spans="1:16" s="124" customFormat="1" ht="18.75" customHeight="1">
      <c r="A22" s="154" t="s">
        <v>355</v>
      </c>
      <c r="B22" s="1456" t="s">
        <v>232</v>
      </c>
      <c r="C22" s="1456"/>
      <c r="D22" s="1456"/>
      <c r="E22" s="153" t="s">
        <v>233</v>
      </c>
      <c r="F22" s="156" t="e">
        <f>D14</f>
        <v>#REF!</v>
      </c>
      <c r="H22" s="277"/>
      <c r="I22" s="277"/>
      <c r="J22" s="277"/>
      <c r="K22" s="277"/>
      <c r="L22" s="277"/>
      <c r="M22" s="277"/>
      <c r="N22" s="277"/>
      <c r="O22" s="277"/>
      <c r="P22" s="277"/>
    </row>
    <row r="23" spans="1:16" s="124" customFormat="1" ht="19.5" customHeight="1">
      <c r="A23" s="154" t="s">
        <v>356</v>
      </c>
      <c r="B23" s="1456" t="s">
        <v>234</v>
      </c>
      <c r="C23" s="1456"/>
      <c r="D23" s="1456"/>
      <c r="E23" s="153" t="s">
        <v>233</v>
      </c>
      <c r="F23" s="156" t="e">
        <f>D15</f>
        <v>#REF!</v>
      </c>
      <c r="H23" s="277"/>
      <c r="I23" s="277"/>
      <c r="J23" s="277"/>
      <c r="K23" s="277"/>
      <c r="L23" s="277"/>
      <c r="M23" s="277"/>
      <c r="N23" s="277"/>
      <c r="O23" s="277"/>
      <c r="P23" s="277"/>
    </row>
    <row r="24" spans="1:16" s="124" customFormat="1" ht="19.5" customHeight="1">
      <c r="A24" s="154" t="s">
        <v>357</v>
      </c>
      <c r="B24" s="1456" t="s">
        <v>286</v>
      </c>
      <c r="C24" s="1456"/>
      <c r="D24" s="1456"/>
      <c r="E24" s="153" t="s">
        <v>233</v>
      </c>
      <c r="F24" s="156" t="e">
        <f>D16</f>
        <v>#REF!</v>
      </c>
      <c r="H24" s="277"/>
      <c r="I24" s="277"/>
      <c r="J24" s="277"/>
      <c r="K24" s="277"/>
      <c r="L24" s="277"/>
      <c r="M24" s="277"/>
      <c r="N24" s="277"/>
      <c r="O24" s="277"/>
      <c r="P24" s="277"/>
    </row>
    <row r="25" spans="1:16" s="124" customFormat="1" ht="19.5" customHeight="1">
      <c r="A25" s="154" t="s">
        <v>358</v>
      </c>
      <c r="B25" s="1456" t="s">
        <v>235</v>
      </c>
      <c r="C25" s="1456"/>
      <c r="D25" s="1456"/>
      <c r="E25" s="153" t="s">
        <v>233</v>
      </c>
      <c r="F25" s="156" t="e">
        <f>D17</f>
        <v>#REF!</v>
      </c>
      <c r="H25" s="277"/>
      <c r="I25" s="277"/>
      <c r="J25" s="277"/>
      <c r="K25" s="277"/>
      <c r="L25" s="277"/>
      <c r="M25" s="277"/>
      <c r="N25" s="277"/>
      <c r="O25" s="277"/>
      <c r="P25" s="277"/>
    </row>
    <row r="26" spans="1:16" s="124" customFormat="1" ht="19.5" customHeight="1">
      <c r="A26" s="158" t="s">
        <v>236</v>
      </c>
      <c r="B26" s="1451" t="s">
        <v>288</v>
      </c>
      <c r="C26" s="1451"/>
      <c r="D26" s="1451"/>
      <c r="E26" s="1451"/>
      <c r="F26" s="1452"/>
      <c r="H26" s="277"/>
      <c r="I26" s="277"/>
      <c r="J26" s="277"/>
      <c r="K26" s="277"/>
      <c r="L26" s="277"/>
      <c r="M26" s="277"/>
      <c r="N26" s="277"/>
      <c r="O26" s="277"/>
      <c r="P26" s="277"/>
    </row>
    <row r="27" spans="1:16" ht="19.5" customHeight="1">
      <c r="A27" s="262"/>
      <c r="B27" s="122"/>
      <c r="C27" s="122"/>
      <c r="D27" s="122"/>
      <c r="E27" s="122"/>
      <c r="F27" s="263"/>
    </row>
    <row r="28" spans="1:16" s="124" customFormat="1" ht="19.5" customHeight="1">
      <c r="A28" s="264"/>
      <c r="F28" s="265"/>
      <c r="H28" s="277"/>
      <c r="I28" s="277"/>
      <c r="J28" s="277"/>
      <c r="K28" s="277"/>
      <c r="L28" s="277"/>
      <c r="M28" s="277"/>
      <c r="N28" s="277"/>
      <c r="O28" s="277"/>
      <c r="P28" s="277"/>
    </row>
    <row r="29" spans="1:16" s="124" customFormat="1" ht="19.5" customHeight="1">
      <c r="A29" s="264"/>
      <c r="F29" s="265"/>
      <c r="H29" s="277"/>
      <c r="I29" s="277"/>
      <c r="J29" s="277"/>
      <c r="K29" s="277"/>
      <c r="L29" s="277"/>
      <c r="M29" s="277"/>
      <c r="N29" s="277"/>
      <c r="O29" s="277"/>
      <c r="P29" s="277"/>
    </row>
    <row r="30" spans="1:16" s="124" customFormat="1" ht="60" customHeight="1">
      <c r="A30" s="158" t="s">
        <v>287</v>
      </c>
      <c r="B30" s="1453" t="s">
        <v>304</v>
      </c>
      <c r="C30" s="1454"/>
      <c r="D30" s="1454"/>
      <c r="E30" s="1454"/>
      <c r="F30" s="1455"/>
      <c r="H30" s="277" t="s">
        <v>289</v>
      </c>
      <c r="I30" s="277"/>
      <c r="J30" s="277"/>
      <c r="K30" s="277"/>
      <c r="L30" s="277"/>
      <c r="M30" s="277"/>
      <c r="N30" s="277"/>
      <c r="O30" s="277"/>
      <c r="P30" s="277"/>
    </row>
    <row r="31" spans="1:16" s="124" customFormat="1" ht="19.5" customHeight="1">
      <c r="A31" s="154" t="s">
        <v>355</v>
      </c>
      <c r="B31" s="1456" t="s">
        <v>237</v>
      </c>
      <c r="C31" s="1456"/>
      <c r="D31" s="1456"/>
      <c r="E31" s="153" t="s">
        <v>233</v>
      </c>
      <c r="F31" s="155">
        <f>'Sch-1'!AE3</f>
        <v>0</v>
      </c>
      <c r="H31" s="278" t="s">
        <v>290</v>
      </c>
      <c r="I31" s="278" t="e">
        <f>#REF!</f>
        <v>#REF!</v>
      </c>
      <c r="J31" s="278" t="e">
        <f>IF(I31=0, "", I31)</f>
        <v>#REF!</v>
      </c>
      <c r="K31" s="279" t="e">
        <f>IF(I31=0, "", "Discount on lum-sum basis on total price quoted by us without Taxes &amp; Duties. In Rs. ")</f>
        <v>#REF!</v>
      </c>
      <c r="L31" s="278" t="s">
        <v>291</v>
      </c>
      <c r="M31" s="280" t="e">
        <f>#REF!</f>
        <v>#REF!</v>
      </c>
      <c r="N31" s="280" t="e">
        <f t="shared" ref="N31:N37" si="0">IF(M31=0, "", M31)</f>
        <v>#REF!</v>
      </c>
      <c r="O31" s="279" t="e">
        <f>IF(M31=0, "", " Discount on lum-sum basis on total price quoted by us without Taxes &amp; Duties. In Percent (%) .")</f>
        <v>#REF!</v>
      </c>
      <c r="P31" s="277"/>
    </row>
    <row r="32" spans="1:16" s="124" customFormat="1" ht="19.5" customHeight="1">
      <c r="A32" s="154" t="s">
        <v>356</v>
      </c>
      <c r="B32" s="1456" t="s">
        <v>238</v>
      </c>
      <c r="C32" s="1456"/>
      <c r="D32" s="1456"/>
      <c r="E32" s="153" t="s">
        <v>233</v>
      </c>
      <c r="F32" s="155">
        <f>ROUND(0.103*F31,0)</f>
        <v>0</v>
      </c>
      <c r="H32" s="277"/>
      <c r="I32" s="277"/>
      <c r="J32" s="278"/>
      <c r="K32" s="279" t="e">
        <f>IF(SUM(I33:I37)=0, "", "Discount on lum-sum basis on the Schedules as given below , In Rs. :")</f>
        <v>#REF!</v>
      </c>
      <c r="L32" s="277"/>
      <c r="M32" s="277"/>
      <c r="N32" s="280"/>
      <c r="O32" s="279" t="e">
        <f>IF(SUM(M33:M37)=0, "", "Discount on lum-sum basis on the Schedules as given below , In Percent (%) :")</f>
        <v>#REF!</v>
      </c>
      <c r="P32" s="277"/>
    </row>
    <row r="33" spans="1:16" s="124" customFormat="1" ht="19.5" customHeight="1">
      <c r="A33" s="154" t="s">
        <v>357</v>
      </c>
      <c r="B33" s="1456" t="s">
        <v>239</v>
      </c>
      <c r="C33" s="1456"/>
      <c r="D33" s="1456"/>
      <c r="E33" s="153" t="s">
        <v>233</v>
      </c>
      <c r="F33" s="155" t="e">
        <f>'Sch-5'!K16+'Sch-5'!#REF!</f>
        <v>#REF!</v>
      </c>
      <c r="H33" s="278" t="s">
        <v>292</v>
      </c>
      <c r="I33" s="278" t="e">
        <f>#REF!</f>
        <v>#REF!</v>
      </c>
      <c r="J33" s="278" t="e">
        <f>IF(I33=0, "", I33)</f>
        <v>#REF!</v>
      </c>
      <c r="K33" s="281" t="e">
        <f>IF(I33=0, "", "Schedule-1 : Ex works prices (Direct Only)")</f>
        <v>#REF!</v>
      </c>
      <c r="L33" s="278" t="s">
        <v>297</v>
      </c>
      <c r="M33" s="280" t="e">
        <f>#REF!</f>
        <v>#REF!</v>
      </c>
      <c r="N33" s="280" t="e">
        <f t="shared" si="0"/>
        <v>#REF!</v>
      </c>
      <c r="O33" s="281" t="e">
        <f>IF(M33=0, "", "Schedule-1 : Ex works prices (Direct Only)")</f>
        <v>#REF!</v>
      </c>
      <c r="P33" s="277"/>
    </row>
    <row r="34" spans="1:16" s="124" customFormat="1" ht="19.5" customHeight="1">
      <c r="A34" s="154" t="s">
        <v>358</v>
      </c>
      <c r="B34" s="1456" t="s">
        <v>235</v>
      </c>
      <c r="C34" s="1456"/>
      <c r="D34" s="1456"/>
      <c r="E34" s="153" t="s">
        <v>233</v>
      </c>
      <c r="F34" s="283"/>
      <c r="H34" s="278" t="s">
        <v>293</v>
      </c>
      <c r="I34" s="278" t="e">
        <f>#REF!</f>
        <v>#REF!</v>
      </c>
      <c r="J34" s="278" t="e">
        <f>IF(I34=0, "", I34)</f>
        <v>#REF!</v>
      </c>
      <c r="K34" s="281" t="e">
        <f>IF(I34=0, "", "Schedule-1 : Ex works prices (Bought Out Only)")</f>
        <v>#REF!</v>
      </c>
      <c r="L34" s="278" t="s">
        <v>298</v>
      </c>
      <c r="M34" s="280" t="e">
        <f>#REF!</f>
        <v>#REF!</v>
      </c>
      <c r="N34" s="280" t="e">
        <f t="shared" si="0"/>
        <v>#REF!</v>
      </c>
      <c r="O34" s="281" t="e">
        <f>IF(M34=0, "", "Schedule-1 : Ex works prices (Bought Out Only)")</f>
        <v>#REF!</v>
      </c>
      <c r="P34" s="277"/>
    </row>
    <row r="35" spans="1:16" s="124" customFormat="1" ht="15" customHeight="1">
      <c r="A35" s="154" t="s">
        <v>359</v>
      </c>
      <c r="B35" s="1456" t="s">
        <v>240</v>
      </c>
      <c r="C35" s="1456"/>
      <c r="D35" s="1456"/>
      <c r="E35" s="153" t="s">
        <v>233</v>
      </c>
      <c r="F35" s="156" t="e">
        <f>D6+D7+F32+F33+F34</f>
        <v>#REF!</v>
      </c>
      <c r="H35" s="278" t="s">
        <v>294</v>
      </c>
      <c r="I35" s="278" t="e">
        <f>#REF!</f>
        <v>#REF!</v>
      </c>
      <c r="J35" s="278" t="e">
        <f>IF(I35=0, "", I35)</f>
        <v>#REF!</v>
      </c>
      <c r="K35" s="281" t="e">
        <f>IF(I35=0, "", "Schedule-2 : Freight &amp; Insurance")</f>
        <v>#REF!</v>
      </c>
      <c r="L35" s="278" t="s">
        <v>299</v>
      </c>
      <c r="M35" s="280" t="e">
        <f>#REF!</f>
        <v>#REF!</v>
      </c>
      <c r="N35" s="280" t="e">
        <f t="shared" si="0"/>
        <v>#REF!</v>
      </c>
      <c r="O35" s="281" t="e">
        <f>IF(M35=0, "", "Schedule-2 : Freight &amp; Insurance")</f>
        <v>#REF!</v>
      </c>
      <c r="P35" s="277"/>
    </row>
    <row r="36" spans="1:16" s="124" customFormat="1" ht="15" customHeight="1">
      <c r="A36" s="154" t="s">
        <v>360</v>
      </c>
      <c r="B36" s="1456" t="s">
        <v>305</v>
      </c>
      <c r="C36" s="1456"/>
      <c r="D36" s="1456"/>
      <c r="E36" s="153" t="s">
        <v>233</v>
      </c>
      <c r="F36" s="156" t="e">
        <f>ROUND(0.01*F35,0)</f>
        <v>#REF!</v>
      </c>
      <c r="H36" s="278" t="s">
        <v>295</v>
      </c>
      <c r="I36" s="278" t="e">
        <f>#REF!</f>
        <v>#REF!</v>
      </c>
      <c r="J36" s="278" t="e">
        <f>IF(I36=0, "", I36)</f>
        <v>#REF!</v>
      </c>
      <c r="K36" s="281" t="e">
        <f>IF(I36=0, "", "Schedule-3 : Erection Charges")</f>
        <v>#REF!</v>
      </c>
      <c r="L36" s="278" t="s">
        <v>300</v>
      </c>
      <c r="M36" s="280" t="e">
        <f>#REF!</f>
        <v>#REF!</v>
      </c>
      <c r="N36" s="280" t="e">
        <f t="shared" si="0"/>
        <v>#REF!</v>
      </c>
      <c r="O36" s="281" t="e">
        <f>IF(M36=0, "", "Schedule-3 : Erection Charges")</f>
        <v>#REF!</v>
      </c>
      <c r="P36" s="277"/>
    </row>
    <row r="37" spans="1:16" s="124" customFormat="1" ht="19.5" customHeight="1">
      <c r="A37" s="266"/>
      <c r="B37" s="267"/>
      <c r="C37" s="267"/>
      <c r="D37" s="267"/>
      <c r="E37" s="267"/>
      <c r="F37" s="268"/>
      <c r="H37" s="278" t="s">
        <v>296</v>
      </c>
      <c r="I37" s="278" t="e">
        <f>#REF!</f>
        <v>#REF!</v>
      </c>
      <c r="J37" s="278" t="e">
        <f>IF(I37=0, "", I37)</f>
        <v>#REF!</v>
      </c>
      <c r="K37" s="281" t="e">
        <f>IF(I37=0, "", "Schedule-7 : Type Test Charges")</f>
        <v>#REF!</v>
      </c>
      <c r="L37" s="278" t="s">
        <v>301</v>
      </c>
      <c r="M37" s="280" t="e">
        <f>#REF!</f>
        <v>#REF!</v>
      </c>
      <c r="N37" s="280" t="e">
        <f t="shared" si="0"/>
        <v>#REF!</v>
      </c>
      <c r="O37" s="281" t="e">
        <f>IF(M37=0, "", "Schedule-7 : Type Test Charges")</f>
        <v>#REF!</v>
      </c>
      <c r="P37" s="277"/>
    </row>
    <row r="38" spans="1:16" ht="49.5" customHeight="1">
      <c r="A38" s="1466" t="str">
        <f>Cover!B2</f>
        <v>765kV AIS Substation Extension Package SS-120 for a) Extension of 765/400/220kV Fatehgarh-III Substation, b) Extension of 400/220kV Fatehgarh-III S/S, c) Extn. of 400kV Bikaner-II S/S, d) Extn. Of 765/400kV Bhiwani S/S.</v>
      </c>
      <c r="B38" s="1466"/>
      <c r="C38" s="1466"/>
      <c r="D38" s="1467" t="s">
        <v>241</v>
      </c>
      <c r="E38" s="1468"/>
      <c r="F38" s="125" t="s">
        <v>242</v>
      </c>
      <c r="H38" s="278" t="s">
        <v>302</v>
      </c>
      <c r="I38" s="278" t="e">
        <f>#REF!</f>
        <v>#REF!</v>
      </c>
      <c r="J38" s="278"/>
      <c r="K38" s="278"/>
      <c r="L38" s="278"/>
      <c r="M38" s="278"/>
      <c r="N38" s="278"/>
    </row>
    <row r="39" spans="1:16">
      <c r="H39" s="276" t="s">
        <v>303</v>
      </c>
      <c r="I39" s="282" t="e">
        <f>K31 &amp;J31 &amp;O31 &amp; N31</f>
        <v>#REF!</v>
      </c>
    </row>
    <row r="40" spans="1:16">
      <c r="I40" s="282" t="e">
        <f>K32 &amp; K33&amp;J33&amp;K34&amp;J34&amp;K35&amp;J35&amp;K36&amp;J36&amp;K37&amp;J37</f>
        <v>#REF!</v>
      </c>
    </row>
    <row r="41" spans="1:16">
      <c r="I41" s="282" t="e">
        <f>O32&amp;O33&amp;N33&amp;O34&amp;N34&amp;O35&amp;N35&amp;O36&amp;N36&amp;O37&amp;N37</f>
        <v>#REF!</v>
      </c>
    </row>
  </sheetData>
  <sheetProtection password="856C" sheet="1" objects="1" scenarios="1" selectLockedCells="1"/>
  <customSheetViews>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A38:C38"/>
    <mergeCell ref="D38:E38"/>
    <mergeCell ref="B31:D31"/>
    <mergeCell ref="B33:D33"/>
    <mergeCell ref="B34:D34"/>
    <mergeCell ref="B36:D36"/>
    <mergeCell ref="B32:D32"/>
    <mergeCell ref="B1:F1"/>
    <mergeCell ref="D3:F3"/>
    <mergeCell ref="D4:F4"/>
    <mergeCell ref="E5:F5"/>
    <mergeCell ref="B5:C5"/>
    <mergeCell ref="A4:C4"/>
    <mergeCell ref="B26:F26"/>
    <mergeCell ref="B30:F30"/>
    <mergeCell ref="B35:D35"/>
    <mergeCell ref="B21:F21"/>
    <mergeCell ref="B22:D22"/>
    <mergeCell ref="B25:D25"/>
    <mergeCell ref="B23:D23"/>
    <mergeCell ref="B24:D24"/>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8" customWidth="1"/>
    <col min="2" max="2" width="22.125" style="118" customWidth="1"/>
    <col min="3" max="16384" width="8" style="118"/>
  </cols>
  <sheetData>
    <row r="1" spans="1:4" s="116" customFormat="1" ht="30" customHeight="1">
      <c r="A1" s="1469">
        <f>'Bid Form 2nd Envelope'!AB17</f>
        <v>0</v>
      </c>
      <c r="B1" s="1469"/>
    </row>
    <row r="2" spans="1:4" s="116" customFormat="1" ht="30" customHeight="1">
      <c r="A2" s="117"/>
    </row>
    <row r="3" spans="1:4">
      <c r="A3" s="117"/>
    </row>
    <row r="4" spans="1:4">
      <c r="A4" s="338" t="str">
        <f>IF(OR((A1&gt;9999999999),(A1&lt;0)),"Invalid Entry - More than 1000 crore OR -ve value",IF(A1=0, "Rs. Zero Only ",+CONCATENATE("Rs. ", B11,D11,B10,D10,B9,D9,B8,D8,B7,D7,B6," Only")))</f>
        <v xml:space="preserve">Rs. Zero Only </v>
      </c>
      <c r="B4" s="339"/>
    </row>
    <row r="5" spans="1:4">
      <c r="A5" s="340"/>
      <c r="B5" s="339"/>
    </row>
    <row r="6" spans="1:4">
      <c r="A6" s="341">
        <f>-INT(A1/100)*100+ROUND(A1,0)</f>
        <v>0</v>
      </c>
      <c r="B6" s="339" t="str">
        <f t="shared" ref="B6:B11" si="0">IF(A6=0,"",LOOKUP(A6,$A$13:$A$112,$B$13:$B$112))</f>
        <v/>
      </c>
      <c r="D6" s="115"/>
    </row>
    <row r="7" spans="1:4">
      <c r="A7" s="341">
        <f>-INT(A1/1000)*10+INT(A1/100)</f>
        <v>0</v>
      </c>
      <c r="B7" s="339" t="str">
        <f t="shared" si="0"/>
        <v/>
      </c>
      <c r="D7" s="115" t="str">
        <f>+IF(B7="",""," Hundred ")</f>
        <v/>
      </c>
    </row>
    <row r="8" spans="1:4">
      <c r="A8" s="341">
        <f>-INT(A1/100000)*100+INT(A1/1000)</f>
        <v>0</v>
      </c>
      <c r="B8" s="339" t="str">
        <f t="shared" si="0"/>
        <v/>
      </c>
      <c r="D8" s="115" t="str">
        <f>IF((B8=""),IF(C8="",""," Thousand ")," Thousand ")</f>
        <v/>
      </c>
    </row>
    <row r="9" spans="1:4">
      <c r="A9" s="341">
        <f>-INT(A1/10000000)*100+INT(A1/100000)</f>
        <v>0</v>
      </c>
      <c r="B9" s="339" t="str">
        <f t="shared" si="0"/>
        <v/>
      </c>
      <c r="D9" s="115" t="str">
        <f>IF((B9=""),IF(C9="",""," Lac ")," Lac ")</f>
        <v/>
      </c>
    </row>
    <row r="10" spans="1:4">
      <c r="A10" s="341">
        <f>-INT(A1/1000000000)*100+INT(A1/10000000)</f>
        <v>0</v>
      </c>
      <c r="B10" s="342" t="str">
        <f t="shared" si="0"/>
        <v/>
      </c>
      <c r="D10" s="115" t="str">
        <f>IF((B10=""),IF(C10="",""," Crore ")," Crore ")</f>
        <v/>
      </c>
    </row>
    <row r="11" spans="1:4">
      <c r="A11" s="343">
        <f>-INT(A1/10000000000)*1000+INT(A1/1000000000)</f>
        <v>0</v>
      </c>
      <c r="B11" s="342" t="str">
        <f t="shared" si="0"/>
        <v/>
      </c>
      <c r="D11" s="115" t="str">
        <f>IF((B11=""),IF(C11="",""," Hundred ")," Hundred ")</f>
        <v/>
      </c>
    </row>
    <row r="12" spans="1:4">
      <c r="A12" s="339"/>
      <c r="B12" s="339"/>
    </row>
    <row r="13" spans="1:4">
      <c r="A13" s="336">
        <v>1</v>
      </c>
      <c r="B13" s="337" t="s">
        <v>112</v>
      </c>
    </row>
    <row r="14" spans="1:4">
      <c r="A14" s="336">
        <v>2</v>
      </c>
      <c r="B14" s="337" t="s">
        <v>113</v>
      </c>
    </row>
    <row r="15" spans="1:4">
      <c r="A15" s="336">
        <v>3</v>
      </c>
      <c r="B15" s="337" t="s">
        <v>114</v>
      </c>
    </row>
    <row r="16" spans="1:4">
      <c r="A16" s="336">
        <v>4</v>
      </c>
      <c r="B16" s="337" t="s">
        <v>115</v>
      </c>
    </row>
    <row r="17" spans="1:2">
      <c r="A17" s="336">
        <v>5</v>
      </c>
      <c r="B17" s="337" t="s">
        <v>116</v>
      </c>
    </row>
    <row r="18" spans="1:2">
      <c r="A18" s="336">
        <v>6</v>
      </c>
      <c r="B18" s="337" t="s">
        <v>117</v>
      </c>
    </row>
    <row r="19" spans="1:2">
      <c r="A19" s="336">
        <v>7</v>
      </c>
      <c r="B19" s="337" t="s">
        <v>118</v>
      </c>
    </row>
    <row r="20" spans="1:2">
      <c r="A20" s="336">
        <v>8</v>
      </c>
      <c r="B20" s="337" t="s">
        <v>119</v>
      </c>
    </row>
    <row r="21" spans="1:2">
      <c r="A21" s="336">
        <v>9</v>
      </c>
      <c r="B21" s="337" t="s">
        <v>120</v>
      </c>
    </row>
    <row r="22" spans="1:2">
      <c r="A22" s="336">
        <v>10</v>
      </c>
      <c r="B22" s="337" t="s">
        <v>121</v>
      </c>
    </row>
    <row r="23" spans="1:2">
      <c r="A23" s="336">
        <v>11</v>
      </c>
      <c r="B23" s="337" t="s">
        <v>122</v>
      </c>
    </row>
    <row r="24" spans="1:2">
      <c r="A24" s="336">
        <v>12</v>
      </c>
      <c r="B24" s="337" t="s">
        <v>123</v>
      </c>
    </row>
    <row r="25" spans="1:2">
      <c r="A25" s="336">
        <v>13</v>
      </c>
      <c r="B25" s="337" t="s">
        <v>124</v>
      </c>
    </row>
    <row r="26" spans="1:2">
      <c r="A26" s="336">
        <v>14</v>
      </c>
      <c r="B26" s="337" t="s">
        <v>125</v>
      </c>
    </row>
    <row r="27" spans="1:2">
      <c r="A27" s="336">
        <v>15</v>
      </c>
      <c r="B27" s="337" t="s">
        <v>126</v>
      </c>
    </row>
    <row r="28" spans="1:2">
      <c r="A28" s="336">
        <v>16</v>
      </c>
      <c r="B28" s="337" t="s">
        <v>127</v>
      </c>
    </row>
    <row r="29" spans="1:2">
      <c r="A29" s="336">
        <v>17</v>
      </c>
      <c r="B29" s="337" t="s">
        <v>128</v>
      </c>
    </row>
    <row r="30" spans="1:2">
      <c r="A30" s="336">
        <v>18</v>
      </c>
      <c r="B30" s="337" t="s">
        <v>129</v>
      </c>
    </row>
    <row r="31" spans="1:2">
      <c r="A31" s="336">
        <v>19</v>
      </c>
      <c r="B31" s="337" t="s">
        <v>130</v>
      </c>
    </row>
    <row r="32" spans="1:2">
      <c r="A32" s="336">
        <v>20</v>
      </c>
      <c r="B32" s="337" t="s">
        <v>131</v>
      </c>
    </row>
    <row r="33" spans="1:2">
      <c r="A33" s="336">
        <v>21</v>
      </c>
      <c r="B33" s="337" t="s">
        <v>133</v>
      </c>
    </row>
    <row r="34" spans="1:2">
      <c r="A34" s="336">
        <v>22</v>
      </c>
      <c r="B34" s="337" t="s">
        <v>132</v>
      </c>
    </row>
    <row r="35" spans="1:2">
      <c r="A35" s="336">
        <v>23</v>
      </c>
      <c r="B35" s="337" t="s">
        <v>134</v>
      </c>
    </row>
    <row r="36" spans="1:2">
      <c r="A36" s="336">
        <v>24</v>
      </c>
      <c r="B36" s="337" t="s">
        <v>140</v>
      </c>
    </row>
    <row r="37" spans="1:2">
      <c r="A37" s="336">
        <v>25</v>
      </c>
      <c r="B37" s="337" t="s">
        <v>142</v>
      </c>
    </row>
    <row r="38" spans="1:2">
      <c r="A38" s="336">
        <v>26</v>
      </c>
      <c r="B38" s="337" t="s">
        <v>141</v>
      </c>
    </row>
    <row r="39" spans="1:2">
      <c r="A39" s="336">
        <v>27</v>
      </c>
      <c r="B39" s="337" t="s">
        <v>143</v>
      </c>
    </row>
    <row r="40" spans="1:2">
      <c r="A40" s="336">
        <v>28</v>
      </c>
      <c r="B40" s="337" t="s">
        <v>144</v>
      </c>
    </row>
    <row r="41" spans="1:2">
      <c r="A41" s="336">
        <v>29</v>
      </c>
      <c r="B41" s="337" t="s">
        <v>145</v>
      </c>
    </row>
    <row r="42" spans="1:2">
      <c r="A42" s="336">
        <v>30</v>
      </c>
      <c r="B42" s="337" t="s">
        <v>146</v>
      </c>
    </row>
    <row r="43" spans="1:2">
      <c r="A43" s="336">
        <v>31</v>
      </c>
      <c r="B43" s="337" t="s">
        <v>147</v>
      </c>
    </row>
    <row r="44" spans="1:2">
      <c r="A44" s="336">
        <v>32</v>
      </c>
      <c r="B44" s="337" t="s">
        <v>148</v>
      </c>
    </row>
    <row r="45" spans="1:2">
      <c r="A45" s="336">
        <v>33</v>
      </c>
      <c r="B45" s="337" t="s">
        <v>149</v>
      </c>
    </row>
    <row r="46" spans="1:2">
      <c r="A46" s="336">
        <v>34</v>
      </c>
      <c r="B46" s="337" t="s">
        <v>150</v>
      </c>
    </row>
    <row r="47" spans="1:2">
      <c r="A47" s="336">
        <v>35</v>
      </c>
      <c r="B47" s="337" t="s">
        <v>435</v>
      </c>
    </row>
    <row r="48" spans="1:2">
      <c r="A48" s="336">
        <v>36</v>
      </c>
      <c r="B48" s="337" t="s">
        <v>151</v>
      </c>
    </row>
    <row r="49" spans="1:2">
      <c r="A49" s="336">
        <v>37</v>
      </c>
      <c r="B49" s="337" t="s">
        <v>152</v>
      </c>
    </row>
    <row r="50" spans="1:2">
      <c r="A50" s="336">
        <v>38</v>
      </c>
      <c r="B50" s="337" t="s">
        <v>153</v>
      </c>
    </row>
    <row r="51" spans="1:2">
      <c r="A51" s="336">
        <v>39</v>
      </c>
      <c r="B51" s="337" t="s">
        <v>154</v>
      </c>
    </row>
    <row r="52" spans="1:2">
      <c r="A52" s="336">
        <v>40</v>
      </c>
      <c r="B52" s="337" t="s">
        <v>155</v>
      </c>
    </row>
    <row r="53" spans="1:2">
      <c r="A53" s="336">
        <v>41</v>
      </c>
      <c r="B53" s="337" t="s">
        <v>156</v>
      </c>
    </row>
    <row r="54" spans="1:2">
      <c r="A54" s="336">
        <v>42</v>
      </c>
      <c r="B54" s="337" t="s">
        <v>157</v>
      </c>
    </row>
    <row r="55" spans="1:2">
      <c r="A55" s="336">
        <v>43</v>
      </c>
      <c r="B55" s="337" t="s">
        <v>158</v>
      </c>
    </row>
    <row r="56" spans="1:2">
      <c r="A56" s="336">
        <v>44</v>
      </c>
      <c r="B56" s="337" t="s">
        <v>159</v>
      </c>
    </row>
    <row r="57" spans="1:2">
      <c r="A57" s="336">
        <v>45</v>
      </c>
      <c r="B57" s="337" t="s">
        <v>160</v>
      </c>
    </row>
    <row r="58" spans="1:2">
      <c r="A58" s="336">
        <v>46</v>
      </c>
      <c r="B58" s="337" t="s">
        <v>161</v>
      </c>
    </row>
    <row r="59" spans="1:2">
      <c r="A59" s="336">
        <v>47</v>
      </c>
      <c r="B59" s="337" t="s">
        <v>162</v>
      </c>
    </row>
    <row r="60" spans="1:2">
      <c r="A60" s="336">
        <v>48</v>
      </c>
      <c r="B60" s="337" t="s">
        <v>163</v>
      </c>
    </row>
    <row r="61" spans="1:2">
      <c r="A61" s="336">
        <v>49</v>
      </c>
      <c r="B61" s="337" t="s">
        <v>164</v>
      </c>
    </row>
    <row r="62" spans="1:2">
      <c r="A62" s="336">
        <v>50</v>
      </c>
      <c r="B62" s="337" t="s">
        <v>165</v>
      </c>
    </row>
    <row r="63" spans="1:2">
      <c r="A63" s="336">
        <v>51</v>
      </c>
      <c r="B63" s="337" t="s">
        <v>166</v>
      </c>
    </row>
    <row r="64" spans="1:2">
      <c r="A64" s="336">
        <v>52</v>
      </c>
      <c r="B64" s="337" t="s">
        <v>167</v>
      </c>
    </row>
    <row r="65" spans="1:2">
      <c r="A65" s="336">
        <v>53</v>
      </c>
      <c r="B65" s="337" t="s">
        <v>168</v>
      </c>
    </row>
    <row r="66" spans="1:2">
      <c r="A66" s="336">
        <v>54</v>
      </c>
      <c r="B66" s="337" t="s">
        <v>169</v>
      </c>
    </row>
    <row r="67" spans="1:2">
      <c r="A67" s="336">
        <v>55</v>
      </c>
      <c r="B67" s="337" t="s">
        <v>170</v>
      </c>
    </row>
    <row r="68" spans="1:2">
      <c r="A68" s="336">
        <v>56</v>
      </c>
      <c r="B68" s="337" t="s">
        <v>171</v>
      </c>
    </row>
    <row r="69" spans="1:2">
      <c r="A69" s="336">
        <v>57</v>
      </c>
      <c r="B69" s="337" t="s">
        <v>172</v>
      </c>
    </row>
    <row r="70" spans="1:2">
      <c r="A70" s="336">
        <v>58</v>
      </c>
      <c r="B70" s="337" t="s">
        <v>173</v>
      </c>
    </row>
    <row r="71" spans="1:2">
      <c r="A71" s="336">
        <v>59</v>
      </c>
      <c r="B71" s="337" t="s">
        <v>174</v>
      </c>
    </row>
    <row r="72" spans="1:2">
      <c r="A72" s="336">
        <v>60</v>
      </c>
      <c r="B72" s="337" t="s">
        <v>175</v>
      </c>
    </row>
    <row r="73" spans="1:2">
      <c r="A73" s="336">
        <v>61</v>
      </c>
      <c r="B73" s="337" t="s">
        <v>176</v>
      </c>
    </row>
    <row r="74" spans="1:2">
      <c r="A74" s="336">
        <v>62</v>
      </c>
      <c r="B74" s="337" t="s">
        <v>177</v>
      </c>
    </row>
    <row r="75" spans="1:2">
      <c r="A75" s="336">
        <v>63</v>
      </c>
      <c r="B75" s="337" t="s">
        <v>178</v>
      </c>
    </row>
    <row r="76" spans="1:2">
      <c r="A76" s="336">
        <v>64</v>
      </c>
      <c r="B76" s="337" t="s">
        <v>179</v>
      </c>
    </row>
    <row r="77" spans="1:2">
      <c r="A77" s="336">
        <v>65</v>
      </c>
      <c r="B77" s="337" t="s">
        <v>180</v>
      </c>
    </row>
    <row r="78" spans="1:2">
      <c r="A78" s="336">
        <v>66</v>
      </c>
      <c r="B78" s="337" t="s">
        <v>181</v>
      </c>
    </row>
    <row r="79" spans="1:2">
      <c r="A79" s="336">
        <v>67</v>
      </c>
      <c r="B79" s="337" t="s">
        <v>182</v>
      </c>
    </row>
    <row r="80" spans="1:2">
      <c r="A80" s="336">
        <v>68</v>
      </c>
      <c r="B80" s="337" t="s">
        <v>183</v>
      </c>
    </row>
    <row r="81" spans="1:2">
      <c r="A81" s="336">
        <v>69</v>
      </c>
      <c r="B81" s="337" t="s">
        <v>184</v>
      </c>
    </row>
    <row r="82" spans="1:2">
      <c r="A82" s="336">
        <v>70</v>
      </c>
      <c r="B82" s="337" t="s">
        <v>185</v>
      </c>
    </row>
    <row r="83" spans="1:2">
      <c r="A83" s="336">
        <v>71</v>
      </c>
      <c r="B83" s="337" t="s">
        <v>186</v>
      </c>
    </row>
    <row r="84" spans="1:2">
      <c r="A84" s="336">
        <v>72</v>
      </c>
      <c r="B84" s="337" t="s">
        <v>187</v>
      </c>
    </row>
    <row r="85" spans="1:2">
      <c r="A85" s="336">
        <v>73</v>
      </c>
      <c r="B85" s="337" t="s">
        <v>188</v>
      </c>
    </row>
    <row r="86" spans="1:2">
      <c r="A86" s="336">
        <v>74</v>
      </c>
      <c r="B86" s="337" t="s">
        <v>189</v>
      </c>
    </row>
    <row r="87" spans="1:2">
      <c r="A87" s="336">
        <v>75</v>
      </c>
      <c r="B87" s="337" t="s">
        <v>190</v>
      </c>
    </row>
    <row r="88" spans="1:2">
      <c r="A88" s="336">
        <v>76</v>
      </c>
      <c r="B88" s="337" t="s">
        <v>191</v>
      </c>
    </row>
    <row r="89" spans="1:2">
      <c r="A89" s="336">
        <v>77</v>
      </c>
      <c r="B89" s="337" t="s">
        <v>192</v>
      </c>
    </row>
    <row r="90" spans="1:2">
      <c r="A90" s="336">
        <v>78</v>
      </c>
      <c r="B90" s="337" t="s">
        <v>193</v>
      </c>
    </row>
    <row r="91" spans="1:2">
      <c r="A91" s="336">
        <v>79</v>
      </c>
      <c r="B91" s="337" t="s">
        <v>194</v>
      </c>
    </row>
    <row r="92" spans="1:2">
      <c r="A92" s="336">
        <v>80</v>
      </c>
      <c r="B92" s="337" t="s">
        <v>195</v>
      </c>
    </row>
    <row r="93" spans="1:2">
      <c r="A93" s="336">
        <v>81</v>
      </c>
      <c r="B93" s="337" t="s">
        <v>196</v>
      </c>
    </row>
    <row r="94" spans="1:2">
      <c r="A94" s="336">
        <v>82</v>
      </c>
      <c r="B94" s="337" t="s">
        <v>197</v>
      </c>
    </row>
    <row r="95" spans="1:2">
      <c r="A95" s="336">
        <v>83</v>
      </c>
      <c r="B95" s="337" t="s">
        <v>198</v>
      </c>
    </row>
    <row r="96" spans="1:2">
      <c r="A96" s="336">
        <v>84</v>
      </c>
      <c r="B96" s="337" t="s">
        <v>199</v>
      </c>
    </row>
    <row r="97" spans="1:2">
      <c r="A97" s="336">
        <v>85</v>
      </c>
      <c r="B97" s="337" t="s">
        <v>200</v>
      </c>
    </row>
    <row r="98" spans="1:2">
      <c r="A98" s="336">
        <v>86</v>
      </c>
      <c r="B98" s="337" t="s">
        <v>201</v>
      </c>
    </row>
    <row r="99" spans="1:2">
      <c r="A99" s="336">
        <v>87</v>
      </c>
      <c r="B99" s="337" t="s">
        <v>202</v>
      </c>
    </row>
    <row r="100" spans="1:2">
      <c r="A100" s="336">
        <v>88</v>
      </c>
      <c r="B100" s="337" t="s">
        <v>203</v>
      </c>
    </row>
    <row r="101" spans="1:2">
      <c r="A101" s="336">
        <v>89</v>
      </c>
      <c r="B101" s="337" t="s">
        <v>204</v>
      </c>
    </row>
    <row r="102" spans="1:2">
      <c r="A102" s="336">
        <v>90</v>
      </c>
      <c r="B102" s="337" t="s">
        <v>205</v>
      </c>
    </row>
    <row r="103" spans="1:2">
      <c r="A103" s="336">
        <v>91</v>
      </c>
      <c r="B103" s="337" t="s">
        <v>206</v>
      </c>
    </row>
    <row r="104" spans="1:2">
      <c r="A104" s="336">
        <v>92</v>
      </c>
      <c r="B104" s="337" t="s">
        <v>207</v>
      </c>
    </row>
    <row r="105" spans="1:2">
      <c r="A105" s="336">
        <v>93</v>
      </c>
      <c r="B105" s="337" t="s">
        <v>208</v>
      </c>
    </row>
    <row r="106" spans="1:2">
      <c r="A106" s="336">
        <v>94</v>
      </c>
      <c r="B106" s="337" t="s">
        <v>209</v>
      </c>
    </row>
    <row r="107" spans="1:2">
      <c r="A107" s="336">
        <v>95</v>
      </c>
      <c r="B107" s="337" t="s">
        <v>210</v>
      </c>
    </row>
    <row r="108" spans="1:2">
      <c r="A108" s="336">
        <v>96</v>
      </c>
      <c r="B108" s="337" t="s">
        <v>211</v>
      </c>
    </row>
    <row r="109" spans="1:2">
      <c r="A109" s="336">
        <v>97</v>
      </c>
      <c r="B109" s="337" t="s">
        <v>212</v>
      </c>
    </row>
    <row r="110" spans="1:2">
      <c r="A110" s="336">
        <v>98</v>
      </c>
      <c r="B110" s="337" t="s">
        <v>213</v>
      </c>
    </row>
    <row r="111" spans="1:2">
      <c r="A111" s="336">
        <v>99</v>
      </c>
      <c r="B111" s="337" t="s">
        <v>214</v>
      </c>
    </row>
    <row r="112" spans="1:2">
      <c r="A112" s="336">
        <v>100</v>
      </c>
      <c r="B112" s="337" t="s">
        <v>215</v>
      </c>
    </row>
  </sheetData>
  <sheetProtection selectLockedCells="1" selectUnlockedCells="1"/>
  <customSheetViews>
    <customSheetView guid="{987A3FAC-920D-4C0C-8129-D8F4AFD7E477}" state="hidden">
      <selection sqref="A1:F1"/>
      <pageMargins left="0.75" right="0.75" top="1" bottom="1" header="0.5" footer="0.5"/>
      <pageSetup orientation="portrait" r:id="rId1"/>
      <headerFooter alignWithMargins="0"/>
    </customSheetView>
    <customSheetView guid="{CB55CDDD-15EC-4265-9148-3411BBB26D54}" state="hidden">
      <selection sqref="A1:F1"/>
      <pageMargins left="0.75" right="0.75" top="1" bottom="1" header="0.5" footer="0.5"/>
      <pageSetup orientation="portrait" r:id="rId2"/>
      <headerFooter alignWithMargins="0"/>
    </customSheetView>
    <customSheetView guid="{023E95C7-CD0A-46A1-945E-64751E02EBFE}" state="hidden">
      <selection sqref="A1:F1"/>
      <pageMargins left="0.75" right="0.75" top="1" bottom="1" header="0.5" footer="0.5"/>
      <pageSetup orientation="portrait" r:id="rId3"/>
      <headerFooter alignWithMargins="0"/>
    </customSheetView>
    <customSheetView guid="{BB6473B7-092C-417E-97E7-ED0705AE17A0}" state="hidden">
      <selection sqref="A1:F1"/>
      <pageMargins left="0.75" right="0.75" top="1" bottom="1" header="0.5" footer="0.5"/>
      <pageSetup orientation="portrait" r:id="rId4"/>
      <headerFooter alignWithMargins="0"/>
    </customSheetView>
    <customSheetView guid="{A41EE4DE-0D82-4A56-8210-F78316511D11}" state="hidden">
      <selection sqref="A1:F1"/>
      <pageMargins left="0.75" right="0.75" top="1" bottom="1" header="0.5" footer="0.5"/>
      <pageSetup orientation="portrait" r:id="rId5"/>
      <headerFooter alignWithMargins="0"/>
    </customSheetView>
    <customSheetView guid="{1E0C44A1-9358-4FBD-8C2C-4DB661DA1476}" state="hidden">
      <selection sqref="A1:F1"/>
      <pageMargins left="0.75" right="0.75" top="1" bottom="1" header="0.5" footer="0.5"/>
      <pageSetup orientation="portrait" r:id="rId6"/>
      <headerFooter alignWithMargins="0"/>
    </customSheetView>
    <customSheetView guid="{498493C3-769C-4143-9114-C68CD1D40B11}" state="hidden">
      <selection sqref="A1:F1"/>
      <pageMargins left="0.75" right="0.75" top="1" bottom="1" header="0.5" footer="0.5"/>
      <pageSetup orientation="portrait" r:id="rId7"/>
      <headerFooter alignWithMargins="0"/>
    </customSheetView>
    <customSheetView guid="{C431BC99-7569-44AB-83F6-AB73BDED3783}" state="hidden">
      <selection sqref="A1:F1"/>
      <pageMargins left="0.75" right="0.75" top="1" bottom="1" header="0.5" footer="0.5"/>
      <pageSetup orientation="portrait" r:id="rId8"/>
      <headerFooter alignWithMargins="0"/>
    </customSheetView>
    <customSheetView guid="{E97134B6-5E8D-4951-8DA0-73D065532361}" state="hidden">
      <selection sqref="A1:F1"/>
      <pageMargins left="0.75" right="0.75" top="1" bottom="1" header="0.5" footer="0.5"/>
      <pageSetup orientation="portrait" r:id="rId9"/>
      <headerFooter alignWithMargins="0"/>
    </customSheetView>
    <customSheetView guid="{D0757F9E-DF41-4B40-A5E5-F4F8FDD8D61D}" state="hidden">
      <selection sqref="A1:F1"/>
      <pageMargins left="0.75" right="0.75" top="1" bottom="1" header="0.5" footer="0.5"/>
      <pageSetup orientation="portrait" r:id="rId10"/>
      <headerFooter alignWithMargins="0"/>
    </customSheetView>
    <customSheetView guid="{EE46BCD1-F715-4FA9-A5FC-1B125AD601E0}" state="hidden">
      <selection sqref="A1:F1"/>
      <pageMargins left="0.75" right="0.75" top="1" bottom="1" header="0.5" footer="0.5"/>
      <pageSetup orientation="portrait" r:id="rId11"/>
      <headerFooter alignWithMargins="0"/>
    </customSheetView>
    <customSheetView guid="{4AA1107B-A795-4744-B566-827168772C7A}" state="hidden">
      <selection sqref="A1:F1"/>
      <pageMargins left="0.75" right="0.75" top="1" bottom="1" header="0.5" footer="0.5"/>
      <pageSetup orientation="portrait" r:id="rId12"/>
      <headerFooter alignWithMargins="0"/>
    </customSheetView>
    <customSheetView guid="{B23AD343-29DA-4CE0-BD10-47BF44F3782F}" state="hidden">
      <selection sqref="A1:F1"/>
      <pageMargins left="0.75" right="0.75" top="1" bottom="1" header="0.5" footer="0.5"/>
      <pageSetup orientation="portrait" r:id="rId13"/>
      <headerFooter alignWithMargins="0"/>
    </customSheetView>
    <customSheetView guid="{ECE9294F-C910-4036-88BC-B1F2176FB06B}" state="hidden">
      <selection sqref="A1:F1"/>
      <pageMargins left="0.75" right="0.75" top="1" bottom="1" header="0.5" footer="0.5"/>
      <pageSetup orientation="portrait" r:id="rId14"/>
      <headerFooter alignWithMargins="0"/>
    </customSheetView>
    <customSheetView guid="{4F65FF32-EC61-4022-A399-2986D7B6B8B3}" state="hidden" showRuler="0">
      <selection sqref="A1:B1"/>
      <pageMargins left="0.75" right="0.75" top="1" bottom="1" header="0.5" footer="0.5"/>
      <pageSetup orientation="portrait" r:id="rId15"/>
      <headerFooter alignWithMargins="0"/>
    </customSheetView>
    <customSheetView guid="{01ACF2E1-8E61-4459-ABC1-B6C183DEED61}" state="hidden" showRuler="0">
      <selection sqref="A1:B1"/>
      <pageMargins left="0.75" right="0.75" top="1" bottom="1" header="0.5" footer="0.5"/>
      <pageSetup orientation="portrait" r:id="rId16"/>
      <headerFooter alignWithMargins="0"/>
    </customSheetView>
    <customSheetView guid="{14D7F02E-BCCA-4517-ABC7-537FF4AEB67A}" state="hidden" topLeftCell="A2">
      <selection activeCell="C2" sqref="C2"/>
      <pageMargins left="0.75" right="0.75" top="1" bottom="1" header="0.5" footer="0.5"/>
      <pageSetup orientation="portrait" r:id="rId17"/>
      <headerFooter alignWithMargins="0"/>
    </customSheetView>
    <customSheetView guid="{27A45B7A-04F2-4516-B80B-5ED0825D4ED3}" state="hidden" topLeftCell="A2">
      <selection activeCell="C2" sqref="C2"/>
      <pageMargins left="0.75" right="0.75" top="1" bottom="1" header="0.5" footer="0.5"/>
      <pageSetup orientation="portrait" r:id="rId18"/>
      <headerFooter alignWithMargins="0"/>
    </customSheetView>
    <customSheetView guid="{E9F4E142-7D26-464D-BECA-4F3806DB1FE1}" state="hidden">
      <selection sqref="A1:F1"/>
      <pageMargins left="0.75" right="0.75" top="1" bottom="1" header="0.5" footer="0.5"/>
      <pageSetup orientation="portrait" r:id="rId19"/>
      <headerFooter alignWithMargins="0"/>
    </customSheetView>
    <customSheetView guid="{A7DBDDEF-9245-44C6-9EBF-032DB6E1C0A2}" state="hidden">
      <selection sqref="A1:F1"/>
      <pageMargins left="0.75" right="0.75" top="1" bottom="1" header="0.5" footer="0.5"/>
      <pageSetup orientation="portrait" r:id="rId20"/>
      <headerFooter alignWithMargins="0"/>
    </customSheetView>
    <customSheetView guid="{7487ED9F-BBED-4B2A-9631-22F1A430946B}" state="hidden">
      <selection sqref="A1:F1"/>
      <pageMargins left="0.75" right="0.75" top="1" bottom="1" header="0.5" footer="0.5"/>
      <pageSetup orientation="portrait" r:id="rId21"/>
      <headerFooter alignWithMargins="0"/>
    </customSheetView>
    <customSheetView guid="{B3CE7B10-A914-4559-A6DA-AED8C22AFD6D}" state="hidden">
      <selection sqref="A1:F1"/>
      <pageMargins left="0.75" right="0.75" top="1" bottom="1" header="0.5" footer="0.5"/>
      <pageSetup orientation="portrait" r:id="rId22"/>
      <headerFooter alignWithMargins="0"/>
    </customSheetView>
    <customSheetView guid="{D53177B2-31EC-4222-B97A-A37DCFD9E45B}" state="hidden">
      <selection sqref="A1:F1"/>
      <pageMargins left="0.75" right="0.75" top="1" bottom="1" header="0.5" footer="0.5"/>
      <pageSetup orientation="portrait" r:id="rId23"/>
      <headerFooter alignWithMargins="0"/>
    </customSheetView>
    <customSheetView guid="{223BC0FC-814D-40F0-9795-CE82A16FF3A5}" state="hidden">
      <selection sqref="A1:F1"/>
      <pageMargins left="0.75" right="0.75" top="1" bottom="1" header="0.5" footer="0.5"/>
      <pageSetup orientation="portrait" r:id="rId24"/>
      <headerFooter alignWithMargins="0"/>
    </customSheetView>
    <customSheetView guid="{B835C05C-B615-4DCB-982D-4519616B3CD8}" state="hidden">
      <selection sqref="A1:F1"/>
      <pageMargins left="0.75" right="0.75" top="1" bottom="1" header="0.5" footer="0.5"/>
      <pageSetup orientation="portrait" r:id="rId25"/>
      <headerFooter alignWithMargins="0"/>
    </customSheetView>
    <customSheetView guid="{A34CC49F-E309-4C23-B4F6-1E3B307C10D1}" state="hidden">
      <selection sqref="A1:F1"/>
      <pageMargins left="0.75" right="0.75" top="1" bottom="1" header="0.5" footer="0.5"/>
      <pageSetup orientation="portrait" r:id="rId26"/>
      <headerFooter alignWithMargins="0"/>
    </customSheetView>
    <customSheetView guid="{8909CFDD-4F29-4C72-886E-908773EE94A2}" state="hidden">
      <selection sqref="A1:F1"/>
      <pageMargins left="0.75" right="0.75" top="1" bottom="1" header="0.5" footer="0.5"/>
      <pageSetup orientation="portrait" r:id="rId27"/>
      <headerFooter alignWithMargins="0"/>
    </customSheetView>
    <customSheetView guid="{D5F8AD2D-F014-4A7B-9CE7-589273BD9F11}"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987A3FAC-920D-4C0C-8129-D8F4AFD7E477}" state="hidden">
      <pageMargins left="0.7" right="0.7" top="0.75" bottom="0.75" header="0.3" footer="0.3"/>
    </customSheetView>
    <customSheetView guid="{CB55CDDD-15EC-4265-9148-3411BBB26D54}" state="hidden">
      <pageMargins left="0.7" right="0.7" top="0.75" bottom="0.75" header="0.3" footer="0.3"/>
    </customSheetView>
    <customSheetView guid="{023E95C7-CD0A-46A1-945E-64751E02EBFE}" state="hidden">
      <pageMargins left="0.7" right="0.7" top="0.75" bottom="0.75" header="0.3" footer="0.3"/>
    </customSheetView>
    <customSheetView guid="{BB6473B7-092C-417E-97E7-ED0705AE17A0}" state="hidden">
      <pageMargins left="0.7" right="0.7" top="0.75" bottom="0.75" header="0.3" footer="0.3"/>
    </customSheetView>
    <customSheetView guid="{A41EE4DE-0D82-4A56-8210-F78316511D11}" state="hidden">
      <pageMargins left="0.7" right="0.7" top="0.75" bottom="0.75" header="0.3" footer="0.3"/>
    </customSheetView>
    <customSheetView guid="{1E0C44A1-9358-4FBD-8C2C-4DB661DA1476}" state="hidden">
      <pageMargins left="0.7" right="0.7" top="0.75" bottom="0.75" header="0.3" footer="0.3"/>
    </customSheetView>
    <customSheetView guid="{498493C3-769C-4143-9114-C68CD1D40B11}" state="hidden">
      <pageMargins left="0.7" right="0.7" top="0.75" bottom="0.75" header="0.3" footer="0.3"/>
    </customSheetView>
    <customSheetView guid="{C431BC99-7569-44AB-83F6-AB73BDED3783}" state="hidden">
      <pageMargins left="0.7" right="0.7" top="0.75" bottom="0.75" header="0.3" footer="0.3"/>
    </customSheetView>
    <customSheetView guid="{E97134B6-5E8D-4951-8DA0-73D065532361}" state="hidden">
      <pageMargins left="0.7" right="0.7" top="0.75" bottom="0.75" header="0.3" footer="0.3"/>
    </customSheetView>
    <customSheetView guid="{D0757F9E-DF41-4B40-A5E5-F4F8FDD8D61D}" state="hidden">
      <pageMargins left="0.7" right="0.7" top="0.75" bottom="0.75" header="0.3" footer="0.3"/>
    </customSheetView>
    <customSheetView guid="{EE46BCD1-F715-4FA9-A5FC-1B125AD601E0}" state="hidden">
      <pageMargins left="0.7" right="0.7" top="0.75" bottom="0.75" header="0.3" footer="0.3"/>
    </customSheetView>
    <customSheetView guid="{4AA1107B-A795-4744-B566-827168772C7A}" state="hidden">
      <pageMargins left="0.7" right="0.7" top="0.75" bottom="0.75" header="0.3" footer="0.3"/>
    </customSheetView>
    <customSheetView guid="{B23AD343-29DA-4CE0-BD10-47BF44F3782F}" state="hidden">
      <pageMargins left="0.7" right="0.7" top="0.75" bottom="0.75" header="0.3" footer="0.3"/>
    </customSheetView>
    <customSheetView guid="{ECE9294F-C910-4036-88BC-B1F2176FB06B}" state="hidden">
      <pageMargins left="0.7" right="0.7" top="0.75" bottom="0.75" header="0.3" footer="0.3"/>
    </customSheetView>
    <customSheetView guid="{E9F4E142-7D26-464D-BECA-4F3806DB1FE1}" state="hidden">
      <pageMargins left="0.7" right="0.7" top="0.75" bottom="0.75" header="0.3" footer="0.3"/>
    </customSheetView>
    <customSheetView guid="{A7DBDDEF-9245-44C6-9EBF-032DB6E1C0A2}" state="hidden">
      <pageMargins left="0.7" right="0.7" top="0.75" bottom="0.75" header="0.3" footer="0.3"/>
    </customSheetView>
    <customSheetView guid="{7487ED9F-BBED-4B2A-9631-22F1A430946B}" state="hidden">
      <pageMargins left="0.7" right="0.7" top="0.75" bottom="0.75" header="0.3" footer="0.3"/>
    </customSheetView>
    <customSheetView guid="{B3CE7B10-A914-4559-A6DA-AED8C22AFD6D}" state="hidden">
      <pageMargins left="0.7" right="0.7" top="0.75" bottom="0.75" header="0.3" footer="0.3"/>
    </customSheetView>
    <customSheetView guid="{D53177B2-31EC-4222-B97A-A37DCFD9E45B}" state="hidden">
      <pageMargins left="0.7" right="0.7" top="0.75" bottom="0.75" header="0.3" footer="0.3"/>
    </customSheetView>
    <customSheetView guid="{223BC0FC-814D-40F0-9795-CE82A16FF3A5}" state="hidden">
      <pageMargins left="0.7" right="0.7" top="0.75" bottom="0.75" header="0.3" footer="0.3"/>
    </customSheetView>
    <customSheetView guid="{B835C05C-B615-4DCB-982D-4519616B3CD8}" state="hidden">
      <pageMargins left="0.7" right="0.7" top="0.75" bottom="0.75" header="0.3" footer="0.3"/>
    </customSheetView>
    <customSheetView guid="{A34CC49F-E309-4C23-B4F6-1E3B307C10D1}" state="hidden">
      <pageMargins left="0.7" right="0.7" top="0.75" bottom="0.75" header="0.3" footer="0.3"/>
    </customSheetView>
    <customSheetView guid="{8909CFDD-4F29-4C72-886E-908773EE94A2}" state="hidden">
      <pageMargins left="0.7" right="0.7" top="0.75" bottom="0.75" header="0.3" footer="0.3"/>
    </customSheetView>
    <customSheetView guid="{D5F8AD2D-F014-4A7B-9CE7-589273BD9F11}" state="hidden">
      <pageMargins left="0.7" right="0.7" top="0.75" bottom="0.75" header="0.3" footer="0.3"/>
    </customSheetView>
  </customSheetViews>
  <phoneticPr fontId="3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90"/>
    <col min="2" max="2" width="9" style="291"/>
    <col min="3" max="3" width="72.625" style="291" customWidth="1"/>
    <col min="4" max="4" width="66.125" style="303" customWidth="1"/>
    <col min="5" max="16384" width="9" style="289"/>
  </cols>
  <sheetData>
    <row r="1" spans="1:11" ht="45" customHeight="1">
      <c r="A1" s="1191" t="s">
        <v>565</v>
      </c>
      <c r="B1" s="1191"/>
      <c r="C1" s="1191"/>
      <c r="D1" s="287"/>
      <c r="E1" s="288"/>
      <c r="F1" s="288"/>
      <c r="G1" s="288"/>
      <c r="H1" s="288"/>
      <c r="I1" s="288"/>
      <c r="J1" s="288"/>
      <c r="K1" s="288"/>
    </row>
    <row r="2" spans="1:11" ht="18" customHeight="1">
      <c r="D2" s="292"/>
      <c r="E2" s="293"/>
      <c r="F2" s="293"/>
      <c r="G2" s="293"/>
      <c r="H2" s="293"/>
      <c r="I2" s="293"/>
      <c r="J2" s="293"/>
      <c r="K2" s="293"/>
    </row>
    <row r="3" spans="1:11" ht="18" customHeight="1">
      <c r="A3" s="294" t="s">
        <v>340</v>
      </c>
      <c r="B3" s="291" t="s">
        <v>311</v>
      </c>
      <c r="D3" s="295"/>
      <c r="E3" s="296"/>
      <c r="F3" s="296"/>
      <c r="G3" s="296"/>
      <c r="H3" s="296"/>
      <c r="I3" s="296"/>
      <c r="J3" s="296"/>
      <c r="K3" s="296"/>
    </row>
    <row r="4" spans="1:11" ht="18" customHeight="1">
      <c r="B4" s="297" t="s">
        <v>371</v>
      </c>
      <c r="C4" s="298" t="s">
        <v>328</v>
      </c>
      <c r="D4" s="295"/>
      <c r="E4" s="296"/>
      <c r="F4" s="296"/>
      <c r="G4" s="296"/>
      <c r="H4" s="296"/>
      <c r="I4" s="296"/>
      <c r="J4" s="296"/>
      <c r="K4" s="296"/>
    </row>
    <row r="5" spans="1:11" ht="38.1" customHeight="1">
      <c r="B5" s="297" t="s">
        <v>374</v>
      </c>
      <c r="C5" s="298" t="s">
        <v>445</v>
      </c>
      <c r="D5" s="295"/>
      <c r="E5" s="296"/>
      <c r="F5" s="296"/>
      <c r="G5" s="296"/>
      <c r="H5" s="296"/>
      <c r="I5" s="296"/>
      <c r="J5" s="296"/>
      <c r="K5" s="296"/>
    </row>
    <row r="6" spans="1:11" ht="18" customHeight="1">
      <c r="B6" s="297" t="s">
        <v>429</v>
      </c>
      <c r="C6" s="298" t="s">
        <v>135</v>
      </c>
      <c r="D6" s="295"/>
      <c r="E6" s="296"/>
      <c r="F6" s="296"/>
      <c r="G6" s="296"/>
      <c r="H6" s="296"/>
      <c r="I6" s="296"/>
      <c r="J6" s="296"/>
      <c r="K6" s="296"/>
    </row>
    <row r="7" spans="1:11" ht="18" customHeight="1">
      <c r="B7" s="297" t="s">
        <v>430</v>
      </c>
      <c r="C7" s="298" t="s">
        <v>446</v>
      </c>
      <c r="D7" s="295"/>
      <c r="E7" s="296"/>
      <c r="F7" s="296"/>
      <c r="G7" s="296"/>
      <c r="H7" s="296"/>
      <c r="I7" s="296"/>
      <c r="J7" s="296"/>
      <c r="K7" s="296"/>
    </row>
    <row r="8" spans="1:11" ht="18" customHeight="1">
      <c r="B8" s="297" t="s">
        <v>447</v>
      </c>
      <c r="C8" s="298" t="s">
        <v>448</v>
      </c>
      <c r="D8" s="295"/>
      <c r="E8" s="296"/>
      <c r="F8" s="296"/>
      <c r="G8" s="296"/>
      <c r="H8" s="296"/>
      <c r="I8" s="296"/>
      <c r="J8" s="296"/>
      <c r="K8" s="296"/>
    </row>
    <row r="9" spans="1:11" ht="18" customHeight="1">
      <c r="B9" s="297" t="s">
        <v>449</v>
      </c>
      <c r="C9" s="298" t="s">
        <v>450</v>
      </c>
      <c r="D9" s="295"/>
      <c r="E9" s="296"/>
      <c r="F9" s="296"/>
      <c r="G9" s="296"/>
      <c r="H9" s="296"/>
      <c r="I9" s="296"/>
      <c r="J9" s="296"/>
      <c r="K9" s="296"/>
    </row>
    <row r="10" spans="1:11" ht="18" customHeight="1">
      <c r="B10" s="297"/>
      <c r="C10" s="298"/>
      <c r="D10" s="295"/>
      <c r="E10" s="296"/>
      <c r="F10" s="296"/>
      <c r="G10" s="296"/>
      <c r="H10" s="296"/>
      <c r="I10" s="296"/>
      <c r="J10" s="296"/>
      <c r="K10" s="296"/>
    </row>
    <row r="11" spans="1:11" ht="18" customHeight="1">
      <c r="A11" s="294" t="s">
        <v>341</v>
      </c>
      <c r="B11" s="291" t="s">
        <v>312</v>
      </c>
      <c r="D11" s="295"/>
      <c r="E11" s="296"/>
      <c r="F11" s="296"/>
      <c r="G11" s="296"/>
      <c r="H11" s="296"/>
      <c r="I11" s="296"/>
      <c r="J11" s="296"/>
      <c r="K11" s="296"/>
    </row>
    <row r="12" spans="1:11" ht="18" customHeight="1">
      <c r="B12" s="1192" t="s">
        <v>313</v>
      </c>
      <c r="C12" s="1192"/>
      <c r="D12" s="300"/>
      <c r="E12" s="296"/>
      <c r="F12" s="296"/>
      <c r="G12" s="296"/>
      <c r="H12" s="296"/>
      <c r="I12" s="296"/>
      <c r="J12" s="296"/>
      <c r="K12" s="296"/>
    </row>
    <row r="13" spans="1:11" ht="18" customHeight="1">
      <c r="B13" s="301"/>
      <c r="C13" s="298" t="s">
        <v>314</v>
      </c>
      <c r="D13" s="295"/>
      <c r="E13" s="296"/>
      <c r="F13" s="296"/>
      <c r="G13" s="296"/>
      <c r="H13" s="296"/>
      <c r="I13" s="296"/>
      <c r="J13" s="296"/>
      <c r="K13" s="296"/>
    </row>
    <row r="14" spans="1:11" ht="18" customHeight="1">
      <c r="B14" s="1192" t="s">
        <v>315</v>
      </c>
      <c r="C14" s="1192"/>
      <c r="D14" s="300"/>
      <c r="E14" s="296"/>
      <c r="F14" s="296"/>
      <c r="G14" s="296"/>
      <c r="H14" s="296"/>
      <c r="I14" s="296"/>
      <c r="J14" s="296"/>
      <c r="K14" s="296"/>
    </row>
    <row r="15" spans="1:11" ht="38.1" customHeight="1">
      <c r="B15" s="302" t="s">
        <v>329</v>
      </c>
      <c r="C15" s="298" t="s">
        <v>136</v>
      </c>
      <c r="D15" s="295"/>
      <c r="E15" s="296"/>
      <c r="F15" s="296"/>
      <c r="G15" s="296"/>
      <c r="H15" s="296"/>
      <c r="I15" s="296"/>
      <c r="J15" s="296"/>
      <c r="K15" s="296"/>
    </row>
    <row r="16" spans="1:11" ht="24.75" customHeight="1">
      <c r="B16" s="302" t="s">
        <v>329</v>
      </c>
      <c r="C16" s="298" t="s">
        <v>454</v>
      </c>
      <c r="D16" s="295"/>
      <c r="E16" s="296"/>
      <c r="F16" s="296"/>
      <c r="G16" s="296"/>
      <c r="H16" s="296"/>
      <c r="I16" s="296"/>
      <c r="J16" s="296"/>
      <c r="K16" s="296"/>
    </row>
    <row r="17" spans="2:11" ht="42" customHeight="1">
      <c r="B17" s="302" t="s">
        <v>329</v>
      </c>
      <c r="C17" s="298" t="s">
        <v>455</v>
      </c>
      <c r="D17" s="295"/>
      <c r="E17" s="296"/>
      <c r="F17" s="296"/>
      <c r="G17" s="296"/>
      <c r="H17" s="296"/>
      <c r="I17" s="296"/>
      <c r="J17" s="296"/>
      <c r="K17" s="296"/>
    </row>
    <row r="18" spans="2:11" ht="18" customHeight="1">
      <c r="B18" s="302" t="s">
        <v>329</v>
      </c>
      <c r="C18" s="298" t="s">
        <v>316</v>
      </c>
      <c r="D18" s="295"/>
      <c r="E18" s="296"/>
      <c r="F18" s="296"/>
      <c r="G18" s="296"/>
      <c r="H18" s="296"/>
      <c r="I18" s="296"/>
      <c r="J18" s="296"/>
      <c r="K18" s="296"/>
    </row>
    <row r="19" spans="2:11" ht="18" customHeight="1">
      <c r="B19" s="302" t="s">
        <v>329</v>
      </c>
      <c r="C19" s="298" t="s">
        <v>444</v>
      </c>
      <c r="D19" s="295"/>
      <c r="E19" s="296"/>
      <c r="F19" s="296"/>
      <c r="G19" s="296"/>
      <c r="H19" s="296"/>
      <c r="I19" s="296"/>
      <c r="J19" s="296"/>
      <c r="K19" s="296"/>
    </row>
    <row r="20" spans="2:11" ht="18" customHeight="1">
      <c r="B20" s="302" t="s">
        <v>329</v>
      </c>
      <c r="C20" s="298" t="s">
        <v>317</v>
      </c>
      <c r="D20" s="295"/>
      <c r="E20" s="296"/>
      <c r="F20" s="296"/>
      <c r="G20" s="296"/>
      <c r="H20" s="296"/>
      <c r="I20" s="296"/>
      <c r="J20" s="296"/>
      <c r="K20" s="296"/>
    </row>
    <row r="21" spans="2:11" ht="18" customHeight="1">
      <c r="B21" s="1192" t="s">
        <v>318</v>
      </c>
      <c r="C21" s="1192"/>
      <c r="D21" s="300"/>
      <c r="E21" s="296"/>
      <c r="F21" s="296"/>
      <c r="G21" s="296"/>
      <c r="H21" s="296"/>
      <c r="I21" s="296"/>
      <c r="J21" s="296"/>
      <c r="K21" s="296"/>
    </row>
    <row r="22" spans="2:11" ht="54" customHeight="1">
      <c r="B22" s="302" t="s">
        <v>329</v>
      </c>
      <c r="C22" s="298" t="s">
        <v>319</v>
      </c>
      <c r="D22" s="295"/>
      <c r="E22" s="296"/>
      <c r="F22" s="296"/>
      <c r="G22" s="296"/>
      <c r="H22" s="296"/>
      <c r="I22" s="296"/>
      <c r="J22" s="296"/>
      <c r="K22" s="296"/>
    </row>
    <row r="23" spans="2:11" ht="54" customHeight="1">
      <c r="B23" s="302" t="s">
        <v>329</v>
      </c>
      <c r="C23" s="298" t="s">
        <v>320</v>
      </c>
      <c r="D23" s="295"/>
      <c r="E23" s="296"/>
      <c r="F23" s="296"/>
      <c r="G23" s="296"/>
      <c r="H23" s="296"/>
      <c r="I23" s="296"/>
      <c r="J23" s="296"/>
      <c r="K23" s="296"/>
    </row>
    <row r="24" spans="2:11" ht="38.1" customHeight="1">
      <c r="B24" s="302" t="s">
        <v>329</v>
      </c>
      <c r="C24" s="298" t="s">
        <v>321</v>
      </c>
      <c r="D24" s="295"/>
      <c r="E24" s="296"/>
      <c r="F24" s="296"/>
      <c r="G24" s="296"/>
      <c r="H24" s="296"/>
      <c r="I24" s="296"/>
      <c r="J24" s="296"/>
      <c r="K24" s="296"/>
    </row>
    <row r="25" spans="2:11" ht="18" customHeight="1">
      <c r="B25" s="302" t="s">
        <v>329</v>
      </c>
      <c r="C25" s="298" t="s">
        <v>322</v>
      </c>
      <c r="D25" s="295"/>
      <c r="E25" s="296"/>
      <c r="F25" s="296"/>
      <c r="G25" s="296"/>
      <c r="H25" s="296"/>
      <c r="I25" s="296"/>
      <c r="J25" s="296"/>
      <c r="K25" s="296"/>
    </row>
    <row r="26" spans="2:11" ht="38.1" customHeight="1">
      <c r="B26" s="302" t="s">
        <v>329</v>
      </c>
      <c r="C26" s="298" t="s">
        <v>323</v>
      </c>
      <c r="D26" s="295"/>
      <c r="E26" s="296"/>
      <c r="F26" s="296"/>
      <c r="G26" s="296"/>
      <c r="H26" s="296"/>
      <c r="I26" s="296"/>
      <c r="J26" s="296"/>
      <c r="K26" s="296"/>
    </row>
    <row r="27" spans="2:11" ht="18" customHeight="1">
      <c r="B27" s="1192" t="s">
        <v>324</v>
      </c>
      <c r="C27" s="1192"/>
      <c r="D27" s="300"/>
      <c r="E27" s="296"/>
      <c r="F27" s="296"/>
      <c r="G27" s="296"/>
      <c r="H27" s="296"/>
      <c r="I27" s="296"/>
      <c r="J27" s="296"/>
      <c r="K27" s="296"/>
    </row>
    <row r="28" spans="2:11" ht="54" customHeight="1">
      <c r="B28" s="302" t="s">
        <v>329</v>
      </c>
      <c r="C28" s="298" t="s">
        <v>319</v>
      </c>
      <c r="D28" s="295"/>
      <c r="E28" s="296"/>
      <c r="F28" s="296"/>
      <c r="G28" s="296"/>
      <c r="H28" s="296"/>
      <c r="I28" s="296"/>
      <c r="J28" s="296"/>
      <c r="K28" s="296"/>
    </row>
    <row r="29" spans="2:11" ht="18" customHeight="1">
      <c r="B29" s="302" t="s">
        <v>329</v>
      </c>
      <c r="C29" s="298" t="s">
        <v>322</v>
      </c>
      <c r="D29" s="295"/>
      <c r="E29" s="296"/>
      <c r="F29" s="296"/>
      <c r="G29" s="296"/>
      <c r="H29" s="296"/>
      <c r="I29" s="296"/>
      <c r="J29" s="296"/>
      <c r="K29" s="296"/>
    </row>
    <row r="30" spans="2:11" ht="18" customHeight="1">
      <c r="B30" s="1192" t="s">
        <v>325</v>
      </c>
      <c r="C30" s="1192"/>
      <c r="D30" s="300"/>
    </row>
    <row r="31" spans="2:11" ht="54" customHeight="1">
      <c r="B31" s="302" t="s">
        <v>329</v>
      </c>
      <c r="C31" s="298" t="s">
        <v>319</v>
      </c>
      <c r="D31" s="295"/>
      <c r="E31" s="296"/>
      <c r="F31" s="296"/>
      <c r="G31" s="296"/>
      <c r="H31" s="296"/>
      <c r="I31" s="296"/>
      <c r="J31" s="296"/>
      <c r="K31" s="296"/>
    </row>
    <row r="32" spans="2:11" ht="18" customHeight="1">
      <c r="B32" s="302" t="s">
        <v>329</v>
      </c>
      <c r="C32" s="298" t="s">
        <v>322</v>
      </c>
      <c r="D32" s="295"/>
    </row>
    <row r="33" spans="2:11" ht="18" customHeight="1">
      <c r="B33" s="1192" t="s">
        <v>571</v>
      </c>
      <c r="C33" s="1192"/>
      <c r="D33" s="300"/>
    </row>
    <row r="34" spans="2:11" ht="18" customHeight="1">
      <c r="B34" s="302" t="s">
        <v>329</v>
      </c>
      <c r="C34" s="298" t="s">
        <v>326</v>
      </c>
      <c r="D34" s="295"/>
    </row>
    <row r="35" spans="2:11" ht="18" hidden="1" customHeight="1">
      <c r="B35" s="1192" t="s">
        <v>527</v>
      </c>
      <c r="C35" s="1192"/>
      <c r="D35" s="300"/>
    </row>
    <row r="36" spans="2:11" ht="18" hidden="1" customHeight="1">
      <c r="B36" s="302" t="s">
        <v>329</v>
      </c>
      <c r="C36" s="298" t="s">
        <v>326</v>
      </c>
      <c r="D36" s="295"/>
    </row>
    <row r="37" spans="2:11" ht="18" customHeight="1">
      <c r="B37" s="1192" t="s">
        <v>327</v>
      </c>
      <c r="C37" s="1192"/>
      <c r="D37" s="300"/>
    </row>
    <row r="38" spans="2:11" ht="32.25" customHeight="1">
      <c r="B38" s="302" t="s">
        <v>329</v>
      </c>
      <c r="C38" s="298" t="s">
        <v>333</v>
      </c>
      <c r="D38" s="295"/>
      <c r="E38" s="296"/>
      <c r="F38" s="296"/>
      <c r="G38" s="296"/>
      <c r="H38" s="296"/>
      <c r="I38" s="296"/>
      <c r="J38" s="296"/>
      <c r="K38" s="296"/>
    </row>
    <row r="39" spans="2:11" ht="18" customHeight="1">
      <c r="B39" s="1192" t="s">
        <v>334</v>
      </c>
      <c r="C39" s="1192"/>
    </row>
    <row r="40" spans="2:11" ht="38.1" customHeight="1">
      <c r="B40" s="302" t="s">
        <v>329</v>
      </c>
      <c r="C40" s="298" t="s">
        <v>332</v>
      </c>
    </row>
    <row r="41" spans="2:11" ht="38.1" customHeight="1">
      <c r="B41" s="302" t="s">
        <v>329</v>
      </c>
      <c r="C41" s="298" t="s">
        <v>333</v>
      </c>
    </row>
    <row r="42" spans="2:11" ht="18" customHeight="1">
      <c r="B42" s="1192" t="s">
        <v>335</v>
      </c>
      <c r="C42" s="1192"/>
    </row>
    <row r="43" spans="2:11" ht="18" customHeight="1">
      <c r="B43" s="302" t="s">
        <v>329</v>
      </c>
      <c r="C43" s="304" t="s">
        <v>330</v>
      </c>
    </row>
    <row r="44" spans="2:11" ht="18" customHeight="1">
      <c r="B44" s="302" t="s">
        <v>329</v>
      </c>
      <c r="C44" s="304" t="s">
        <v>336</v>
      </c>
    </row>
    <row r="45" spans="2:11" ht="18" customHeight="1">
      <c r="B45" s="1192" t="s">
        <v>331</v>
      </c>
      <c r="C45" s="1192"/>
    </row>
    <row r="46" spans="2:11" ht="18" customHeight="1">
      <c r="B46" s="302" t="s">
        <v>329</v>
      </c>
      <c r="C46" s="298" t="s">
        <v>137</v>
      </c>
      <c r="D46" s="295"/>
      <c r="E46" s="296"/>
      <c r="F46" s="296"/>
      <c r="G46" s="296"/>
      <c r="H46" s="296"/>
      <c r="I46" s="296"/>
      <c r="J46" s="296"/>
      <c r="K46" s="296"/>
    </row>
    <row r="47" spans="2:11" ht="18" customHeight="1">
      <c r="B47" s="302" t="s">
        <v>329</v>
      </c>
      <c r="C47" s="298" t="s">
        <v>337</v>
      </c>
      <c r="D47" s="295"/>
      <c r="E47" s="296"/>
      <c r="F47" s="296"/>
      <c r="G47" s="296"/>
      <c r="H47" s="296"/>
      <c r="I47" s="296"/>
      <c r="J47" s="296"/>
      <c r="K47" s="296"/>
    </row>
    <row r="48" spans="2:11" ht="36" customHeight="1">
      <c r="B48" s="302" t="s">
        <v>329</v>
      </c>
      <c r="C48" s="298" t="s">
        <v>138</v>
      </c>
      <c r="D48" s="295"/>
      <c r="E48" s="296"/>
      <c r="F48" s="296"/>
      <c r="G48" s="296"/>
      <c r="H48" s="296"/>
      <c r="I48" s="296"/>
      <c r="J48" s="296"/>
      <c r="K48" s="296"/>
    </row>
    <row r="49" spans="1:11" ht="18" customHeight="1">
      <c r="B49" s="302" t="s">
        <v>329</v>
      </c>
      <c r="C49" s="298" t="s">
        <v>338</v>
      </c>
      <c r="D49" s="295"/>
      <c r="E49" s="296"/>
      <c r="F49" s="296"/>
      <c r="G49" s="296"/>
      <c r="H49" s="296"/>
      <c r="I49" s="296"/>
      <c r="J49" s="296"/>
      <c r="K49" s="296"/>
    </row>
    <row r="50" spans="1:11" ht="18" customHeight="1">
      <c r="A50" s="291"/>
      <c r="C50" s="305"/>
    </row>
    <row r="51" spans="1:11" ht="18" customHeight="1">
      <c r="A51" s="1195"/>
      <c r="B51" s="1195"/>
      <c r="C51" s="1195"/>
      <c r="D51" s="299"/>
    </row>
    <row r="52" spans="1:11" ht="18" customHeight="1">
      <c r="A52" s="1194" t="s">
        <v>139</v>
      </c>
      <c r="B52" s="1194"/>
      <c r="C52" s="1194"/>
      <c r="D52" s="299"/>
    </row>
    <row r="53" spans="1:11" ht="36" customHeight="1">
      <c r="A53" s="1193" t="s">
        <v>339</v>
      </c>
      <c r="B53" s="1193"/>
      <c r="C53" s="1193"/>
    </row>
    <row r="54" spans="1:11" ht="18" customHeight="1">
      <c r="B54" s="306"/>
      <c r="C54" s="306"/>
    </row>
    <row r="55" spans="1:11" ht="18" customHeight="1">
      <c r="C55" s="304"/>
    </row>
    <row r="56" spans="1:11" ht="18" customHeight="1">
      <c r="C56" s="305"/>
    </row>
    <row r="57" spans="1:11" ht="18" customHeight="1">
      <c r="C57" s="304"/>
    </row>
    <row r="58" spans="1:11" ht="18" customHeight="1">
      <c r="B58" s="305"/>
      <c r="C58" s="305"/>
    </row>
    <row r="59" spans="1:11" ht="18" customHeight="1">
      <c r="B59" s="305"/>
      <c r="C59" s="305"/>
    </row>
    <row r="60" spans="1:11" ht="18" customHeight="1">
      <c r="B60" s="305"/>
      <c r="C60" s="305"/>
    </row>
    <row r="61" spans="1:11" ht="18" customHeight="1">
      <c r="B61" s="305"/>
      <c r="C61" s="305"/>
    </row>
    <row r="62" spans="1:11" ht="18" customHeight="1">
      <c r="B62" s="305"/>
      <c r="C62" s="305"/>
    </row>
    <row r="63" spans="1:11" ht="18" customHeight="1">
      <c r="B63" s="305"/>
      <c r="C63" s="305"/>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1"/>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2"/>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5"/>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6"/>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7"/>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30"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D6" sqref="D6:G6"/>
    </sheetView>
  </sheetViews>
  <sheetFormatPr defaultColWidth="8" defaultRowHeight="16.5"/>
  <cols>
    <col min="1" max="1" width="8" style="160" customWidth="1"/>
    <col min="2" max="2" width="28.875" style="162" customWidth="1"/>
    <col min="3" max="3" width="10.25" style="162" customWidth="1"/>
    <col min="4" max="5" width="5.625" style="162" customWidth="1"/>
    <col min="6" max="6" width="5.625" style="167" customWidth="1"/>
    <col min="7" max="7" width="34.125" style="167" customWidth="1"/>
    <col min="8" max="10" width="10.375" style="167" hidden="1" customWidth="1"/>
    <col min="11" max="11" width="8" style="160" hidden="1" customWidth="1"/>
    <col min="12" max="12" width="21.5" style="160" hidden="1" customWidth="1"/>
    <col min="13" max="18" width="8" style="160" hidden="1" customWidth="1"/>
    <col min="19" max="19" width="8" style="160" customWidth="1"/>
    <col min="20" max="25" width="8" style="160"/>
    <col min="26" max="26" width="0" style="160" hidden="1" customWidth="1"/>
    <col min="27" max="27" width="16.75" style="160" hidden="1" customWidth="1"/>
    <col min="28" max="28" width="25.625" style="160" hidden="1" customWidth="1"/>
    <col min="29" max="29" width="0" style="160" hidden="1" customWidth="1"/>
    <col min="30" max="16384" width="8" style="160"/>
  </cols>
  <sheetData>
    <row r="1" spans="2:28" s="165" customFormat="1" ht="84.75" customHeight="1">
      <c r="B1" s="1210" t="str">
        <f>Cover!$B$2</f>
        <v>765kV AIS Substation Extension Package SS-120 for a) Extension of 765/400/220kV Fatehgarh-III Substation, b) Extension of 400/220kV Fatehgarh-III S/S, c) Extn. of 400kV Bikaner-II S/S, d) Extn. Of 765/400kV Bhiwani S/S.</v>
      </c>
      <c r="C1" s="1210"/>
      <c r="D1" s="1210"/>
      <c r="E1" s="1210"/>
      <c r="F1" s="1210"/>
      <c r="G1" s="1210"/>
      <c r="H1" s="161"/>
      <c r="I1" s="161"/>
      <c r="J1" s="161"/>
      <c r="L1" s="182"/>
      <c r="M1" s="182"/>
      <c r="N1" s="182"/>
    </row>
    <row r="2" spans="2:28" ht="31.5" customHeight="1">
      <c r="B2" s="1211" t="str">
        <f>Cover!B3</f>
        <v>Specification No.: CC/NT/W-AIS/DOM/A00/23/13127</v>
      </c>
      <c r="C2" s="1211"/>
      <c r="D2" s="1211"/>
      <c r="E2" s="1211"/>
      <c r="F2" s="1211"/>
      <c r="G2" s="1211"/>
      <c r="H2" s="162"/>
      <c r="I2" s="162"/>
      <c r="J2" s="162"/>
      <c r="L2" s="821" t="s">
        <v>559</v>
      </c>
      <c r="M2" s="347">
        <v>1</v>
      </c>
      <c r="N2" s="183"/>
      <c r="AA2" s="821" t="s">
        <v>562</v>
      </c>
      <c r="AB2" s="1044">
        <v>1</v>
      </c>
    </row>
    <row r="3" spans="2:28" ht="12" customHeight="1">
      <c r="B3" s="163"/>
      <c r="C3" s="163"/>
      <c r="D3" s="163"/>
      <c r="E3" s="163"/>
      <c r="F3" s="162"/>
      <c r="G3" s="162"/>
      <c r="H3" s="162"/>
      <c r="I3" s="162"/>
      <c r="J3" s="162"/>
      <c r="L3" s="821" t="s">
        <v>560</v>
      </c>
      <c r="M3" s="347" t="s">
        <v>451</v>
      </c>
      <c r="N3" s="183"/>
      <c r="AA3" s="821" t="s">
        <v>563</v>
      </c>
      <c r="AB3" s="1044" t="s">
        <v>451</v>
      </c>
    </row>
    <row r="4" spans="2:28" ht="20.100000000000001" customHeight="1">
      <c r="B4" s="1212" t="s">
        <v>261</v>
      </c>
      <c r="C4" s="1212"/>
      <c r="D4" s="1212"/>
      <c r="E4" s="1212"/>
      <c r="F4" s="1212"/>
      <c r="G4" s="1212"/>
      <c r="H4" s="162"/>
      <c r="I4" s="162"/>
      <c r="J4" s="162"/>
      <c r="M4" s="347"/>
      <c r="N4" s="183"/>
    </row>
    <row r="5" spans="2:28" ht="12" customHeight="1">
      <c r="B5" s="164"/>
      <c r="C5" s="164"/>
      <c r="F5" s="162"/>
      <c r="G5" s="162"/>
      <c r="H5" s="162"/>
      <c r="I5" s="162"/>
      <c r="J5" s="162"/>
      <c r="L5" s="183"/>
      <c r="M5" s="183"/>
      <c r="N5" s="183"/>
    </row>
    <row r="6" spans="2:28" s="165" customFormat="1" ht="43.5" customHeight="1" thickBot="1">
      <c r="B6" s="673" t="s">
        <v>262</v>
      </c>
      <c r="C6" s="675"/>
      <c r="D6" s="1213" t="s">
        <v>562</v>
      </c>
      <c r="E6" s="1213"/>
      <c r="F6" s="1213"/>
      <c r="G6" s="1213"/>
      <c r="H6" s="166"/>
      <c r="I6" s="166" t="str">
        <f>D6</f>
        <v>Sole Bidder</v>
      </c>
      <c r="J6" s="166"/>
      <c r="K6" s="165">
        <f>IF(I6="Sole Bidder",1,2)</f>
        <v>1</v>
      </c>
      <c r="L6" s="567">
        <f>IF(D6= "Sole Bidder", 0, D7)</f>
        <v>0</v>
      </c>
      <c r="M6" s="182" t="str">
        <f>D6</f>
        <v>Sole Bidder</v>
      </c>
      <c r="N6" s="182">
        <f>IF(M6="Sole Bidder",1,2)</f>
        <v>1</v>
      </c>
      <c r="AA6" s="1045">
        <f>IF(D6= "Sole Bidder", 0, D7)</f>
        <v>0</v>
      </c>
    </row>
    <row r="7" spans="2:28" ht="50.1" customHeight="1">
      <c r="B7" s="672" t="str">
        <f>IF(D6= "JV (Joint Venture)", "Total Nos. of  Partners in the JV [excluding the Lead Partner]", "")</f>
        <v/>
      </c>
      <c r="C7" s="674"/>
      <c r="D7" s="1214" t="s">
        <v>451</v>
      </c>
      <c r="E7" s="1215"/>
      <c r="F7" s="1215"/>
      <c r="G7" s="1216"/>
      <c r="L7" s="183"/>
      <c r="M7" s="183"/>
      <c r="N7" s="183"/>
    </row>
    <row r="8" spans="2:28" ht="19.5" customHeight="1">
      <c r="B8" s="168"/>
      <c r="C8" s="168"/>
      <c r="D8" s="166"/>
      <c r="L8" s="160">
        <f>IF(AND(D6="JV (Joint Venture)",D7=1),1,0)</f>
        <v>0</v>
      </c>
    </row>
    <row r="9" spans="2:28" ht="20.100000000000001" customHeight="1">
      <c r="B9" s="169" t="str">
        <f>IF(D6= "Sole Bidder", "Name of Sole Bidder", "Name of Lead Partner")</f>
        <v>Name of Sole Bidder</v>
      </c>
      <c r="C9" s="170"/>
      <c r="D9" s="1202" t="s">
        <v>463</v>
      </c>
      <c r="E9" s="1203"/>
      <c r="F9" s="1203"/>
      <c r="G9" s="1204"/>
    </row>
    <row r="10" spans="2:28" ht="20.100000000000001" customHeight="1">
      <c r="B10" s="171" t="str">
        <f>IF(D6= "Sole Bidder", "Address of Sole Bidder", "Address of Lead Partner")</f>
        <v>Address of Sole Bidder</v>
      </c>
      <c r="C10" s="172"/>
      <c r="D10" s="1202" t="s">
        <v>463</v>
      </c>
      <c r="E10" s="1203"/>
      <c r="F10" s="1203"/>
      <c r="G10" s="1204"/>
    </row>
    <row r="11" spans="2:28" ht="20.100000000000001" customHeight="1">
      <c r="B11" s="173"/>
      <c r="C11" s="174"/>
      <c r="D11" s="1202" t="s">
        <v>463</v>
      </c>
      <c r="E11" s="1203"/>
      <c r="F11" s="1203"/>
      <c r="G11" s="1204"/>
    </row>
    <row r="12" spans="2:28" ht="20.100000000000001" customHeight="1">
      <c r="B12" s="175"/>
      <c r="C12" s="176"/>
      <c r="D12" s="1202" t="s">
        <v>463</v>
      </c>
      <c r="E12" s="1203"/>
      <c r="F12" s="1203"/>
      <c r="G12" s="1204"/>
    </row>
    <row r="13" spans="2:28" ht="20.100000000000001" customHeight="1"/>
    <row r="14" spans="2:28" ht="20.100000000000001" customHeight="1">
      <c r="B14" s="169" t="str">
        <f>IF(D7=1, "Name of other Partner","Name of other Partner - 1")</f>
        <v>Name of other Partner - 1</v>
      </c>
      <c r="C14" s="170"/>
      <c r="D14" s="1202"/>
      <c r="E14" s="1203"/>
      <c r="F14" s="1203"/>
      <c r="G14" s="1204"/>
    </row>
    <row r="15" spans="2:28" ht="20.100000000000001" customHeight="1">
      <c r="B15" s="171" t="str">
        <f>IF(D7=1, "Address of other Partner","Address of other Partner - 1")</f>
        <v>Address of other Partner - 1</v>
      </c>
      <c r="C15" s="172"/>
      <c r="D15" s="1205"/>
      <c r="E15" s="1206"/>
      <c r="F15" s="1206"/>
      <c r="G15" s="1207"/>
    </row>
    <row r="16" spans="2:28" ht="20.100000000000001" customHeight="1">
      <c r="B16" s="173"/>
      <c r="C16" s="174"/>
      <c r="D16" s="1205" t="s">
        <v>463</v>
      </c>
      <c r="E16" s="1206"/>
      <c r="F16" s="1206"/>
      <c r="G16" s="1207"/>
    </row>
    <row r="17" spans="2:10" ht="20.100000000000001" customHeight="1">
      <c r="B17" s="175"/>
      <c r="C17" s="176"/>
      <c r="D17" s="1205" t="s">
        <v>463</v>
      </c>
      <c r="E17" s="1206"/>
      <c r="F17" s="1206"/>
      <c r="G17" s="1207"/>
    </row>
    <row r="18" spans="2:10" ht="20.100000000000001" customHeight="1"/>
    <row r="19" spans="2:10" ht="20.100000000000001" customHeight="1">
      <c r="B19" s="169" t="s">
        <v>452</v>
      </c>
      <c r="C19" s="170"/>
      <c r="D19" s="1199" t="s">
        <v>463</v>
      </c>
      <c r="E19" s="1200"/>
      <c r="F19" s="1200"/>
      <c r="G19" s="1201"/>
    </row>
    <row r="20" spans="2:10" ht="20.100000000000001" customHeight="1">
      <c r="B20" s="171" t="s">
        <v>453</v>
      </c>
      <c r="C20" s="172"/>
      <c r="D20" s="1199" t="s">
        <v>463</v>
      </c>
      <c r="E20" s="1200"/>
      <c r="F20" s="1200"/>
      <c r="G20" s="1201"/>
    </row>
    <row r="21" spans="2:10" ht="20.100000000000001" customHeight="1">
      <c r="B21" s="173"/>
      <c r="C21" s="174"/>
      <c r="D21" s="1199" t="s">
        <v>463</v>
      </c>
      <c r="E21" s="1200"/>
      <c r="F21" s="1200"/>
      <c r="G21" s="1201"/>
    </row>
    <row r="22" spans="2:10" ht="20.100000000000001" customHeight="1">
      <c r="B22" s="175"/>
      <c r="C22" s="176"/>
      <c r="D22" s="1202" t="s">
        <v>463</v>
      </c>
      <c r="E22" s="1208"/>
      <c r="F22" s="1208"/>
      <c r="G22" s="1209"/>
    </row>
    <row r="23" spans="2:10" ht="20.100000000000001" customHeight="1"/>
    <row r="24" spans="2:10" ht="21" customHeight="1">
      <c r="B24" s="177" t="s">
        <v>263</v>
      </c>
      <c r="C24" s="178"/>
      <c r="D24" s="1202"/>
      <c r="E24" s="1203"/>
      <c r="F24" s="1203"/>
      <c r="G24" s="1204"/>
    </row>
    <row r="25" spans="2:10" ht="21" customHeight="1">
      <c r="B25" s="177" t="s">
        <v>264</v>
      </c>
      <c r="C25" s="178"/>
      <c r="D25" s="1202"/>
      <c r="E25" s="1203"/>
      <c r="F25" s="1203"/>
      <c r="G25" s="1204"/>
    </row>
    <row r="26" spans="2:10" ht="21" customHeight="1">
      <c r="B26" s="177" t="s">
        <v>476</v>
      </c>
      <c r="C26" s="178"/>
      <c r="D26" s="1196"/>
      <c r="E26" s="1197"/>
      <c r="F26" s="1197"/>
      <c r="G26" s="1198"/>
    </row>
    <row r="27" spans="2:10" ht="21" customHeight="1">
      <c r="B27" s="177" t="s">
        <v>477</v>
      </c>
      <c r="C27" s="178"/>
      <c r="D27" s="1199"/>
      <c r="E27" s="1200"/>
      <c r="F27" s="1200"/>
      <c r="G27" s="1201"/>
    </row>
    <row r="28" spans="2:10" ht="21" customHeight="1">
      <c r="B28" s="177" t="s">
        <v>478</v>
      </c>
      <c r="C28" s="178"/>
      <c r="D28" s="1199"/>
      <c r="E28" s="1200"/>
      <c r="F28" s="1200"/>
      <c r="G28" s="1201"/>
    </row>
    <row r="29" spans="2:10" ht="21" customHeight="1">
      <c r="B29" s="177" t="s">
        <v>479</v>
      </c>
      <c r="C29" s="178"/>
      <c r="D29" s="1199"/>
      <c r="E29" s="1200"/>
      <c r="F29" s="1200"/>
      <c r="G29" s="1201"/>
    </row>
    <row r="30" spans="2:10" ht="21" customHeight="1">
      <c r="B30" s="179"/>
      <c r="C30" s="179"/>
      <c r="D30" s="179"/>
    </row>
    <row r="31" spans="2:10" s="165" customFormat="1" ht="21" customHeight="1">
      <c r="B31" s="177" t="s">
        <v>265</v>
      </c>
      <c r="C31" s="178"/>
      <c r="D31" s="344"/>
      <c r="E31" s="568"/>
      <c r="F31" s="344"/>
      <c r="G31" s="345" t="str">
        <f>IF(D31&gt;H31, "Invalid Date !", "")</f>
        <v/>
      </c>
      <c r="H31" s="346">
        <f>IF(E31="Feb",28,IF(OR(E31="Apr", E31="Jun", E31="Sep", E31="Nov"),30,31))</f>
        <v>31</v>
      </c>
      <c r="I31" s="162"/>
      <c r="J31" s="162"/>
    </row>
    <row r="32" spans="2:10" ht="21" customHeight="1">
      <c r="B32" s="177" t="s">
        <v>266</v>
      </c>
      <c r="C32" s="178"/>
      <c r="D32" s="1202"/>
      <c r="E32" s="1203"/>
      <c r="F32" s="1203"/>
      <c r="G32" s="1204"/>
    </row>
    <row r="33" spans="5:5">
      <c r="E33" s="167"/>
    </row>
  </sheetData>
  <sheetProtection algorithmName="SHA-512" hashValue="M79kGHNMFKizHQLUJ8RKGNVacqWkIgNc4UG2npVc3uTuJVsK6Ud7ilNrPN0E7kdUqQkh6qNrX6wV0RusqsScQA==" saltValue="vuvxUESkaN7EaD5x3WaUgg==" spinCount="100000" sheet="1" formatColumns="0" formatRows="0" selectLockedCells="1"/>
  <customSheetViews>
    <customSheetView guid="{987A3FAC-920D-4C0C-8129-D8F4AFD7E477}" showGridLines="0" printArea="1" hiddenColumns="1" view="pageBreakPreview">
      <selection activeCell="D27" sqref="D27:G27"/>
      <pageMargins left="0.75" right="0.75" top="0.69" bottom="0.7" header="0.4" footer="0.37"/>
      <pageSetup orientation="portrait" r:id="rId1"/>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3"/>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4"/>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5"/>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6"/>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7"/>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8"/>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9"/>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0"/>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1"/>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2"/>
      <headerFooter alignWithMargins="0"/>
    </customSheetView>
    <customSheetView guid="{B23AD343-29DA-4CE0-BD10-47BF44F3782F}" showGridLines="0">
      <selection activeCell="G8" sqref="G8"/>
      <pageMargins left="0.75" right="0.75" top="0.69" bottom="0.7" header="0.4" footer="0.37"/>
      <pageSetup orientation="portrait" r:id="rId13"/>
      <headerFooter alignWithMargins="0"/>
    </customSheetView>
    <customSheetView guid="{ECE9294F-C910-4036-88BC-B1F2176FB06B}" showGridLines="0">
      <selection activeCell="D14" sqref="D14:G14"/>
      <pageMargins left="0.75" right="0.75" top="0.69" bottom="0.7" header="0.4" footer="0.37"/>
      <pageSetup orientation="portrait" r:id="rId14"/>
      <headerFooter alignWithMargins="0"/>
    </customSheetView>
    <customSheetView guid="{4F65FF32-EC61-4022-A399-2986D7B6B8B3}" showGridLines="0" showRuler="0">
      <selection activeCell="D6" sqref="D6"/>
      <pageMargins left="0.75" right="0.75" top="0.69" bottom="0.7" header="0.4" footer="0.37"/>
      <pageSetup orientation="portrait" r:id="rId15"/>
      <headerFooter alignWithMargins="0"/>
    </customSheetView>
    <customSheetView guid="{01ACF2E1-8E61-4459-ABC1-B6C183DEED61}" showGridLines="0" showRuler="0">
      <selection activeCell="D28" sqref="D28"/>
      <pageMargins left="0.75" right="0.75" top="0.69" bottom="0.7" header="0.4" footer="0.37"/>
      <pageSetup orientation="portrait" r:id="rId16"/>
      <headerFooter alignWithMargins="0"/>
    </customSheetView>
    <customSheetView guid="{14D7F02E-BCCA-4517-ABC7-537FF4AEB67A}" showGridLines="0">
      <selection activeCell="D10" sqref="D10:G10"/>
      <pageMargins left="0.75" right="0.75" top="0.69" bottom="0.7" header="0.4" footer="0.37"/>
      <pageSetup orientation="portrait" r:id="rId17"/>
      <headerFooter alignWithMargins="0"/>
    </customSheetView>
    <customSheetView guid="{27A45B7A-04F2-4516-B80B-5ED0825D4ED3}" showGridLines="0">
      <selection activeCell="D6" sqref="D6:G6"/>
      <pageMargins left="0.75" right="0.75" top="0.69" bottom="0.7" header="0.4" footer="0.37"/>
      <pageSetup orientation="portrait" r:id="rId18"/>
      <headerFooter alignWithMargins="0"/>
    </customSheetView>
    <customSheetView guid="{E9F4E142-7D26-464D-BECA-4F3806DB1FE1}" showGridLines="0">
      <selection activeCell="G8" sqref="G8"/>
      <pageMargins left="0.75" right="0.75" top="0.69" bottom="0.7" header="0.4" footer="0.37"/>
      <pageSetup orientation="portrait" r:id="rId19"/>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20"/>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21"/>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22"/>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23"/>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24"/>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25"/>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26"/>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7"/>
      <headerFooter alignWithMargins="0"/>
    </customSheetView>
    <customSheetView guid="{D5F8AD2D-F014-4A7B-9CE7-589273BD9F11}" showGridLines="0" printArea="1" hiddenColumns="1" view="pageBreakPreview">
      <selection activeCell="D10" sqref="D10:G10"/>
      <pageMargins left="0.75" right="0.75" top="0.69" bottom="0.7" header="0.4" footer="0.37"/>
      <pageSetup orientation="portrait" r:id="rId28"/>
      <headerFooter alignWithMargins="0"/>
    </customSheetView>
  </customSheetViews>
  <mergeCells count="24">
    <mergeCell ref="B1:G1"/>
    <mergeCell ref="B2:G2"/>
    <mergeCell ref="B4:G4"/>
    <mergeCell ref="D6:G6"/>
    <mergeCell ref="D7:G7"/>
    <mergeCell ref="D20:G20"/>
    <mergeCell ref="D19:G19"/>
    <mergeCell ref="D24:G24"/>
    <mergeCell ref="D25:G25"/>
    <mergeCell ref="D22:G22"/>
    <mergeCell ref="D21:G21"/>
    <mergeCell ref="D9:G9"/>
    <mergeCell ref="D10:G10"/>
    <mergeCell ref="D11:G11"/>
    <mergeCell ref="D12:G12"/>
    <mergeCell ref="D17:G17"/>
    <mergeCell ref="D16:G16"/>
    <mergeCell ref="D14:G14"/>
    <mergeCell ref="D15:G15"/>
    <mergeCell ref="D26:G26"/>
    <mergeCell ref="D27:G27"/>
    <mergeCell ref="D28:G28"/>
    <mergeCell ref="D29:G29"/>
    <mergeCell ref="D32:G32"/>
  </mergeCells>
  <phoneticPr fontId="35" type="noConversion"/>
  <conditionalFormatting sqref="B19:C22">
    <cfRule type="expression" dxfId="945" priority="8" stopIfTrue="1">
      <formula>$L$6&lt;2</formula>
    </cfRule>
  </conditionalFormatting>
  <conditionalFormatting sqref="B14:C17">
    <cfRule type="expression" dxfId="944" priority="9" stopIfTrue="1">
      <formula>$L$6&lt;1</formula>
    </cfRule>
  </conditionalFormatting>
  <conditionalFormatting sqref="B7:C7">
    <cfRule type="expression" dxfId="943" priority="11" stopIfTrue="1">
      <formula>$D$6="Sole Bidder"</formula>
    </cfRule>
  </conditionalFormatting>
  <conditionalFormatting sqref="D14:G17">
    <cfRule type="expression" dxfId="942" priority="3" stopIfTrue="1">
      <formula>$L$6&lt;1</formula>
    </cfRule>
  </conditionalFormatting>
  <conditionalFormatting sqref="D19:G22">
    <cfRule type="expression" dxfId="941" priority="2" stopIfTrue="1">
      <formula>$L$6&lt;2</formula>
    </cfRule>
  </conditionalFormatting>
  <conditionalFormatting sqref="D7:G7">
    <cfRule type="expression" dxfId="940" priority="1" stopIfTrue="1">
      <formula>$D$6="Sole Bidder"</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"2023,2024"</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552"/>
  <sheetViews>
    <sheetView view="pageBreakPreview" zoomScale="80" zoomScaleNormal="100" zoomScaleSheetLayoutView="80" workbookViewId="0">
      <selection activeCell="G397" sqref="G397"/>
    </sheetView>
  </sheetViews>
  <sheetFormatPr defaultColWidth="9" defaultRowHeight="15"/>
  <cols>
    <col min="1" max="1" width="6.875" style="877" customWidth="1"/>
    <col min="2" max="2" width="13.625" style="877" customWidth="1"/>
    <col min="3" max="3" width="9.625" style="877" customWidth="1"/>
    <col min="4" max="4" width="22.375" style="877" customWidth="1"/>
    <col min="5" max="5" width="15.375" style="877" customWidth="1"/>
    <col min="6" max="6" width="13.5" style="877" customWidth="1"/>
    <col min="7" max="7" width="14.75" style="877" customWidth="1"/>
    <col min="8" max="8" width="11.375" style="877" customWidth="1"/>
    <col min="9" max="9" width="15.125" style="884" customWidth="1"/>
    <col min="10" max="10" width="55.375" style="876" customWidth="1"/>
    <col min="11" max="11" width="7.5" style="877" customWidth="1"/>
    <col min="12" max="12" width="7.75" style="877" customWidth="1"/>
    <col min="13" max="13" width="13.625" style="876" customWidth="1"/>
    <col min="14" max="14" width="24.75" style="877" customWidth="1"/>
    <col min="15" max="15" width="13" style="877" hidden="1" customWidth="1"/>
    <col min="16" max="16" width="16.875" style="873" hidden="1" customWidth="1"/>
    <col min="17" max="17" width="22.75" style="873" hidden="1" customWidth="1"/>
    <col min="18" max="18" width="15.5" style="873" hidden="1" customWidth="1"/>
    <col min="19" max="19" width="11.875" style="874" hidden="1" customWidth="1"/>
    <col min="20" max="20" width="13.875" style="875" customWidth="1"/>
    <col min="21" max="23" width="9" style="875" customWidth="1"/>
    <col min="24" max="24" width="14.25" style="875" customWidth="1"/>
    <col min="25" max="25" width="24.125" style="875" customWidth="1"/>
    <col min="26" max="26" width="11.125" style="876" customWidth="1"/>
    <col min="27" max="27" width="12.75" style="876" customWidth="1"/>
    <col min="28" max="28" width="11.375" style="877" customWidth="1"/>
    <col min="29" max="29" width="10.375" style="876" customWidth="1"/>
    <col min="30" max="30" width="17.75" style="876" hidden="1" customWidth="1"/>
    <col min="31" max="31" width="10.5" style="876" hidden="1" customWidth="1"/>
    <col min="32" max="32" width="12.375" style="876" hidden="1" customWidth="1"/>
    <col min="33" max="34" width="9" style="876" hidden="1" customWidth="1"/>
    <col min="35" max="35" width="10.875" style="876" hidden="1" customWidth="1"/>
    <col min="36" max="36" width="18.75" style="876" hidden="1" customWidth="1"/>
    <col min="37" max="37" width="9" style="876" hidden="1" customWidth="1"/>
    <col min="38" max="39" width="9" style="875" hidden="1" customWidth="1"/>
    <col min="40" max="51" width="9" style="875" customWidth="1"/>
    <col min="52" max="52" width="9" style="876" customWidth="1"/>
    <col min="53" max="16384" width="9" style="876"/>
  </cols>
  <sheetData>
    <row r="1" spans="1:37">
      <c r="A1" s="869" t="str">
        <f>Cover!B3</f>
        <v>Specification No.: CC/NT/W-AIS/DOM/A00/23/13127</v>
      </c>
      <c r="B1" s="869"/>
      <c r="C1" s="869"/>
      <c r="D1" s="869"/>
      <c r="E1" s="869"/>
      <c r="F1" s="869"/>
      <c r="G1" s="869"/>
      <c r="H1" s="869"/>
      <c r="I1" s="1145"/>
      <c r="J1" s="870"/>
      <c r="K1" s="871"/>
      <c r="L1" s="871"/>
      <c r="M1" s="872"/>
      <c r="N1" s="976" t="s">
        <v>418</v>
      </c>
      <c r="O1" s="871" t="s">
        <v>418</v>
      </c>
      <c r="AD1" s="878" t="s">
        <v>254</v>
      </c>
      <c r="AE1" s="879">
        <f>SUMIF(O18:O441, "Direct",N18:N441)</f>
        <v>0</v>
      </c>
      <c r="AJ1" s="879" t="str">
        <f>'Names of Bidder'!D6</f>
        <v>Sole Bidder</v>
      </c>
      <c r="AK1" s="876" t="s">
        <v>255</v>
      </c>
    </row>
    <row r="2" spans="1:37">
      <c r="A2" s="880"/>
      <c r="B2" s="880"/>
      <c r="C2" s="880"/>
      <c r="D2" s="880"/>
      <c r="E2" s="880"/>
      <c r="F2" s="880"/>
      <c r="G2" s="880"/>
      <c r="H2" s="880"/>
      <c r="AA2" s="877"/>
      <c r="AD2" s="878" t="s">
        <v>256</v>
      </c>
      <c r="AE2" s="881" t="e">
        <f>#REF!-AE1</f>
        <v>#REF!</v>
      </c>
      <c r="AF2" s="882"/>
      <c r="AJ2" s="879">
        <f>'Names of Bidder'!L6</f>
        <v>0</v>
      </c>
    </row>
    <row r="3" spans="1:37" ht="60.75" customHeight="1">
      <c r="A3" s="1244" t="str">
        <f>Cover!B2</f>
        <v>765kV AIS Substation Extension Package SS-120 for a) Extension of 765/400/220kV Fatehgarh-III Substation, b) Extension of 400/220kV Fatehgarh-III S/S, c) Extn. of 400kV Bikaner-II S/S, d) Extn. Of 765/400kV Bhiwani S/S.</v>
      </c>
      <c r="B3" s="1244"/>
      <c r="C3" s="1244"/>
      <c r="D3" s="1244"/>
      <c r="E3" s="1244"/>
      <c r="F3" s="1244"/>
      <c r="G3" s="1244"/>
      <c r="H3" s="1244"/>
      <c r="I3" s="1244"/>
      <c r="J3" s="1244"/>
      <c r="K3" s="1244"/>
      <c r="L3" s="1244"/>
      <c r="M3" s="1244"/>
      <c r="N3" s="1244"/>
      <c r="O3" s="1244"/>
      <c r="Y3" s="883"/>
      <c r="Z3" s="884"/>
      <c r="AA3" s="884"/>
      <c r="AB3" s="884"/>
      <c r="AD3" s="880"/>
      <c r="AG3" s="1219"/>
      <c r="AH3" s="1219"/>
    </row>
    <row r="4" spans="1:37">
      <c r="A4" s="1245" t="s">
        <v>23</v>
      </c>
      <c r="B4" s="1245"/>
      <c r="C4" s="1245"/>
      <c r="D4" s="1245"/>
      <c r="E4" s="1245"/>
      <c r="F4" s="1245"/>
      <c r="G4" s="1245"/>
      <c r="H4" s="1245"/>
      <c r="I4" s="1245"/>
      <c r="J4" s="1245"/>
      <c r="K4" s="1245"/>
      <c r="L4" s="1245"/>
      <c r="M4" s="1245"/>
      <c r="N4" s="1245"/>
      <c r="O4" s="1245"/>
      <c r="Y4" s="883"/>
      <c r="Z4" s="884"/>
      <c r="AA4" s="884"/>
      <c r="AB4" s="884"/>
      <c r="AD4" s="880"/>
      <c r="AE4" s="885"/>
      <c r="AF4" s="882"/>
    </row>
    <row r="5" spans="1:37">
      <c r="Y5" s="883"/>
      <c r="Z5" s="884"/>
      <c r="AA5" s="884"/>
      <c r="AB5" s="884"/>
      <c r="AD5" s="880"/>
    </row>
    <row r="6" spans="1:37">
      <c r="A6" s="886" t="str">
        <f>"Bidder’s Name and Address (" &amp; MID('Names of Bidder'!B9,9, 20) &amp; ") :"</f>
        <v>Bidder’s Name and Address (Sole Bidder) :</v>
      </c>
      <c r="B6" s="886"/>
      <c r="C6" s="886"/>
      <c r="D6" s="886"/>
      <c r="E6" s="886"/>
      <c r="F6" s="886"/>
      <c r="G6" s="886"/>
      <c r="H6" s="886"/>
      <c r="I6" s="1146"/>
      <c r="J6" s="887"/>
      <c r="K6" s="888"/>
      <c r="L6" s="888"/>
      <c r="M6" s="889" t="s">
        <v>396</v>
      </c>
      <c r="O6" s="895"/>
      <c r="Y6" s="883"/>
      <c r="Z6" s="884"/>
      <c r="AA6" s="884"/>
      <c r="AB6" s="884"/>
      <c r="AD6" s="880"/>
      <c r="AE6" s="885"/>
    </row>
    <row r="7" spans="1:37">
      <c r="A7" s="1246" t="str">
        <f>IF('Names of Bidder'!D9="", "", IF('Names of Bidder'!D6= "JV (Joint Venture)", "JV of " &amp; AJ8, ""))</f>
        <v/>
      </c>
      <c r="B7" s="1246"/>
      <c r="C7" s="1246"/>
      <c r="D7" s="1246"/>
      <c r="E7" s="1246"/>
      <c r="F7" s="1246"/>
      <c r="G7" s="1246"/>
      <c r="H7" s="1246"/>
      <c r="I7" s="1246"/>
      <c r="J7" s="1246"/>
      <c r="K7" s="1246"/>
      <c r="L7" s="1246"/>
      <c r="M7" s="890" t="s">
        <v>480</v>
      </c>
      <c r="O7" s="895"/>
      <c r="Y7" s="873"/>
      <c r="Z7" s="891"/>
      <c r="AA7" s="891"/>
      <c r="AB7" s="891"/>
      <c r="AG7" s="1219"/>
      <c r="AH7" s="1219"/>
    </row>
    <row r="8" spans="1:37">
      <c r="A8" s="886" t="s">
        <v>397</v>
      </c>
      <c r="B8" s="886"/>
      <c r="C8" s="890" t="str">
        <f>IF('Names of Bidder'!D9=0, "", 'Names of Bidder'!D9)</f>
        <v xml:space="preserve">…….. …….. …….. …….. …….. …….. </v>
      </c>
      <c r="D8" s="890"/>
      <c r="E8" s="890"/>
      <c r="F8" s="886"/>
      <c r="G8" s="886"/>
      <c r="H8" s="886"/>
      <c r="I8" s="1146"/>
      <c r="M8" s="890" t="s">
        <v>400</v>
      </c>
      <c r="O8" s="895"/>
      <c r="Y8" s="883"/>
      <c r="Z8" s="892"/>
      <c r="AA8" s="892"/>
      <c r="AB8" s="892"/>
      <c r="AJ8" s="879" t="str">
        <f>IF('Names of Bidder'!D7=1,'Names of Bidder'!D9&amp;" &amp; "&amp;'Names of Bidder'!D14,IF('Names of Bidder'!D7="2 or More",'Names of Bidder'!D9&amp;" , "&amp;'Names of Bidder'!D14&amp;" &amp; "&amp;'Names of Bidder'!D19,""))</f>
        <v xml:space="preserve">…….. …….. …….. …….. …….. ……..  ,  &amp; …….. …….. …….. …….. …….. …….. </v>
      </c>
    </row>
    <row r="9" spans="1:37">
      <c r="A9" s="886" t="s">
        <v>399</v>
      </c>
      <c r="B9" s="886"/>
      <c r="C9" s="890" t="str">
        <f>IF('Names of Bidder'!D10=0, "", 'Names of Bidder'!D10)</f>
        <v xml:space="preserve">…….. …….. …….. …….. …….. …….. </v>
      </c>
      <c r="D9" s="890"/>
      <c r="E9" s="890"/>
      <c r="F9" s="886"/>
      <c r="G9" s="886"/>
      <c r="H9" s="886"/>
      <c r="I9" s="1146"/>
      <c r="M9" s="890" t="s">
        <v>401</v>
      </c>
      <c r="O9" s="895"/>
      <c r="Y9" s="883"/>
      <c r="Z9" s="892"/>
      <c r="AA9" s="892"/>
      <c r="AB9" s="892"/>
    </row>
    <row r="10" spans="1:37">
      <c r="A10" s="887"/>
      <c r="B10" s="887"/>
      <c r="C10" s="890" t="str">
        <f>IF('Names of Bidder'!D11=0, "", 'Names of Bidder'!D11)</f>
        <v xml:space="preserve">…….. …….. …….. …….. …….. …….. </v>
      </c>
      <c r="D10" s="890"/>
      <c r="E10" s="890"/>
      <c r="F10" s="887"/>
      <c r="G10" s="887"/>
      <c r="H10" s="887"/>
      <c r="I10" s="1147"/>
      <c r="M10" s="890" t="s">
        <v>280</v>
      </c>
      <c r="O10" s="895"/>
      <c r="Y10" s="873"/>
      <c r="Z10" s="893"/>
      <c r="AA10" s="884"/>
      <c r="AB10" s="894"/>
    </row>
    <row r="11" spans="1:37">
      <c r="A11" s="887"/>
      <c r="B11" s="887"/>
      <c r="C11" s="1242" t="str">
        <f>IF('Names of Bidder'!D12=0, "", 'Names of Bidder'!D12)</f>
        <v xml:space="preserve">…….. …….. …….. …….. …….. …….. </v>
      </c>
      <c r="D11" s="1242"/>
      <c r="E11" s="1242"/>
      <c r="F11" s="887"/>
      <c r="G11" s="887"/>
      <c r="H11" s="887"/>
      <c r="I11" s="1147"/>
      <c r="M11" s="890" t="s">
        <v>402</v>
      </c>
      <c r="O11" s="895"/>
      <c r="AG11" s="1219"/>
      <c r="AH11" s="1219"/>
    </row>
    <row r="12" spans="1:37">
      <c r="A12" s="887"/>
      <c r="B12" s="887"/>
      <c r="F12" s="887"/>
      <c r="G12" s="887"/>
      <c r="H12" s="887"/>
      <c r="I12" s="1147"/>
      <c r="J12" s="887"/>
      <c r="K12" s="895"/>
      <c r="L12" s="895"/>
      <c r="M12" s="886"/>
      <c r="N12" s="942"/>
      <c r="O12" s="942"/>
      <c r="AI12" s="896"/>
    </row>
    <row r="13" spans="1:37" ht="23.25" customHeight="1">
      <c r="A13" s="1243" t="s">
        <v>566</v>
      </c>
      <c r="B13" s="1243"/>
      <c r="C13" s="1243"/>
      <c r="D13" s="1243"/>
      <c r="E13" s="1243"/>
      <c r="F13" s="1243"/>
      <c r="G13" s="1243"/>
      <c r="H13" s="1243"/>
      <c r="I13" s="1243"/>
      <c r="J13" s="1243"/>
      <c r="K13" s="1243"/>
      <c r="L13" s="1243"/>
      <c r="M13" s="1243"/>
      <c r="N13" s="1243"/>
      <c r="O13" s="1243"/>
      <c r="P13" s="897"/>
      <c r="Q13" s="897"/>
      <c r="R13" s="897"/>
      <c r="S13" s="898"/>
      <c r="T13" s="899"/>
      <c r="U13" s="899"/>
      <c r="V13" s="899"/>
      <c r="W13" s="899"/>
      <c r="AA13" s="877"/>
      <c r="AE13" s="876" t="s">
        <v>424</v>
      </c>
      <c r="AI13" s="896"/>
    </row>
    <row r="14" spans="1:37">
      <c r="A14" s="900"/>
      <c r="B14" s="900"/>
      <c r="C14" s="900"/>
      <c r="D14" s="900"/>
      <c r="E14" s="900"/>
      <c r="F14" s="900"/>
      <c r="G14" s="900"/>
      <c r="H14" s="900"/>
      <c r="I14" s="1148"/>
      <c r="J14" s="900"/>
      <c r="K14" s="1071"/>
      <c r="L14" s="1071"/>
      <c r="M14" s="900"/>
      <c r="N14" s="1071"/>
      <c r="O14" s="1071"/>
      <c r="P14" s="897"/>
      <c r="Q14" s="897"/>
      <c r="R14" s="897"/>
      <c r="S14" s="898"/>
      <c r="T14" s="899"/>
      <c r="U14" s="899"/>
      <c r="V14" s="899"/>
      <c r="W14" s="899"/>
      <c r="AA14" s="877"/>
      <c r="AI14" s="896"/>
    </row>
    <row r="15" spans="1:37">
      <c r="L15" s="901" t="s">
        <v>273</v>
      </c>
      <c r="M15" s="901"/>
      <c r="Z15" s="1217"/>
      <c r="AA15" s="1217"/>
      <c r="AC15" s="1218"/>
      <c r="AD15" s="1218"/>
      <c r="AE15" s="876" t="s">
        <v>70</v>
      </c>
      <c r="AG15" s="1219"/>
      <c r="AH15" s="1219"/>
    </row>
    <row r="16" spans="1:37" ht="104.25" customHeight="1">
      <c r="A16" s="1022" t="s">
        <v>361</v>
      </c>
      <c r="B16" s="1022" t="s">
        <v>513</v>
      </c>
      <c r="C16" s="1022" t="s">
        <v>514</v>
      </c>
      <c r="D16" s="1022" t="s">
        <v>515</v>
      </c>
      <c r="E16" s="1022" t="s">
        <v>516</v>
      </c>
      <c r="F16" s="1022" t="s">
        <v>484</v>
      </c>
      <c r="G16" s="1022" t="s">
        <v>532</v>
      </c>
      <c r="H16" s="1022" t="s">
        <v>827</v>
      </c>
      <c r="I16" s="1023" t="s">
        <v>511</v>
      </c>
      <c r="J16" s="1024" t="s">
        <v>391</v>
      </c>
      <c r="K16" s="1025" t="s">
        <v>353</v>
      </c>
      <c r="L16" s="1025" t="s">
        <v>362</v>
      </c>
      <c r="M16" s="1022" t="s">
        <v>506</v>
      </c>
      <c r="N16" s="1022" t="s">
        <v>507</v>
      </c>
      <c r="O16" s="1022" t="s">
        <v>508</v>
      </c>
      <c r="Z16" s="902"/>
      <c r="AA16" s="902"/>
      <c r="AC16" s="902"/>
      <c r="AD16" s="902"/>
    </row>
    <row r="17" spans="1:30">
      <c r="A17" s="1026">
        <v>1</v>
      </c>
      <c r="B17" s="1027">
        <v>2</v>
      </c>
      <c r="C17" s="1027">
        <v>3</v>
      </c>
      <c r="D17" s="1027">
        <v>4</v>
      </c>
      <c r="E17" s="1027">
        <v>5</v>
      </c>
      <c r="F17" s="1027">
        <v>6</v>
      </c>
      <c r="G17" s="1027">
        <v>7</v>
      </c>
      <c r="H17" s="1027">
        <v>8</v>
      </c>
      <c r="I17" s="1027">
        <v>9</v>
      </c>
      <c r="J17" s="1025">
        <v>10</v>
      </c>
      <c r="K17" s="1025">
        <v>11</v>
      </c>
      <c r="L17" s="1025">
        <v>12</v>
      </c>
      <c r="M17" s="1025">
        <v>13</v>
      </c>
      <c r="N17" s="1025" t="s">
        <v>517</v>
      </c>
      <c r="O17" s="1028">
        <v>15</v>
      </c>
      <c r="Z17" s="903"/>
      <c r="AA17" s="903"/>
      <c r="AC17" s="903"/>
      <c r="AD17" s="903"/>
    </row>
    <row r="18" spans="1:30" s="876" customFormat="1" hidden="1">
      <c r="A18" s="1046"/>
      <c r="B18" s="1046"/>
      <c r="C18" s="1046"/>
      <c r="D18" s="1046"/>
      <c r="E18" s="1046"/>
      <c r="F18" s="1046"/>
      <c r="G18" s="1046"/>
      <c r="H18" s="1046"/>
      <c r="I18" s="1149"/>
      <c r="J18" s="1046"/>
      <c r="K18" s="1072"/>
      <c r="L18" s="1072"/>
      <c r="M18" s="1047"/>
      <c r="N18" s="1074"/>
      <c r="O18" s="1075"/>
      <c r="P18" s="875"/>
      <c r="Q18" s="875"/>
      <c r="R18" s="875"/>
      <c r="S18" s="875"/>
      <c r="T18" s="904"/>
      <c r="U18" s="875"/>
      <c r="V18" s="905"/>
      <c r="W18" s="875"/>
      <c r="X18" s="875"/>
      <c r="Y18" s="875"/>
    </row>
    <row r="19" spans="1:30" s="876" customFormat="1" hidden="1">
      <c r="A19" s="1046"/>
      <c r="B19" s="1046"/>
      <c r="C19" s="1046"/>
      <c r="D19" s="1046"/>
      <c r="E19" s="1046"/>
      <c r="F19" s="1046"/>
      <c r="G19" s="1046"/>
      <c r="H19" s="1046"/>
      <c r="I19" s="1149"/>
      <c r="J19" s="1048"/>
      <c r="K19" s="1072"/>
      <c r="L19" s="1072"/>
      <c r="M19" s="1047"/>
      <c r="N19" s="1074"/>
      <c r="O19" s="1075"/>
      <c r="P19" s="875"/>
      <c r="Q19" s="875"/>
      <c r="R19" s="875"/>
      <c r="S19" s="875"/>
      <c r="T19" s="904"/>
      <c r="U19" s="875"/>
      <c r="V19" s="905"/>
      <c r="W19" s="875"/>
      <c r="X19" s="875"/>
      <c r="Y19" s="875"/>
    </row>
    <row r="20" spans="1:30" s="876" customFormat="1" ht="30" hidden="1" customHeight="1">
      <c r="A20" s="1062"/>
      <c r="B20" s="1220" t="s">
        <v>572</v>
      </c>
      <c r="C20" s="1221"/>
      <c r="D20" s="1221"/>
      <c r="E20" s="1221"/>
      <c r="F20" s="1221"/>
      <c r="G20" s="1221"/>
      <c r="H20" s="1221"/>
      <c r="I20" s="1221"/>
      <c r="J20" s="1222"/>
      <c r="K20" s="1073"/>
      <c r="L20" s="1073"/>
      <c r="M20" s="1063"/>
      <c r="N20" s="1076"/>
      <c r="O20" s="1077"/>
      <c r="P20" s="875"/>
      <c r="Q20" s="875"/>
      <c r="R20" s="875"/>
      <c r="S20" s="875"/>
      <c r="T20" s="904"/>
      <c r="U20" s="875"/>
      <c r="V20" s="905"/>
      <c r="W20" s="875"/>
      <c r="X20" s="875"/>
      <c r="Y20" s="875"/>
    </row>
    <row r="21" spans="1:30" s="688" customFormat="1" ht="23.25" customHeight="1">
      <c r="A21" s="1052" t="s">
        <v>340</v>
      </c>
      <c r="B21" s="1055" t="s">
        <v>847</v>
      </c>
      <c r="C21" s="1056"/>
      <c r="D21" s="1056"/>
      <c r="E21" s="1056"/>
      <c r="F21" s="1056"/>
      <c r="G21" s="1056"/>
      <c r="H21" s="1056"/>
      <c r="I21" s="1150"/>
      <c r="J21" s="1057"/>
      <c r="K21" s="1052"/>
      <c r="L21" s="1052"/>
      <c r="M21" s="1053"/>
      <c r="N21" s="1052"/>
      <c r="O21" s="1078"/>
      <c r="P21" s="687"/>
      <c r="Q21" s="788" t="s">
        <v>492</v>
      </c>
      <c r="R21" s="788" t="s">
        <v>493</v>
      </c>
      <c r="S21" s="687"/>
      <c r="T21" s="1054"/>
      <c r="U21" s="687"/>
      <c r="V21" s="696"/>
      <c r="W21" s="687"/>
      <c r="X21" s="687"/>
      <c r="Y21" s="687"/>
    </row>
    <row r="22" spans="1:30" s="876" customFormat="1" ht="33">
      <c r="A22" s="1070">
        <v>1</v>
      </c>
      <c r="B22" s="1070">
        <v>7000025904</v>
      </c>
      <c r="C22" s="1070">
        <v>10</v>
      </c>
      <c r="D22" s="908" t="s">
        <v>707</v>
      </c>
      <c r="E22" s="1070">
        <v>1000004501</v>
      </c>
      <c r="F22" s="1070">
        <v>85352913</v>
      </c>
      <c r="G22" s="1154"/>
      <c r="H22" s="1158">
        <v>18</v>
      </c>
      <c r="I22" s="1151"/>
      <c r="J22" s="1068" t="s">
        <v>732</v>
      </c>
      <c r="K22" s="1070" t="s">
        <v>575</v>
      </c>
      <c r="L22" s="1070">
        <v>1</v>
      </c>
      <c r="M22" s="1144"/>
      <c r="N22" s="1079" t="str">
        <f t="shared" ref="N22:N37" si="0">IF(M22=0, "Included",IF(ISERROR(L22*M22), M22, L22*M22))</f>
        <v>Included</v>
      </c>
      <c r="O22" s="1080">
        <f t="shared" ref="O22:O37" si="1">R22</f>
        <v>0</v>
      </c>
      <c r="P22" s="875"/>
      <c r="Q22" s="285">
        <f t="shared" ref="Q22:Q37" si="2">IF(N22="Included",0,N22)</f>
        <v>0</v>
      </c>
      <c r="R22" s="907">
        <f>IF(I22="", H22*Q22/100,I22*Q22)</f>
        <v>0</v>
      </c>
      <c r="S22" s="875"/>
      <c r="T22" s="904"/>
      <c r="U22" s="875"/>
      <c r="V22" s="905"/>
      <c r="W22" s="875"/>
      <c r="X22" s="875"/>
      <c r="Y22" s="875"/>
    </row>
    <row r="23" spans="1:30" s="876" customFormat="1" ht="33">
      <c r="A23" s="1070">
        <v>2</v>
      </c>
      <c r="B23" s="1070">
        <v>7000025904</v>
      </c>
      <c r="C23" s="1070">
        <v>20</v>
      </c>
      <c r="D23" s="908" t="s">
        <v>707</v>
      </c>
      <c r="E23" s="1070">
        <v>1000004463</v>
      </c>
      <c r="F23" s="1070">
        <v>85359090</v>
      </c>
      <c r="G23" s="1154"/>
      <c r="H23" s="1158">
        <v>18</v>
      </c>
      <c r="I23" s="1151"/>
      <c r="J23" s="1068" t="s">
        <v>731</v>
      </c>
      <c r="K23" s="1070" t="s">
        <v>575</v>
      </c>
      <c r="L23" s="1070">
        <v>3</v>
      </c>
      <c r="M23" s="1144"/>
      <c r="N23" s="1079" t="str">
        <f t="shared" si="0"/>
        <v>Included</v>
      </c>
      <c r="O23" s="1080">
        <f t="shared" si="1"/>
        <v>0</v>
      </c>
      <c r="P23" s="875"/>
      <c r="Q23" s="285">
        <f t="shared" si="2"/>
        <v>0</v>
      </c>
      <c r="R23" s="907">
        <f t="shared" ref="R23:R70" si="3">IF(I23="", H23*Q23/100,I23*Q23)</f>
        <v>0</v>
      </c>
      <c r="S23" s="875"/>
      <c r="T23" s="904"/>
      <c r="U23" s="875"/>
      <c r="V23" s="905"/>
      <c r="W23" s="875"/>
      <c r="X23" s="875"/>
      <c r="Y23" s="875"/>
    </row>
    <row r="24" spans="1:30" s="876" customFormat="1" ht="33">
      <c r="A24" s="1070">
        <v>3</v>
      </c>
      <c r="B24" s="1070">
        <v>7000025904</v>
      </c>
      <c r="C24" s="1070">
        <v>30</v>
      </c>
      <c r="D24" s="908" t="s">
        <v>707</v>
      </c>
      <c r="E24" s="1070">
        <v>1000004535</v>
      </c>
      <c r="F24" s="1070">
        <v>85359090</v>
      </c>
      <c r="G24" s="1154"/>
      <c r="H24" s="1158">
        <v>18</v>
      </c>
      <c r="I24" s="1151"/>
      <c r="J24" s="1068" t="s">
        <v>770</v>
      </c>
      <c r="K24" s="1070" t="s">
        <v>575</v>
      </c>
      <c r="L24" s="1070">
        <v>3</v>
      </c>
      <c r="M24" s="1144"/>
      <c r="N24" s="1079" t="str">
        <f t="shared" si="0"/>
        <v>Included</v>
      </c>
      <c r="O24" s="1080">
        <f t="shared" si="1"/>
        <v>0</v>
      </c>
      <c r="P24" s="875"/>
      <c r="Q24" s="285">
        <f t="shared" si="2"/>
        <v>0</v>
      </c>
      <c r="R24" s="907">
        <f t="shared" si="3"/>
        <v>0</v>
      </c>
      <c r="S24" s="875"/>
      <c r="T24" s="904"/>
      <c r="U24" s="875"/>
      <c r="V24" s="905"/>
      <c r="W24" s="875"/>
      <c r="X24" s="875"/>
      <c r="Y24" s="875"/>
    </row>
    <row r="25" spans="1:30" s="876" customFormat="1" ht="33">
      <c r="A25" s="1070">
        <v>4</v>
      </c>
      <c r="B25" s="1070">
        <v>7000025904</v>
      </c>
      <c r="C25" s="1070">
        <v>40</v>
      </c>
      <c r="D25" s="908" t="s">
        <v>707</v>
      </c>
      <c r="E25" s="1070">
        <v>1000004498</v>
      </c>
      <c r="F25" s="1070">
        <v>85353090</v>
      </c>
      <c r="G25" s="1154"/>
      <c r="H25" s="1158">
        <v>18</v>
      </c>
      <c r="I25" s="1151"/>
      <c r="J25" s="1068" t="s">
        <v>730</v>
      </c>
      <c r="K25" s="1070" t="s">
        <v>575</v>
      </c>
      <c r="L25" s="1070">
        <v>3</v>
      </c>
      <c r="M25" s="1144"/>
      <c r="N25" s="1079" t="str">
        <f t="shared" si="0"/>
        <v>Included</v>
      </c>
      <c r="O25" s="1080">
        <f t="shared" si="1"/>
        <v>0</v>
      </c>
      <c r="P25" s="875"/>
      <c r="Q25" s="285">
        <f t="shared" si="2"/>
        <v>0</v>
      </c>
      <c r="R25" s="907">
        <f t="shared" si="3"/>
        <v>0</v>
      </c>
      <c r="S25" s="875"/>
      <c r="T25" s="904"/>
      <c r="U25" s="875"/>
      <c r="V25" s="905"/>
      <c r="W25" s="875"/>
      <c r="X25" s="875"/>
      <c r="Y25" s="875"/>
    </row>
    <row r="26" spans="1:30" s="876" customFormat="1" ht="33">
      <c r="A26" s="1070">
        <v>5</v>
      </c>
      <c r="B26" s="1070">
        <v>7000025904</v>
      </c>
      <c r="C26" s="1070">
        <v>50</v>
      </c>
      <c r="D26" s="908" t="s">
        <v>707</v>
      </c>
      <c r="E26" s="1070">
        <v>1000020419</v>
      </c>
      <c r="F26" s="1070">
        <v>85354010</v>
      </c>
      <c r="G26" s="1154"/>
      <c r="H26" s="1158">
        <v>18</v>
      </c>
      <c r="I26" s="1151"/>
      <c r="J26" s="1068" t="s">
        <v>576</v>
      </c>
      <c r="K26" s="1070" t="s">
        <v>575</v>
      </c>
      <c r="L26" s="1070">
        <v>3</v>
      </c>
      <c r="M26" s="1144"/>
      <c r="N26" s="1079" t="str">
        <f t="shared" si="0"/>
        <v>Included</v>
      </c>
      <c r="O26" s="1080">
        <f t="shared" si="1"/>
        <v>0</v>
      </c>
      <c r="P26" s="875"/>
      <c r="Q26" s="285">
        <f t="shared" si="2"/>
        <v>0</v>
      </c>
      <c r="R26" s="907">
        <f t="shared" si="3"/>
        <v>0</v>
      </c>
      <c r="S26" s="875"/>
      <c r="T26" s="904"/>
      <c r="U26" s="875"/>
      <c r="V26" s="905"/>
      <c r="W26" s="875"/>
      <c r="X26" s="875"/>
      <c r="Y26" s="875"/>
    </row>
    <row r="27" spans="1:30" s="876" customFormat="1" ht="33">
      <c r="A27" s="1070">
        <v>6</v>
      </c>
      <c r="B27" s="1070">
        <v>7000025904</v>
      </c>
      <c r="C27" s="1070">
        <v>60</v>
      </c>
      <c r="D27" s="908" t="s">
        <v>707</v>
      </c>
      <c r="E27" s="1070">
        <v>1000004401</v>
      </c>
      <c r="F27" s="1070">
        <v>85462040</v>
      </c>
      <c r="G27" s="1154"/>
      <c r="H27" s="1158">
        <v>18</v>
      </c>
      <c r="I27" s="1151"/>
      <c r="J27" s="1068" t="s">
        <v>577</v>
      </c>
      <c r="K27" s="1070" t="s">
        <v>575</v>
      </c>
      <c r="L27" s="1070">
        <v>56</v>
      </c>
      <c r="M27" s="1144"/>
      <c r="N27" s="1079" t="str">
        <f t="shared" si="0"/>
        <v>Included</v>
      </c>
      <c r="O27" s="1080">
        <f t="shared" si="1"/>
        <v>0</v>
      </c>
      <c r="P27" s="875"/>
      <c r="Q27" s="285">
        <f t="shared" si="2"/>
        <v>0</v>
      </c>
      <c r="R27" s="907">
        <f t="shared" si="3"/>
        <v>0</v>
      </c>
      <c r="S27" s="875"/>
      <c r="T27" s="904"/>
      <c r="U27" s="875"/>
      <c r="V27" s="905"/>
      <c r="W27" s="875"/>
      <c r="X27" s="875"/>
      <c r="Y27" s="875"/>
    </row>
    <row r="28" spans="1:30" s="876" customFormat="1" ht="33">
      <c r="A28" s="1070">
        <v>7</v>
      </c>
      <c r="B28" s="1070">
        <v>7000025904</v>
      </c>
      <c r="C28" s="1070">
        <v>70</v>
      </c>
      <c r="D28" s="908" t="s">
        <v>707</v>
      </c>
      <c r="E28" s="1070">
        <v>1000004400</v>
      </c>
      <c r="F28" s="1070">
        <v>85462040</v>
      </c>
      <c r="G28" s="1154"/>
      <c r="H28" s="1158">
        <v>18</v>
      </c>
      <c r="I28" s="1151"/>
      <c r="J28" s="1068" t="s">
        <v>849</v>
      </c>
      <c r="K28" s="1070" t="s">
        <v>575</v>
      </c>
      <c r="L28" s="1070">
        <v>6</v>
      </c>
      <c r="M28" s="1144"/>
      <c r="N28" s="1079" t="str">
        <f t="shared" si="0"/>
        <v>Included</v>
      </c>
      <c r="O28" s="1080">
        <f t="shared" si="1"/>
        <v>0</v>
      </c>
      <c r="P28" s="875"/>
      <c r="Q28" s="285">
        <f t="shared" si="2"/>
        <v>0</v>
      </c>
      <c r="R28" s="907">
        <f t="shared" si="3"/>
        <v>0</v>
      </c>
      <c r="S28" s="875"/>
      <c r="T28" s="904"/>
      <c r="U28" s="875"/>
      <c r="V28" s="905"/>
      <c r="W28" s="875"/>
      <c r="X28" s="875"/>
      <c r="Y28" s="875"/>
    </row>
    <row r="29" spans="1:30" s="876" customFormat="1" ht="33">
      <c r="A29" s="1070">
        <v>8</v>
      </c>
      <c r="B29" s="1070">
        <v>7000025904</v>
      </c>
      <c r="C29" s="1070">
        <v>80</v>
      </c>
      <c r="D29" s="908" t="s">
        <v>825</v>
      </c>
      <c r="E29" s="1070">
        <v>1000011320</v>
      </c>
      <c r="F29" s="1070">
        <v>72169990</v>
      </c>
      <c r="G29" s="1154"/>
      <c r="H29" s="1158">
        <v>18</v>
      </c>
      <c r="I29" s="1151"/>
      <c r="J29" s="1068" t="s">
        <v>850</v>
      </c>
      <c r="K29" s="1070" t="s">
        <v>581</v>
      </c>
      <c r="L29" s="1070">
        <v>1</v>
      </c>
      <c r="M29" s="1144"/>
      <c r="N29" s="1079" t="str">
        <f t="shared" si="0"/>
        <v>Included</v>
      </c>
      <c r="O29" s="1080">
        <f t="shared" si="1"/>
        <v>0</v>
      </c>
      <c r="P29" s="875"/>
      <c r="Q29" s="285">
        <f t="shared" si="2"/>
        <v>0</v>
      </c>
      <c r="R29" s="907">
        <f t="shared" si="3"/>
        <v>0</v>
      </c>
      <c r="S29" s="875"/>
      <c r="T29" s="904"/>
      <c r="U29" s="875"/>
      <c r="V29" s="905"/>
      <c r="W29" s="875"/>
      <c r="X29" s="875"/>
      <c r="Y29" s="875"/>
    </row>
    <row r="30" spans="1:30" s="876" customFormat="1" ht="49.5">
      <c r="A30" s="1070">
        <v>9</v>
      </c>
      <c r="B30" s="1070">
        <v>7000025904</v>
      </c>
      <c r="C30" s="1070">
        <v>90</v>
      </c>
      <c r="D30" s="908" t="s">
        <v>712</v>
      </c>
      <c r="E30" s="1070">
        <v>1000055986</v>
      </c>
      <c r="F30" s="1070">
        <v>72169990</v>
      </c>
      <c r="G30" s="1154"/>
      <c r="H30" s="1158">
        <v>18</v>
      </c>
      <c r="I30" s="1151"/>
      <c r="J30" s="1068" t="s">
        <v>749</v>
      </c>
      <c r="K30" s="1070" t="s">
        <v>575</v>
      </c>
      <c r="L30" s="1070">
        <v>3</v>
      </c>
      <c r="M30" s="1144"/>
      <c r="N30" s="1079" t="str">
        <f t="shared" si="0"/>
        <v>Included</v>
      </c>
      <c r="O30" s="1080">
        <f t="shared" si="1"/>
        <v>0</v>
      </c>
      <c r="P30" s="875"/>
      <c r="Q30" s="285">
        <f t="shared" si="2"/>
        <v>0</v>
      </c>
      <c r="R30" s="907">
        <f t="shared" si="3"/>
        <v>0</v>
      </c>
      <c r="S30" s="875"/>
      <c r="T30" s="904"/>
      <c r="U30" s="875"/>
      <c r="V30" s="905"/>
      <c r="W30" s="875"/>
      <c r="X30" s="875"/>
      <c r="Y30" s="875"/>
    </row>
    <row r="31" spans="1:30" s="876" customFormat="1" ht="49.5">
      <c r="A31" s="1070">
        <v>10</v>
      </c>
      <c r="B31" s="1070">
        <v>7000025904</v>
      </c>
      <c r="C31" s="1070">
        <v>100</v>
      </c>
      <c r="D31" s="908" t="s">
        <v>712</v>
      </c>
      <c r="E31" s="1070">
        <v>1000055991</v>
      </c>
      <c r="F31" s="1070">
        <v>72169990</v>
      </c>
      <c r="G31" s="1154"/>
      <c r="H31" s="1158">
        <v>18</v>
      </c>
      <c r="I31" s="1151"/>
      <c r="J31" s="1068" t="s">
        <v>748</v>
      </c>
      <c r="K31" s="1070" t="s">
        <v>575</v>
      </c>
      <c r="L31" s="1070">
        <v>6</v>
      </c>
      <c r="M31" s="1144"/>
      <c r="N31" s="1079" t="str">
        <f t="shared" si="0"/>
        <v>Included</v>
      </c>
      <c r="O31" s="1080">
        <f t="shared" si="1"/>
        <v>0</v>
      </c>
      <c r="P31" s="875"/>
      <c r="Q31" s="285">
        <f t="shared" si="2"/>
        <v>0</v>
      </c>
      <c r="R31" s="907">
        <f t="shared" si="3"/>
        <v>0</v>
      </c>
      <c r="S31" s="875"/>
      <c r="T31" s="904"/>
      <c r="U31" s="875"/>
      <c r="V31" s="905"/>
      <c r="W31" s="875"/>
      <c r="X31" s="875"/>
      <c r="Y31" s="875"/>
    </row>
    <row r="32" spans="1:30" s="876" customFormat="1" ht="49.5">
      <c r="A32" s="1070">
        <v>11</v>
      </c>
      <c r="B32" s="1070">
        <v>7000025904</v>
      </c>
      <c r="C32" s="1070">
        <v>110</v>
      </c>
      <c r="D32" s="908" t="s">
        <v>712</v>
      </c>
      <c r="E32" s="1070">
        <v>1000055984</v>
      </c>
      <c r="F32" s="1070">
        <v>72169990</v>
      </c>
      <c r="G32" s="1154"/>
      <c r="H32" s="1158">
        <v>18</v>
      </c>
      <c r="I32" s="1151"/>
      <c r="J32" s="1068" t="s">
        <v>747</v>
      </c>
      <c r="K32" s="1070" t="s">
        <v>575</v>
      </c>
      <c r="L32" s="1070">
        <v>3</v>
      </c>
      <c r="M32" s="1144"/>
      <c r="N32" s="1079" t="str">
        <f t="shared" si="0"/>
        <v>Included</v>
      </c>
      <c r="O32" s="1080">
        <f t="shared" si="1"/>
        <v>0</v>
      </c>
      <c r="P32" s="875"/>
      <c r="Q32" s="285">
        <f t="shared" si="2"/>
        <v>0</v>
      </c>
      <c r="R32" s="907">
        <f t="shared" si="3"/>
        <v>0</v>
      </c>
      <c r="S32" s="875"/>
      <c r="T32" s="904"/>
      <c r="U32" s="875"/>
      <c r="V32" s="905"/>
      <c r="W32" s="875"/>
      <c r="X32" s="875"/>
      <c r="Y32" s="875"/>
    </row>
    <row r="33" spans="1:25" s="876" customFormat="1" ht="16.5">
      <c r="A33" s="1070">
        <v>12</v>
      </c>
      <c r="B33" s="1070">
        <v>7000025904</v>
      </c>
      <c r="C33" s="1070">
        <v>600</v>
      </c>
      <c r="D33" s="908" t="s">
        <v>634</v>
      </c>
      <c r="E33" s="1070">
        <v>1000032055</v>
      </c>
      <c r="F33" s="1070">
        <v>72159090</v>
      </c>
      <c r="G33" s="1154"/>
      <c r="H33" s="1158">
        <v>18</v>
      </c>
      <c r="I33" s="1151"/>
      <c r="J33" s="1068" t="s">
        <v>592</v>
      </c>
      <c r="K33" s="1070" t="s">
        <v>593</v>
      </c>
      <c r="L33" s="1070">
        <v>1</v>
      </c>
      <c r="M33" s="1144"/>
      <c r="N33" s="1079" t="str">
        <f t="shared" si="0"/>
        <v>Included</v>
      </c>
      <c r="O33" s="1080">
        <f t="shared" si="1"/>
        <v>0</v>
      </c>
      <c r="P33" s="875"/>
      <c r="Q33" s="285">
        <f t="shared" si="2"/>
        <v>0</v>
      </c>
      <c r="R33" s="907">
        <f t="shared" si="3"/>
        <v>0</v>
      </c>
      <c r="S33" s="875"/>
      <c r="T33" s="904"/>
      <c r="U33" s="875"/>
      <c r="V33" s="905"/>
      <c r="W33" s="875"/>
      <c r="X33" s="875"/>
      <c r="Y33" s="875"/>
    </row>
    <row r="34" spans="1:25" s="876" customFormat="1" ht="33">
      <c r="A34" s="1070">
        <v>13</v>
      </c>
      <c r="B34" s="1070">
        <v>7000025904</v>
      </c>
      <c r="C34" s="1070">
        <v>120</v>
      </c>
      <c r="D34" s="908" t="s">
        <v>658</v>
      </c>
      <c r="E34" s="1070">
        <v>1000054970</v>
      </c>
      <c r="F34" s="1070">
        <v>85371000</v>
      </c>
      <c r="G34" s="1154"/>
      <c r="H34" s="1158">
        <v>18</v>
      </c>
      <c r="I34" s="1151"/>
      <c r="J34" s="908" t="s">
        <v>851</v>
      </c>
      <c r="K34" s="1070" t="s">
        <v>575</v>
      </c>
      <c r="L34" s="1070">
        <v>1</v>
      </c>
      <c r="M34" s="1144"/>
      <c r="N34" s="1079" t="str">
        <f t="shared" si="0"/>
        <v>Included</v>
      </c>
      <c r="O34" s="1080">
        <f t="shared" si="1"/>
        <v>0</v>
      </c>
      <c r="P34" s="875"/>
      <c r="Q34" s="285">
        <f t="shared" si="2"/>
        <v>0</v>
      </c>
      <c r="R34" s="907">
        <f t="shared" si="3"/>
        <v>0</v>
      </c>
      <c r="S34" s="875"/>
      <c r="T34" s="904"/>
      <c r="U34" s="875"/>
      <c r="V34" s="905"/>
      <c r="W34" s="875"/>
      <c r="X34" s="875"/>
      <c r="Y34" s="875"/>
    </row>
    <row r="35" spans="1:25" s="876" customFormat="1" ht="33">
      <c r="A35" s="1070">
        <v>14</v>
      </c>
      <c r="B35" s="1070">
        <v>7000025904</v>
      </c>
      <c r="C35" s="1070">
        <v>130</v>
      </c>
      <c r="D35" s="908" t="s">
        <v>658</v>
      </c>
      <c r="E35" s="1070">
        <v>1000002165</v>
      </c>
      <c r="F35" s="1070">
        <v>85371000</v>
      </c>
      <c r="G35" s="1154"/>
      <c r="H35" s="1158">
        <v>18</v>
      </c>
      <c r="I35" s="1151"/>
      <c r="J35" s="908" t="s">
        <v>583</v>
      </c>
      <c r="K35" s="1070" t="s">
        <v>575</v>
      </c>
      <c r="L35" s="1070">
        <v>1</v>
      </c>
      <c r="M35" s="1144"/>
      <c r="N35" s="1079" t="str">
        <f t="shared" si="0"/>
        <v>Included</v>
      </c>
      <c r="O35" s="1080">
        <f t="shared" si="1"/>
        <v>0</v>
      </c>
      <c r="P35" s="875"/>
      <c r="Q35" s="285">
        <f t="shared" si="2"/>
        <v>0</v>
      </c>
      <c r="R35" s="907">
        <f t="shared" si="3"/>
        <v>0</v>
      </c>
      <c r="S35" s="875"/>
      <c r="T35" s="904"/>
      <c r="U35" s="875"/>
      <c r="V35" s="905"/>
      <c r="W35" s="875"/>
      <c r="X35" s="875"/>
      <c r="Y35" s="875"/>
    </row>
    <row r="36" spans="1:25" s="876" customFormat="1" ht="33">
      <c r="A36" s="1070">
        <v>15</v>
      </c>
      <c r="B36" s="1070">
        <v>7000025904</v>
      </c>
      <c r="C36" s="1070">
        <v>140</v>
      </c>
      <c r="D36" s="908" t="s">
        <v>648</v>
      </c>
      <c r="E36" s="1070">
        <v>1000003409</v>
      </c>
      <c r="F36" s="1070">
        <v>85371000</v>
      </c>
      <c r="G36" s="1154"/>
      <c r="H36" s="1158">
        <v>18</v>
      </c>
      <c r="I36" s="1151"/>
      <c r="J36" s="908" t="s">
        <v>584</v>
      </c>
      <c r="K36" s="1070" t="s">
        <v>575</v>
      </c>
      <c r="L36" s="1070">
        <v>1</v>
      </c>
      <c r="M36" s="1144"/>
      <c r="N36" s="1079" t="str">
        <f t="shared" si="0"/>
        <v>Included</v>
      </c>
      <c r="O36" s="1080">
        <f t="shared" si="1"/>
        <v>0</v>
      </c>
      <c r="P36" s="875"/>
      <c r="Q36" s="285">
        <f t="shared" si="2"/>
        <v>0</v>
      </c>
      <c r="R36" s="907">
        <f t="shared" si="3"/>
        <v>0</v>
      </c>
      <c r="S36" s="875"/>
      <c r="T36" s="904"/>
      <c r="U36" s="875"/>
      <c r="V36" s="905"/>
      <c r="W36" s="875"/>
      <c r="X36" s="875"/>
      <c r="Y36" s="875"/>
    </row>
    <row r="37" spans="1:25" s="876" customFormat="1" ht="16.5">
      <c r="A37" s="1070">
        <v>16</v>
      </c>
      <c r="B37" s="1070">
        <v>7000025904</v>
      </c>
      <c r="C37" s="1070">
        <v>150</v>
      </c>
      <c r="D37" s="908" t="s">
        <v>769</v>
      </c>
      <c r="E37" s="1070">
        <v>1000004290</v>
      </c>
      <c r="F37" s="1070">
        <v>85176210</v>
      </c>
      <c r="G37" s="1154"/>
      <c r="H37" s="1158">
        <v>18</v>
      </c>
      <c r="I37" s="1151"/>
      <c r="J37" s="908" t="s">
        <v>852</v>
      </c>
      <c r="K37" s="1070" t="s">
        <v>575</v>
      </c>
      <c r="L37" s="1070">
        <v>2</v>
      </c>
      <c r="M37" s="1144"/>
      <c r="N37" s="1079" t="str">
        <f t="shared" si="0"/>
        <v>Included</v>
      </c>
      <c r="O37" s="1080">
        <f t="shared" si="1"/>
        <v>0</v>
      </c>
      <c r="P37" s="875"/>
      <c r="Q37" s="285">
        <f t="shared" si="2"/>
        <v>0</v>
      </c>
      <c r="R37" s="907">
        <f t="shared" si="3"/>
        <v>0</v>
      </c>
      <c r="S37" s="875"/>
      <c r="T37" s="904"/>
      <c r="U37" s="875"/>
      <c r="V37" s="905"/>
      <c r="W37" s="875"/>
      <c r="X37" s="875"/>
      <c r="Y37" s="875"/>
    </row>
    <row r="38" spans="1:25" s="876" customFormat="1" ht="33">
      <c r="A38" s="1070">
        <v>17</v>
      </c>
      <c r="B38" s="1070">
        <v>7000025904</v>
      </c>
      <c r="C38" s="1070">
        <v>160</v>
      </c>
      <c r="D38" s="908" t="s">
        <v>716</v>
      </c>
      <c r="E38" s="1070">
        <v>1000056265</v>
      </c>
      <c r="F38" s="1070">
        <v>85446020</v>
      </c>
      <c r="G38" s="1154"/>
      <c r="H38" s="1158">
        <v>18</v>
      </c>
      <c r="I38" s="1151"/>
      <c r="J38" s="908" t="s">
        <v>703</v>
      </c>
      <c r="K38" s="1070" t="s">
        <v>593</v>
      </c>
      <c r="L38" s="1070">
        <v>1</v>
      </c>
      <c r="M38" s="1144"/>
      <c r="N38" s="1079" t="str">
        <f t="shared" ref="N38:N436" si="4">IF(M38=0, "Included",IF(ISERROR(L38*M38), M38, L38*M38))</f>
        <v>Included</v>
      </c>
      <c r="O38" s="1080">
        <f t="shared" ref="O38:O436" si="5">R38</f>
        <v>0</v>
      </c>
      <c r="P38" s="875"/>
      <c r="Q38" s="285">
        <f t="shared" ref="Q38:Q436" si="6">IF(N38="Included",0,N38)</f>
        <v>0</v>
      </c>
      <c r="R38" s="907">
        <f t="shared" si="3"/>
        <v>0</v>
      </c>
      <c r="S38" s="875"/>
      <c r="T38" s="904"/>
      <c r="U38" s="875"/>
      <c r="V38" s="905"/>
      <c r="W38" s="875"/>
      <c r="X38" s="875"/>
      <c r="Y38" s="875"/>
    </row>
    <row r="39" spans="1:25" s="876" customFormat="1" ht="33">
      <c r="A39" s="1070">
        <v>18</v>
      </c>
      <c r="B39" s="1070">
        <v>7000025904</v>
      </c>
      <c r="C39" s="1070">
        <v>170</v>
      </c>
      <c r="D39" s="908" t="s">
        <v>716</v>
      </c>
      <c r="E39" s="1070">
        <v>1000056264</v>
      </c>
      <c r="F39" s="1070">
        <v>85446020</v>
      </c>
      <c r="G39" s="1154"/>
      <c r="H39" s="1158">
        <v>18</v>
      </c>
      <c r="I39" s="1151"/>
      <c r="J39" s="908" t="s">
        <v>704</v>
      </c>
      <c r="K39" s="1070" t="s">
        <v>593</v>
      </c>
      <c r="L39" s="1070">
        <v>2</v>
      </c>
      <c r="M39" s="1144"/>
      <c r="N39" s="1079" t="str">
        <f t="shared" si="4"/>
        <v>Included</v>
      </c>
      <c r="O39" s="1080">
        <f t="shared" si="5"/>
        <v>0</v>
      </c>
      <c r="P39" s="875"/>
      <c r="Q39" s="285">
        <f t="shared" si="6"/>
        <v>0</v>
      </c>
      <c r="R39" s="907">
        <f t="shared" si="3"/>
        <v>0</v>
      </c>
      <c r="S39" s="875"/>
      <c r="T39" s="904"/>
      <c r="U39" s="875"/>
      <c r="V39" s="905"/>
      <c r="W39" s="875"/>
      <c r="X39" s="875"/>
      <c r="Y39" s="875"/>
    </row>
    <row r="40" spans="1:25" s="876" customFormat="1" ht="33">
      <c r="A40" s="1070">
        <v>19</v>
      </c>
      <c r="B40" s="1070">
        <v>7000025904</v>
      </c>
      <c r="C40" s="1070">
        <v>620</v>
      </c>
      <c r="D40" s="908" t="s">
        <v>716</v>
      </c>
      <c r="E40" s="1070">
        <v>1000031887</v>
      </c>
      <c r="F40" s="1070">
        <v>85446020</v>
      </c>
      <c r="G40" s="1154"/>
      <c r="H40" s="1158">
        <v>18</v>
      </c>
      <c r="I40" s="1151"/>
      <c r="J40" s="908" t="s">
        <v>665</v>
      </c>
      <c r="K40" s="1070" t="s">
        <v>593</v>
      </c>
      <c r="L40" s="1070">
        <v>1</v>
      </c>
      <c r="M40" s="1144"/>
      <c r="N40" s="1079" t="str">
        <f t="shared" si="4"/>
        <v>Included</v>
      </c>
      <c r="O40" s="1080">
        <f t="shared" si="5"/>
        <v>0</v>
      </c>
      <c r="P40" s="875"/>
      <c r="Q40" s="285">
        <f t="shared" si="6"/>
        <v>0</v>
      </c>
      <c r="R40" s="907">
        <f t="shared" si="3"/>
        <v>0</v>
      </c>
      <c r="S40" s="875"/>
      <c r="T40" s="904"/>
      <c r="U40" s="875"/>
      <c r="V40" s="905"/>
      <c r="W40" s="875"/>
      <c r="X40" s="875"/>
      <c r="Y40" s="875"/>
    </row>
    <row r="41" spans="1:25" s="876" customFormat="1" ht="33">
      <c r="A41" s="1070">
        <v>20</v>
      </c>
      <c r="B41" s="1070">
        <v>7000025904</v>
      </c>
      <c r="C41" s="1070">
        <v>180</v>
      </c>
      <c r="D41" s="908" t="s">
        <v>716</v>
      </c>
      <c r="E41" s="1070">
        <v>1000031987</v>
      </c>
      <c r="F41" s="1070">
        <v>85446020</v>
      </c>
      <c r="G41" s="1154"/>
      <c r="H41" s="1158">
        <v>18</v>
      </c>
      <c r="I41" s="1151"/>
      <c r="J41" s="908" t="s">
        <v>666</v>
      </c>
      <c r="K41" s="1070" t="s">
        <v>593</v>
      </c>
      <c r="L41" s="1070">
        <v>2</v>
      </c>
      <c r="M41" s="1144"/>
      <c r="N41" s="1079" t="str">
        <f t="shared" si="4"/>
        <v>Included</v>
      </c>
      <c r="O41" s="1080">
        <f t="shared" si="5"/>
        <v>0</v>
      </c>
      <c r="P41" s="875"/>
      <c r="Q41" s="285">
        <f t="shared" si="6"/>
        <v>0</v>
      </c>
      <c r="R41" s="907">
        <f t="shared" si="3"/>
        <v>0</v>
      </c>
      <c r="S41" s="875"/>
      <c r="T41" s="904"/>
      <c r="U41" s="875"/>
      <c r="V41" s="905"/>
      <c r="W41" s="875"/>
      <c r="X41" s="875"/>
      <c r="Y41" s="875"/>
    </row>
    <row r="42" spans="1:25" s="876" customFormat="1" ht="33">
      <c r="A42" s="1070">
        <v>21</v>
      </c>
      <c r="B42" s="1070">
        <v>7000025904</v>
      </c>
      <c r="C42" s="1070">
        <v>190</v>
      </c>
      <c r="D42" s="908" t="s">
        <v>716</v>
      </c>
      <c r="E42" s="1070">
        <v>1000031964</v>
      </c>
      <c r="F42" s="1070">
        <v>85446020</v>
      </c>
      <c r="G42" s="1154"/>
      <c r="H42" s="1158">
        <v>18</v>
      </c>
      <c r="I42" s="1151"/>
      <c r="J42" s="908" t="s">
        <v>667</v>
      </c>
      <c r="K42" s="1070" t="s">
        <v>593</v>
      </c>
      <c r="L42" s="1070">
        <v>1</v>
      </c>
      <c r="M42" s="1144"/>
      <c r="N42" s="1079" t="str">
        <f t="shared" si="4"/>
        <v>Included</v>
      </c>
      <c r="O42" s="1080">
        <f t="shared" si="5"/>
        <v>0</v>
      </c>
      <c r="P42" s="875"/>
      <c r="Q42" s="285">
        <f t="shared" si="6"/>
        <v>0</v>
      </c>
      <c r="R42" s="907">
        <f t="shared" si="3"/>
        <v>0</v>
      </c>
      <c r="S42" s="875"/>
      <c r="T42" s="904"/>
      <c r="U42" s="875"/>
      <c r="V42" s="905"/>
      <c r="W42" s="875"/>
      <c r="X42" s="875"/>
      <c r="Y42" s="875"/>
    </row>
    <row r="43" spans="1:25" s="876" customFormat="1" ht="33">
      <c r="A43" s="1070">
        <v>22</v>
      </c>
      <c r="B43" s="1070">
        <v>7000025904</v>
      </c>
      <c r="C43" s="1070">
        <v>200</v>
      </c>
      <c r="D43" s="908" t="s">
        <v>716</v>
      </c>
      <c r="E43" s="1070">
        <v>1000031943</v>
      </c>
      <c r="F43" s="1070">
        <v>85446020</v>
      </c>
      <c r="G43" s="1154"/>
      <c r="H43" s="1158">
        <v>18</v>
      </c>
      <c r="I43" s="1151"/>
      <c r="J43" s="908" t="s">
        <v>668</v>
      </c>
      <c r="K43" s="1070" t="s">
        <v>593</v>
      </c>
      <c r="L43" s="1070">
        <v>2</v>
      </c>
      <c r="M43" s="1144"/>
      <c r="N43" s="1079" t="str">
        <f t="shared" ref="N43:N53" si="7">IF(M43=0, "Included",IF(ISERROR(L43*M43), M43, L43*M43))</f>
        <v>Included</v>
      </c>
      <c r="O43" s="1080">
        <f t="shared" ref="O43:O53" si="8">R43</f>
        <v>0</v>
      </c>
      <c r="P43" s="875"/>
      <c r="Q43" s="285">
        <f t="shared" ref="Q43:Q53" si="9">IF(N43="Included",0,N43)</f>
        <v>0</v>
      </c>
      <c r="R43" s="907">
        <f t="shared" si="3"/>
        <v>0</v>
      </c>
      <c r="S43" s="875"/>
      <c r="T43" s="904"/>
      <c r="U43" s="875"/>
      <c r="V43" s="905"/>
      <c r="W43" s="875"/>
      <c r="X43" s="875"/>
      <c r="Y43" s="875"/>
    </row>
    <row r="44" spans="1:25" s="876" customFormat="1" ht="33">
      <c r="A44" s="1070">
        <v>23</v>
      </c>
      <c r="B44" s="1070">
        <v>7000025904</v>
      </c>
      <c r="C44" s="1070">
        <v>210</v>
      </c>
      <c r="D44" s="908" t="s">
        <v>716</v>
      </c>
      <c r="E44" s="1070">
        <v>1000031985</v>
      </c>
      <c r="F44" s="1070">
        <v>85446020</v>
      </c>
      <c r="G44" s="1154"/>
      <c r="H44" s="1158">
        <v>18</v>
      </c>
      <c r="I44" s="1151"/>
      <c r="J44" s="908" t="s">
        <v>669</v>
      </c>
      <c r="K44" s="1070" t="s">
        <v>593</v>
      </c>
      <c r="L44" s="1070">
        <v>2</v>
      </c>
      <c r="M44" s="1144"/>
      <c r="N44" s="1079" t="str">
        <f t="shared" si="7"/>
        <v>Included</v>
      </c>
      <c r="O44" s="1080">
        <f t="shared" si="8"/>
        <v>0</v>
      </c>
      <c r="P44" s="875"/>
      <c r="Q44" s="285">
        <f t="shared" si="9"/>
        <v>0</v>
      </c>
      <c r="R44" s="907">
        <f t="shared" si="3"/>
        <v>0</v>
      </c>
      <c r="S44" s="875"/>
      <c r="T44" s="904"/>
      <c r="U44" s="875"/>
      <c r="V44" s="905"/>
      <c r="W44" s="875"/>
      <c r="X44" s="875"/>
      <c r="Y44" s="875"/>
    </row>
    <row r="45" spans="1:25" s="876" customFormat="1" ht="33">
      <c r="A45" s="1070">
        <v>24</v>
      </c>
      <c r="B45" s="1070">
        <v>7000025904</v>
      </c>
      <c r="C45" s="1070">
        <v>220</v>
      </c>
      <c r="D45" s="908" t="s">
        <v>716</v>
      </c>
      <c r="E45" s="1070">
        <v>1000031976</v>
      </c>
      <c r="F45" s="1070">
        <v>85446020</v>
      </c>
      <c r="G45" s="1154"/>
      <c r="H45" s="1158">
        <v>18</v>
      </c>
      <c r="I45" s="1151"/>
      <c r="J45" s="908" t="s">
        <v>670</v>
      </c>
      <c r="K45" s="1070" t="s">
        <v>593</v>
      </c>
      <c r="L45" s="1070">
        <v>2</v>
      </c>
      <c r="M45" s="1144"/>
      <c r="N45" s="1079" t="str">
        <f t="shared" ref="N45:N52" si="10">IF(M45=0, "Included",IF(ISERROR(L45*M45), M45, L45*M45))</f>
        <v>Included</v>
      </c>
      <c r="O45" s="1080">
        <f t="shared" ref="O45:O52" si="11">R45</f>
        <v>0</v>
      </c>
      <c r="P45" s="875"/>
      <c r="Q45" s="285">
        <f t="shared" ref="Q45:Q52" si="12">IF(N45="Included",0,N45)</f>
        <v>0</v>
      </c>
      <c r="R45" s="907">
        <f t="shared" si="3"/>
        <v>0</v>
      </c>
      <c r="S45" s="875"/>
      <c r="T45" s="904"/>
      <c r="U45" s="875"/>
      <c r="V45" s="905"/>
      <c r="W45" s="875"/>
      <c r="X45" s="875"/>
      <c r="Y45" s="875"/>
    </row>
    <row r="46" spans="1:25" s="876" customFormat="1" ht="33">
      <c r="A46" s="1070">
        <v>25</v>
      </c>
      <c r="B46" s="1070">
        <v>7000025904</v>
      </c>
      <c r="C46" s="1070">
        <v>230</v>
      </c>
      <c r="D46" s="908" t="s">
        <v>716</v>
      </c>
      <c r="E46" s="1070">
        <v>1000031953</v>
      </c>
      <c r="F46" s="1070">
        <v>85446020</v>
      </c>
      <c r="G46" s="1154"/>
      <c r="H46" s="1158">
        <v>18</v>
      </c>
      <c r="I46" s="1151"/>
      <c r="J46" s="908" t="s">
        <v>671</v>
      </c>
      <c r="K46" s="1070" t="s">
        <v>593</v>
      </c>
      <c r="L46" s="1070">
        <v>2</v>
      </c>
      <c r="M46" s="1144"/>
      <c r="N46" s="1079" t="str">
        <f t="shared" si="10"/>
        <v>Included</v>
      </c>
      <c r="O46" s="1080">
        <f t="shared" si="11"/>
        <v>0</v>
      </c>
      <c r="P46" s="875"/>
      <c r="Q46" s="285">
        <f t="shared" si="12"/>
        <v>0</v>
      </c>
      <c r="R46" s="907">
        <f t="shared" si="3"/>
        <v>0</v>
      </c>
      <c r="S46" s="875"/>
      <c r="T46" s="904"/>
      <c r="U46" s="875"/>
      <c r="V46" s="905"/>
      <c r="W46" s="875"/>
      <c r="X46" s="875"/>
      <c r="Y46" s="875"/>
    </row>
    <row r="47" spans="1:25" s="876" customFormat="1" ht="33">
      <c r="A47" s="1070">
        <v>26</v>
      </c>
      <c r="B47" s="1070">
        <v>7000025904</v>
      </c>
      <c r="C47" s="1070">
        <v>240</v>
      </c>
      <c r="D47" s="908" t="s">
        <v>574</v>
      </c>
      <c r="E47" s="1070">
        <v>1000038387</v>
      </c>
      <c r="F47" s="1070">
        <v>94051090</v>
      </c>
      <c r="G47" s="1154"/>
      <c r="H47" s="1158">
        <v>18</v>
      </c>
      <c r="I47" s="1151"/>
      <c r="J47" s="908" t="s">
        <v>594</v>
      </c>
      <c r="K47" s="1070" t="s">
        <v>575</v>
      </c>
      <c r="L47" s="1070">
        <v>4</v>
      </c>
      <c r="M47" s="1144"/>
      <c r="N47" s="1079" t="str">
        <f t="shared" si="10"/>
        <v>Included</v>
      </c>
      <c r="O47" s="1080">
        <f t="shared" si="11"/>
        <v>0</v>
      </c>
      <c r="P47" s="875"/>
      <c r="Q47" s="285">
        <f t="shared" si="12"/>
        <v>0</v>
      </c>
      <c r="R47" s="907">
        <f t="shared" si="3"/>
        <v>0</v>
      </c>
      <c r="S47" s="875"/>
      <c r="T47" s="904"/>
      <c r="U47" s="875"/>
      <c r="V47" s="905"/>
      <c r="W47" s="875"/>
      <c r="X47" s="875"/>
      <c r="Y47" s="875"/>
    </row>
    <row r="48" spans="1:25" s="876" customFormat="1" ht="33">
      <c r="A48" s="1070">
        <v>27</v>
      </c>
      <c r="B48" s="1070">
        <v>7000025904</v>
      </c>
      <c r="C48" s="1070">
        <v>250</v>
      </c>
      <c r="D48" s="908" t="s">
        <v>574</v>
      </c>
      <c r="E48" s="1070">
        <v>1000038325</v>
      </c>
      <c r="F48" s="1070">
        <v>94059900</v>
      </c>
      <c r="G48" s="1154"/>
      <c r="H48" s="1158">
        <v>18</v>
      </c>
      <c r="I48" s="1151"/>
      <c r="J48" s="908" t="s">
        <v>590</v>
      </c>
      <c r="K48" s="1070" t="s">
        <v>575</v>
      </c>
      <c r="L48" s="1070">
        <v>4</v>
      </c>
      <c r="M48" s="1144"/>
      <c r="N48" s="1079" t="str">
        <f t="shared" si="10"/>
        <v>Included</v>
      </c>
      <c r="O48" s="1080">
        <f t="shared" si="11"/>
        <v>0</v>
      </c>
      <c r="P48" s="875"/>
      <c r="Q48" s="285">
        <f t="shared" si="12"/>
        <v>0</v>
      </c>
      <c r="R48" s="907">
        <f t="shared" si="3"/>
        <v>0</v>
      </c>
      <c r="S48" s="875"/>
      <c r="T48" s="904"/>
      <c r="U48" s="875"/>
      <c r="V48" s="905"/>
      <c r="W48" s="875"/>
      <c r="X48" s="875"/>
      <c r="Y48" s="875"/>
    </row>
    <row r="49" spans="1:25" s="876" customFormat="1" ht="132">
      <c r="A49" s="1070">
        <v>28</v>
      </c>
      <c r="B49" s="1070">
        <v>7000025904</v>
      </c>
      <c r="C49" s="1070">
        <v>340</v>
      </c>
      <c r="D49" s="908" t="s">
        <v>848</v>
      </c>
      <c r="E49" s="1070">
        <v>1000031367</v>
      </c>
      <c r="F49" s="1070">
        <v>85176260</v>
      </c>
      <c r="G49" s="1154"/>
      <c r="H49" s="1158">
        <v>18</v>
      </c>
      <c r="I49" s="1151"/>
      <c r="J49" s="908" t="s">
        <v>678</v>
      </c>
      <c r="K49" s="1070" t="s">
        <v>575</v>
      </c>
      <c r="L49" s="1070">
        <v>1</v>
      </c>
      <c r="M49" s="1144"/>
      <c r="N49" s="1079" t="str">
        <f t="shared" si="10"/>
        <v>Included</v>
      </c>
      <c r="O49" s="1080">
        <f t="shared" si="11"/>
        <v>0</v>
      </c>
      <c r="P49" s="875"/>
      <c r="Q49" s="285">
        <f t="shared" si="12"/>
        <v>0</v>
      </c>
      <c r="R49" s="907">
        <f t="shared" si="3"/>
        <v>0</v>
      </c>
      <c r="S49" s="875"/>
      <c r="T49" s="904"/>
      <c r="U49" s="875"/>
      <c r="V49" s="905"/>
      <c r="W49" s="875"/>
      <c r="X49" s="875"/>
      <c r="Y49" s="875"/>
    </row>
    <row r="50" spans="1:25" s="876" customFormat="1" ht="33">
      <c r="A50" s="1070">
        <v>29</v>
      </c>
      <c r="B50" s="1070">
        <v>7000025904</v>
      </c>
      <c r="C50" s="1070">
        <v>350</v>
      </c>
      <c r="D50" s="908" t="s">
        <v>848</v>
      </c>
      <c r="E50" s="1070">
        <v>1000018706</v>
      </c>
      <c r="F50" s="1070">
        <v>85176990</v>
      </c>
      <c r="G50" s="1154"/>
      <c r="H50" s="1158">
        <v>18</v>
      </c>
      <c r="I50" s="1151"/>
      <c r="J50" s="908" t="s">
        <v>679</v>
      </c>
      <c r="K50" s="1070" t="s">
        <v>575</v>
      </c>
      <c r="L50" s="1070">
        <v>4</v>
      </c>
      <c r="M50" s="1144"/>
      <c r="N50" s="1079" t="str">
        <f t="shared" si="10"/>
        <v>Included</v>
      </c>
      <c r="O50" s="1080">
        <f t="shared" si="11"/>
        <v>0</v>
      </c>
      <c r="P50" s="875"/>
      <c r="Q50" s="285">
        <f t="shared" si="12"/>
        <v>0</v>
      </c>
      <c r="R50" s="907">
        <f t="shared" si="3"/>
        <v>0</v>
      </c>
      <c r="S50" s="875"/>
      <c r="T50" s="904"/>
      <c r="U50" s="875"/>
      <c r="V50" s="905"/>
      <c r="W50" s="875"/>
      <c r="X50" s="875"/>
      <c r="Y50" s="875"/>
    </row>
    <row r="51" spans="1:25" s="876" customFormat="1" ht="33">
      <c r="A51" s="1070">
        <v>30</v>
      </c>
      <c r="B51" s="1070">
        <v>7000025904</v>
      </c>
      <c r="C51" s="1070">
        <v>360</v>
      </c>
      <c r="D51" s="908" t="s">
        <v>848</v>
      </c>
      <c r="E51" s="1070">
        <v>1000031374</v>
      </c>
      <c r="F51" s="1070">
        <v>85176290</v>
      </c>
      <c r="G51" s="1154"/>
      <c r="H51" s="1158">
        <v>18</v>
      </c>
      <c r="I51" s="1151"/>
      <c r="J51" s="908" t="s">
        <v>680</v>
      </c>
      <c r="K51" s="1070" t="s">
        <v>581</v>
      </c>
      <c r="L51" s="1070">
        <v>2</v>
      </c>
      <c r="M51" s="1144"/>
      <c r="N51" s="1079" t="str">
        <f t="shared" si="10"/>
        <v>Included</v>
      </c>
      <c r="O51" s="1080">
        <f t="shared" si="11"/>
        <v>0</v>
      </c>
      <c r="P51" s="875"/>
      <c r="Q51" s="285">
        <f t="shared" si="12"/>
        <v>0</v>
      </c>
      <c r="R51" s="907">
        <f t="shared" si="3"/>
        <v>0</v>
      </c>
      <c r="S51" s="875"/>
      <c r="T51" s="904"/>
      <c r="U51" s="875"/>
      <c r="V51" s="905"/>
      <c r="W51" s="875"/>
      <c r="X51" s="875"/>
      <c r="Y51" s="875"/>
    </row>
    <row r="52" spans="1:25" s="876" customFormat="1" ht="33">
      <c r="A52" s="1070">
        <v>31</v>
      </c>
      <c r="B52" s="1070">
        <v>7000025904</v>
      </c>
      <c r="C52" s="1070">
        <v>370</v>
      </c>
      <c r="D52" s="908" t="s">
        <v>848</v>
      </c>
      <c r="E52" s="1070">
        <v>1000034950</v>
      </c>
      <c r="F52" s="1070">
        <v>85176990</v>
      </c>
      <c r="G52" s="1154"/>
      <c r="H52" s="1158">
        <v>18</v>
      </c>
      <c r="I52" s="1151"/>
      <c r="J52" s="908" t="s">
        <v>681</v>
      </c>
      <c r="K52" s="1070" t="s">
        <v>575</v>
      </c>
      <c r="L52" s="1070">
        <v>2</v>
      </c>
      <c r="M52" s="1144"/>
      <c r="N52" s="1079" t="str">
        <f t="shared" si="10"/>
        <v>Included</v>
      </c>
      <c r="O52" s="1080">
        <f t="shared" si="11"/>
        <v>0</v>
      </c>
      <c r="P52" s="875"/>
      <c r="Q52" s="285">
        <f t="shared" si="12"/>
        <v>0</v>
      </c>
      <c r="R52" s="907">
        <f t="shared" si="3"/>
        <v>0</v>
      </c>
      <c r="S52" s="875"/>
      <c r="T52" s="904"/>
      <c r="U52" s="875"/>
      <c r="V52" s="905"/>
      <c r="W52" s="875"/>
      <c r="X52" s="875"/>
      <c r="Y52" s="875"/>
    </row>
    <row r="53" spans="1:25" s="876" customFormat="1" ht="49.5">
      <c r="A53" s="1070">
        <v>32</v>
      </c>
      <c r="B53" s="1070">
        <v>7000025904</v>
      </c>
      <c r="C53" s="1070">
        <v>380</v>
      </c>
      <c r="D53" s="908" t="s">
        <v>848</v>
      </c>
      <c r="E53" s="1070">
        <v>1000031381</v>
      </c>
      <c r="F53" s="1070">
        <v>85176290</v>
      </c>
      <c r="G53" s="1154"/>
      <c r="H53" s="1158">
        <v>18</v>
      </c>
      <c r="I53" s="1151"/>
      <c r="J53" s="908" t="s">
        <v>682</v>
      </c>
      <c r="K53" s="1070" t="s">
        <v>581</v>
      </c>
      <c r="L53" s="1070">
        <v>1</v>
      </c>
      <c r="M53" s="1144"/>
      <c r="N53" s="1079" t="str">
        <f t="shared" si="7"/>
        <v>Included</v>
      </c>
      <c r="O53" s="1080">
        <f t="shared" si="8"/>
        <v>0</v>
      </c>
      <c r="P53" s="875"/>
      <c r="Q53" s="285">
        <f t="shared" si="9"/>
        <v>0</v>
      </c>
      <c r="R53" s="907">
        <f t="shared" si="3"/>
        <v>0</v>
      </c>
      <c r="S53" s="875"/>
      <c r="T53" s="904"/>
      <c r="U53" s="875"/>
      <c r="V53" s="905"/>
      <c r="W53" s="875"/>
      <c r="X53" s="875"/>
      <c r="Y53" s="875"/>
    </row>
    <row r="54" spans="1:25" s="876" customFormat="1" ht="33">
      <c r="A54" s="1070">
        <v>33</v>
      </c>
      <c r="B54" s="1070">
        <v>7000025904</v>
      </c>
      <c r="C54" s="1070">
        <v>390</v>
      </c>
      <c r="D54" s="908" t="s">
        <v>848</v>
      </c>
      <c r="E54" s="1070">
        <v>1000026228</v>
      </c>
      <c r="F54" s="1070">
        <v>85176290</v>
      </c>
      <c r="G54" s="1154"/>
      <c r="H54" s="1158">
        <v>18</v>
      </c>
      <c r="I54" s="1151"/>
      <c r="J54" s="908" t="s">
        <v>683</v>
      </c>
      <c r="K54" s="1070" t="s">
        <v>575</v>
      </c>
      <c r="L54" s="1070">
        <v>1</v>
      </c>
      <c r="M54" s="1144"/>
      <c r="N54" s="1079" t="str">
        <f t="shared" ref="N54" si="13">IF(M54=0, "Included",IF(ISERROR(L54*M54), M54, L54*M54))</f>
        <v>Included</v>
      </c>
      <c r="O54" s="1080">
        <f t="shared" ref="O54" si="14">R54</f>
        <v>0</v>
      </c>
      <c r="P54" s="875"/>
      <c r="Q54" s="285">
        <f t="shared" ref="Q54" si="15">IF(N54="Included",0,N54)</f>
        <v>0</v>
      </c>
      <c r="R54" s="907">
        <f t="shared" si="3"/>
        <v>0</v>
      </c>
      <c r="S54" s="875"/>
      <c r="T54" s="904"/>
      <c r="U54" s="875"/>
      <c r="V54" s="905"/>
      <c r="W54" s="875"/>
      <c r="X54" s="875"/>
      <c r="Y54" s="875"/>
    </row>
    <row r="55" spans="1:25" s="876" customFormat="1" ht="33">
      <c r="A55" s="1070">
        <v>34</v>
      </c>
      <c r="B55" s="1070">
        <v>7000025904</v>
      </c>
      <c r="C55" s="1070">
        <v>400</v>
      </c>
      <c r="D55" s="908" t="s">
        <v>848</v>
      </c>
      <c r="E55" s="1070">
        <v>1000030942</v>
      </c>
      <c r="F55" s="1070">
        <v>85447090</v>
      </c>
      <c r="G55" s="1154"/>
      <c r="H55" s="1158">
        <v>18</v>
      </c>
      <c r="I55" s="1151"/>
      <c r="J55" s="908" t="s">
        <v>853</v>
      </c>
      <c r="K55" s="1070" t="s">
        <v>593</v>
      </c>
      <c r="L55" s="1070">
        <v>1</v>
      </c>
      <c r="M55" s="1144"/>
      <c r="N55" s="1079" t="str">
        <f t="shared" ref="N55:N63" si="16">IF(M55=0, "Included",IF(ISERROR(L55*M55), M55, L55*M55))</f>
        <v>Included</v>
      </c>
      <c r="O55" s="1080">
        <f t="shared" ref="O55:O63" si="17">R55</f>
        <v>0</v>
      </c>
      <c r="P55" s="875"/>
      <c r="Q55" s="285">
        <f t="shared" ref="Q55:Q63" si="18">IF(N55="Included",0,N55)</f>
        <v>0</v>
      </c>
      <c r="R55" s="907">
        <f t="shared" si="3"/>
        <v>0</v>
      </c>
      <c r="S55" s="875"/>
      <c r="T55" s="904"/>
      <c r="U55" s="875"/>
      <c r="V55" s="905"/>
      <c r="W55" s="875"/>
      <c r="X55" s="875"/>
      <c r="Y55" s="875"/>
    </row>
    <row r="56" spans="1:25" s="876" customFormat="1" ht="33">
      <c r="A56" s="1070">
        <v>35</v>
      </c>
      <c r="B56" s="1070">
        <v>7000025904</v>
      </c>
      <c r="C56" s="1070">
        <v>410</v>
      </c>
      <c r="D56" s="908" t="s">
        <v>848</v>
      </c>
      <c r="E56" s="1070">
        <v>1000023471</v>
      </c>
      <c r="F56" s="1070">
        <v>85372000</v>
      </c>
      <c r="G56" s="1154"/>
      <c r="H56" s="1158">
        <v>18</v>
      </c>
      <c r="I56" s="1151"/>
      <c r="J56" s="908" t="s">
        <v>854</v>
      </c>
      <c r="K56" s="1070" t="s">
        <v>575</v>
      </c>
      <c r="L56" s="1070">
        <v>1</v>
      </c>
      <c r="M56" s="1144"/>
      <c r="N56" s="1079" t="str">
        <f t="shared" si="16"/>
        <v>Included</v>
      </c>
      <c r="O56" s="1080">
        <f t="shared" si="17"/>
        <v>0</v>
      </c>
      <c r="P56" s="875"/>
      <c r="Q56" s="285">
        <f t="shared" si="18"/>
        <v>0</v>
      </c>
      <c r="R56" s="907">
        <f t="shared" si="3"/>
        <v>0</v>
      </c>
      <c r="S56" s="875"/>
      <c r="T56" s="904"/>
      <c r="U56" s="875"/>
      <c r="V56" s="905"/>
      <c r="W56" s="875"/>
      <c r="X56" s="875"/>
      <c r="Y56" s="875"/>
    </row>
    <row r="57" spans="1:25" s="876" customFormat="1" ht="82.5">
      <c r="A57" s="1070">
        <v>36</v>
      </c>
      <c r="B57" s="1070">
        <v>7000025904</v>
      </c>
      <c r="C57" s="1070">
        <v>430</v>
      </c>
      <c r="D57" s="908" t="s">
        <v>816</v>
      </c>
      <c r="E57" s="1070">
        <v>1000031369</v>
      </c>
      <c r="F57" s="1070">
        <v>85176260</v>
      </c>
      <c r="G57" s="1154"/>
      <c r="H57" s="1158">
        <v>18</v>
      </c>
      <c r="I57" s="1151"/>
      <c r="J57" s="908" t="s">
        <v>684</v>
      </c>
      <c r="K57" s="1070" t="s">
        <v>581</v>
      </c>
      <c r="L57" s="1070">
        <v>1</v>
      </c>
      <c r="M57" s="1144"/>
      <c r="N57" s="1079" t="str">
        <f t="shared" si="16"/>
        <v>Included</v>
      </c>
      <c r="O57" s="1080">
        <f t="shared" si="17"/>
        <v>0</v>
      </c>
      <c r="P57" s="875"/>
      <c r="Q57" s="285">
        <f t="shared" si="18"/>
        <v>0</v>
      </c>
      <c r="R57" s="907">
        <f t="shared" si="3"/>
        <v>0</v>
      </c>
      <c r="S57" s="875"/>
      <c r="T57" s="904"/>
      <c r="U57" s="875"/>
      <c r="V57" s="905"/>
      <c r="W57" s="875"/>
      <c r="X57" s="875"/>
      <c r="Y57" s="875"/>
    </row>
    <row r="58" spans="1:25" s="876" customFormat="1" ht="33">
      <c r="A58" s="1070">
        <v>37</v>
      </c>
      <c r="B58" s="1070">
        <v>7000025904</v>
      </c>
      <c r="C58" s="1070">
        <v>440</v>
      </c>
      <c r="D58" s="908" t="s">
        <v>816</v>
      </c>
      <c r="E58" s="1070">
        <v>1000018706</v>
      </c>
      <c r="F58" s="1070">
        <v>85176990</v>
      </c>
      <c r="G58" s="1154"/>
      <c r="H58" s="1158">
        <v>18</v>
      </c>
      <c r="I58" s="1151"/>
      <c r="J58" s="908" t="s">
        <v>679</v>
      </c>
      <c r="K58" s="1070" t="s">
        <v>575</v>
      </c>
      <c r="L58" s="1070">
        <v>1</v>
      </c>
      <c r="M58" s="1144"/>
      <c r="N58" s="1079" t="str">
        <f t="shared" si="16"/>
        <v>Included</v>
      </c>
      <c r="O58" s="1080">
        <f t="shared" si="17"/>
        <v>0</v>
      </c>
      <c r="P58" s="875"/>
      <c r="Q58" s="285">
        <f t="shared" si="18"/>
        <v>0</v>
      </c>
      <c r="R58" s="907">
        <f t="shared" si="3"/>
        <v>0</v>
      </c>
      <c r="S58" s="875"/>
      <c r="T58" s="904"/>
      <c r="U58" s="875"/>
      <c r="V58" s="905"/>
      <c r="W58" s="875"/>
      <c r="X58" s="875"/>
      <c r="Y58" s="875"/>
    </row>
    <row r="59" spans="1:25" s="876" customFormat="1" ht="33">
      <c r="A59" s="1070">
        <v>38</v>
      </c>
      <c r="B59" s="1070">
        <v>7000025904</v>
      </c>
      <c r="C59" s="1070">
        <v>450</v>
      </c>
      <c r="D59" s="908" t="s">
        <v>816</v>
      </c>
      <c r="E59" s="1070">
        <v>1000031374</v>
      </c>
      <c r="F59" s="1070">
        <v>85176290</v>
      </c>
      <c r="G59" s="1154"/>
      <c r="H59" s="1158">
        <v>18</v>
      </c>
      <c r="I59" s="1151"/>
      <c r="J59" s="908" t="s">
        <v>680</v>
      </c>
      <c r="K59" s="1070" t="s">
        <v>581</v>
      </c>
      <c r="L59" s="1070">
        <v>1</v>
      </c>
      <c r="M59" s="1144"/>
      <c r="N59" s="1079" t="str">
        <f t="shared" si="16"/>
        <v>Included</v>
      </c>
      <c r="O59" s="1080">
        <f t="shared" si="17"/>
        <v>0</v>
      </c>
      <c r="P59" s="875"/>
      <c r="Q59" s="285">
        <f t="shared" si="18"/>
        <v>0</v>
      </c>
      <c r="R59" s="907">
        <f t="shared" si="3"/>
        <v>0</v>
      </c>
      <c r="S59" s="875"/>
      <c r="T59" s="904"/>
      <c r="U59" s="875"/>
      <c r="V59" s="905"/>
      <c r="W59" s="875"/>
      <c r="X59" s="875"/>
      <c r="Y59" s="875"/>
    </row>
    <row r="60" spans="1:25" s="876" customFormat="1" ht="33">
      <c r="A60" s="1070">
        <v>39</v>
      </c>
      <c r="B60" s="1070">
        <v>7000025904</v>
      </c>
      <c r="C60" s="1070">
        <v>460</v>
      </c>
      <c r="D60" s="908" t="s">
        <v>816</v>
      </c>
      <c r="E60" s="1070">
        <v>1000034950</v>
      </c>
      <c r="F60" s="1070">
        <v>85176990</v>
      </c>
      <c r="G60" s="1154"/>
      <c r="H60" s="1158">
        <v>18</v>
      </c>
      <c r="I60" s="1151"/>
      <c r="J60" s="908" t="s">
        <v>681</v>
      </c>
      <c r="K60" s="1070" t="s">
        <v>575</v>
      </c>
      <c r="L60" s="1070">
        <v>1</v>
      </c>
      <c r="M60" s="1144"/>
      <c r="N60" s="1079" t="str">
        <f t="shared" si="16"/>
        <v>Included</v>
      </c>
      <c r="O60" s="1080">
        <f t="shared" si="17"/>
        <v>0</v>
      </c>
      <c r="P60" s="875"/>
      <c r="Q60" s="285">
        <f t="shared" si="18"/>
        <v>0</v>
      </c>
      <c r="R60" s="907">
        <f t="shared" si="3"/>
        <v>0</v>
      </c>
      <c r="S60" s="875"/>
      <c r="T60" s="904"/>
      <c r="U60" s="875"/>
      <c r="V60" s="905"/>
      <c r="W60" s="875"/>
      <c r="X60" s="875"/>
      <c r="Y60" s="875"/>
    </row>
    <row r="61" spans="1:25" s="876" customFormat="1" ht="49.5">
      <c r="A61" s="1070">
        <v>40</v>
      </c>
      <c r="B61" s="1070">
        <v>7000025904</v>
      </c>
      <c r="C61" s="1070">
        <v>470</v>
      </c>
      <c r="D61" s="908" t="s">
        <v>816</v>
      </c>
      <c r="E61" s="1070">
        <v>1000031381</v>
      </c>
      <c r="F61" s="1070">
        <v>85176290</v>
      </c>
      <c r="G61" s="1154"/>
      <c r="H61" s="1158">
        <v>18</v>
      </c>
      <c r="I61" s="1151"/>
      <c r="J61" s="908" t="s">
        <v>682</v>
      </c>
      <c r="K61" s="1070" t="s">
        <v>581</v>
      </c>
      <c r="L61" s="1070">
        <v>1</v>
      </c>
      <c r="M61" s="1144"/>
      <c r="N61" s="1079" t="str">
        <f t="shared" si="16"/>
        <v>Included</v>
      </c>
      <c r="O61" s="1080">
        <f t="shared" si="17"/>
        <v>0</v>
      </c>
      <c r="P61" s="875"/>
      <c r="Q61" s="285">
        <f t="shared" si="18"/>
        <v>0</v>
      </c>
      <c r="R61" s="907">
        <f t="shared" si="3"/>
        <v>0</v>
      </c>
      <c r="S61" s="875"/>
      <c r="T61" s="904"/>
      <c r="U61" s="875"/>
      <c r="V61" s="905"/>
      <c r="W61" s="875"/>
      <c r="X61" s="875"/>
      <c r="Y61" s="875"/>
    </row>
    <row r="62" spans="1:25" s="876" customFormat="1" ht="33">
      <c r="A62" s="1070">
        <v>41</v>
      </c>
      <c r="B62" s="1070">
        <v>7000025904</v>
      </c>
      <c r="C62" s="1070">
        <v>480</v>
      </c>
      <c r="D62" s="908" t="s">
        <v>816</v>
      </c>
      <c r="E62" s="1070">
        <v>1000031398</v>
      </c>
      <c r="F62" s="1070">
        <v>85171890</v>
      </c>
      <c r="G62" s="1154"/>
      <c r="H62" s="1158">
        <v>18</v>
      </c>
      <c r="I62" s="1151"/>
      <c r="J62" s="908" t="s">
        <v>685</v>
      </c>
      <c r="K62" s="1070" t="s">
        <v>581</v>
      </c>
      <c r="L62" s="1070">
        <v>1</v>
      </c>
      <c r="M62" s="1144"/>
      <c r="N62" s="1079" t="str">
        <f t="shared" si="16"/>
        <v>Included</v>
      </c>
      <c r="O62" s="1080">
        <f t="shared" si="17"/>
        <v>0</v>
      </c>
      <c r="P62" s="875"/>
      <c r="Q62" s="285">
        <f t="shared" si="18"/>
        <v>0</v>
      </c>
      <c r="R62" s="907">
        <f t="shared" si="3"/>
        <v>0</v>
      </c>
      <c r="S62" s="875"/>
      <c r="T62" s="904"/>
      <c r="U62" s="875"/>
      <c r="V62" s="905"/>
      <c r="W62" s="875"/>
      <c r="X62" s="875"/>
      <c r="Y62" s="875"/>
    </row>
    <row r="63" spans="1:25" s="876" customFormat="1" ht="33">
      <c r="A63" s="1070">
        <v>42</v>
      </c>
      <c r="B63" s="1070">
        <v>7000025904</v>
      </c>
      <c r="C63" s="1070">
        <v>490</v>
      </c>
      <c r="D63" s="908" t="s">
        <v>816</v>
      </c>
      <c r="E63" s="1070">
        <v>1000030942</v>
      </c>
      <c r="F63" s="1070">
        <v>85447090</v>
      </c>
      <c r="G63" s="1154"/>
      <c r="H63" s="1158">
        <v>18</v>
      </c>
      <c r="I63" s="1151"/>
      <c r="J63" s="908" t="s">
        <v>853</v>
      </c>
      <c r="K63" s="1070" t="s">
        <v>593</v>
      </c>
      <c r="L63" s="1070">
        <v>1</v>
      </c>
      <c r="M63" s="1144"/>
      <c r="N63" s="1079" t="str">
        <f t="shared" si="16"/>
        <v>Included</v>
      </c>
      <c r="O63" s="1080">
        <f t="shared" si="17"/>
        <v>0</v>
      </c>
      <c r="P63" s="875"/>
      <c r="Q63" s="285">
        <f t="shared" si="18"/>
        <v>0</v>
      </c>
      <c r="R63" s="907">
        <f t="shared" si="3"/>
        <v>0</v>
      </c>
      <c r="S63" s="875"/>
      <c r="T63" s="904"/>
      <c r="U63" s="875"/>
      <c r="V63" s="905"/>
      <c r="W63" s="875"/>
      <c r="X63" s="875"/>
      <c r="Y63" s="875"/>
    </row>
    <row r="64" spans="1:25" s="876" customFormat="1" ht="33">
      <c r="A64" s="1070">
        <v>43</v>
      </c>
      <c r="B64" s="1070">
        <v>7000025904</v>
      </c>
      <c r="C64" s="1070">
        <v>500</v>
      </c>
      <c r="D64" s="908" t="s">
        <v>818</v>
      </c>
      <c r="E64" s="1070">
        <v>1000017518</v>
      </c>
      <c r="F64" s="1070">
        <v>85364900</v>
      </c>
      <c r="G64" s="1154"/>
      <c r="H64" s="1158">
        <v>18</v>
      </c>
      <c r="I64" s="1151"/>
      <c r="J64" s="908" t="s">
        <v>772</v>
      </c>
      <c r="K64" s="1070" t="s">
        <v>575</v>
      </c>
      <c r="L64" s="1070">
        <v>1</v>
      </c>
      <c r="M64" s="1144"/>
      <c r="N64" s="1079" t="str">
        <f t="shared" ref="N64:N70" si="19">IF(M64=0, "Included",IF(ISERROR(L64*M64), M64, L64*M64))</f>
        <v>Included</v>
      </c>
      <c r="O64" s="1080">
        <f t="shared" ref="O64:O70" si="20">R64</f>
        <v>0</v>
      </c>
      <c r="P64" s="875"/>
      <c r="Q64" s="285">
        <f t="shared" ref="Q64:Q70" si="21">IF(N64="Included",0,N64)</f>
        <v>0</v>
      </c>
      <c r="R64" s="907">
        <f t="shared" si="3"/>
        <v>0</v>
      </c>
      <c r="S64" s="875"/>
      <c r="T64" s="904"/>
      <c r="U64" s="875"/>
      <c r="V64" s="905"/>
      <c r="W64" s="875"/>
      <c r="X64" s="875"/>
      <c r="Y64" s="875"/>
    </row>
    <row r="65" spans="1:51" ht="33">
      <c r="A65" s="1070">
        <v>44</v>
      </c>
      <c r="B65" s="1070">
        <v>7000025904</v>
      </c>
      <c r="C65" s="1070">
        <v>510</v>
      </c>
      <c r="D65" s="908" t="s">
        <v>818</v>
      </c>
      <c r="E65" s="1070">
        <v>1000022512</v>
      </c>
      <c r="F65" s="1070">
        <v>90311000</v>
      </c>
      <c r="G65" s="1154"/>
      <c r="H65" s="1158">
        <v>18</v>
      </c>
      <c r="I65" s="1151"/>
      <c r="J65" s="908" t="s">
        <v>773</v>
      </c>
      <c r="K65" s="1070" t="s">
        <v>575</v>
      </c>
      <c r="L65" s="1070">
        <v>1</v>
      </c>
      <c r="M65" s="1144"/>
      <c r="N65" s="1079" t="str">
        <f t="shared" si="19"/>
        <v>Included</v>
      </c>
      <c r="O65" s="1080">
        <f t="shared" si="20"/>
        <v>0</v>
      </c>
      <c r="P65" s="875"/>
      <c r="Q65" s="285">
        <f t="shared" si="21"/>
        <v>0</v>
      </c>
      <c r="R65" s="907">
        <f t="shared" si="3"/>
        <v>0</v>
      </c>
      <c r="S65" s="875"/>
      <c r="T65" s="904"/>
      <c r="V65" s="905"/>
      <c r="AB65" s="876"/>
      <c r="AL65" s="876"/>
      <c r="AM65" s="876"/>
      <c r="AN65" s="876"/>
      <c r="AO65" s="876"/>
      <c r="AP65" s="876"/>
      <c r="AQ65" s="876"/>
      <c r="AR65" s="876"/>
      <c r="AS65" s="876"/>
      <c r="AT65" s="876"/>
      <c r="AU65" s="876"/>
      <c r="AV65" s="876"/>
      <c r="AW65" s="876"/>
      <c r="AX65" s="876"/>
      <c r="AY65" s="876"/>
    </row>
    <row r="66" spans="1:51" ht="49.5">
      <c r="A66" s="1070">
        <v>45</v>
      </c>
      <c r="B66" s="1070">
        <v>7000025904</v>
      </c>
      <c r="C66" s="1070">
        <v>520</v>
      </c>
      <c r="D66" s="908" t="s">
        <v>818</v>
      </c>
      <c r="E66" s="1070">
        <v>1000022510</v>
      </c>
      <c r="F66" s="1070">
        <v>85176290</v>
      </c>
      <c r="G66" s="1154"/>
      <c r="H66" s="1158">
        <v>18</v>
      </c>
      <c r="I66" s="1151"/>
      <c r="J66" s="908" t="s">
        <v>774</v>
      </c>
      <c r="K66" s="1070" t="s">
        <v>575</v>
      </c>
      <c r="L66" s="1070">
        <v>2</v>
      </c>
      <c r="M66" s="1144"/>
      <c r="N66" s="1079" t="str">
        <f t="shared" si="19"/>
        <v>Included</v>
      </c>
      <c r="O66" s="1080">
        <f t="shared" si="20"/>
        <v>0</v>
      </c>
      <c r="P66" s="875"/>
      <c r="Q66" s="285">
        <f t="shared" si="21"/>
        <v>0</v>
      </c>
      <c r="R66" s="907">
        <f t="shared" si="3"/>
        <v>0</v>
      </c>
      <c r="S66" s="875"/>
      <c r="T66" s="904"/>
      <c r="V66" s="905"/>
      <c r="AB66" s="876"/>
      <c r="AL66" s="876"/>
      <c r="AM66" s="876"/>
      <c r="AN66" s="876"/>
      <c r="AO66" s="876"/>
      <c r="AP66" s="876"/>
      <c r="AQ66" s="876"/>
      <c r="AR66" s="876"/>
      <c r="AS66" s="876"/>
      <c r="AT66" s="876"/>
      <c r="AU66" s="876"/>
      <c r="AV66" s="876"/>
      <c r="AW66" s="876"/>
      <c r="AX66" s="876"/>
      <c r="AY66" s="876"/>
    </row>
    <row r="67" spans="1:51" ht="49.5">
      <c r="A67" s="1070">
        <v>46</v>
      </c>
      <c r="B67" s="1070">
        <v>7000025904</v>
      </c>
      <c r="C67" s="1070">
        <v>530</v>
      </c>
      <c r="D67" s="908" t="s">
        <v>818</v>
      </c>
      <c r="E67" s="1070">
        <v>1000022487</v>
      </c>
      <c r="F67" s="1070">
        <v>85447090</v>
      </c>
      <c r="G67" s="1154"/>
      <c r="H67" s="1158">
        <v>18</v>
      </c>
      <c r="I67" s="1151"/>
      <c r="J67" s="908" t="s">
        <v>775</v>
      </c>
      <c r="K67" s="1070" t="s">
        <v>575</v>
      </c>
      <c r="L67" s="1070">
        <v>1</v>
      </c>
      <c r="M67" s="1144"/>
      <c r="N67" s="1079" t="str">
        <f t="shared" si="19"/>
        <v>Included</v>
      </c>
      <c r="O67" s="1080">
        <f t="shared" si="20"/>
        <v>0</v>
      </c>
      <c r="P67" s="875"/>
      <c r="Q67" s="285">
        <f t="shared" si="21"/>
        <v>0</v>
      </c>
      <c r="R67" s="907">
        <f t="shared" si="3"/>
        <v>0</v>
      </c>
      <c r="S67" s="875"/>
      <c r="T67" s="904"/>
      <c r="V67" s="905"/>
      <c r="AB67" s="876"/>
      <c r="AL67" s="876"/>
      <c r="AM67" s="876"/>
      <c r="AN67" s="876"/>
      <c r="AO67" s="876"/>
      <c r="AP67" s="876"/>
      <c r="AQ67" s="876"/>
      <c r="AR67" s="876"/>
      <c r="AS67" s="876"/>
      <c r="AT67" s="876"/>
      <c r="AU67" s="876"/>
      <c r="AV67" s="876"/>
      <c r="AW67" s="876"/>
      <c r="AX67" s="876"/>
      <c r="AY67" s="876"/>
    </row>
    <row r="68" spans="1:51" ht="82.5">
      <c r="A68" s="1070">
        <v>47</v>
      </c>
      <c r="B68" s="1070">
        <v>7000025904</v>
      </c>
      <c r="C68" s="1070">
        <v>560</v>
      </c>
      <c r="D68" s="908" t="s">
        <v>817</v>
      </c>
      <c r="E68" s="1070">
        <v>1000015954</v>
      </c>
      <c r="F68" s="1070">
        <v>73082011</v>
      </c>
      <c r="G68" s="1154"/>
      <c r="H68" s="1158">
        <v>18</v>
      </c>
      <c r="I68" s="1151"/>
      <c r="J68" s="908" t="s">
        <v>595</v>
      </c>
      <c r="K68" s="1070" t="s">
        <v>596</v>
      </c>
      <c r="L68" s="1070">
        <v>44</v>
      </c>
      <c r="M68" s="1144"/>
      <c r="N68" s="1079" t="str">
        <f t="shared" si="19"/>
        <v>Included</v>
      </c>
      <c r="O68" s="1080">
        <f t="shared" si="20"/>
        <v>0</v>
      </c>
      <c r="P68" s="875"/>
      <c r="Q68" s="285">
        <f t="shared" si="21"/>
        <v>0</v>
      </c>
      <c r="R68" s="907">
        <f t="shared" si="3"/>
        <v>0</v>
      </c>
      <c r="S68" s="875"/>
      <c r="T68" s="904"/>
      <c r="V68" s="905"/>
      <c r="AB68" s="876"/>
      <c r="AL68" s="876"/>
      <c r="AM68" s="876"/>
      <c r="AN68" s="876"/>
      <c r="AO68" s="876"/>
      <c r="AP68" s="876"/>
      <c r="AQ68" s="876"/>
      <c r="AR68" s="876"/>
      <c r="AS68" s="876"/>
      <c r="AT68" s="876"/>
      <c r="AU68" s="876"/>
      <c r="AV68" s="876"/>
      <c r="AW68" s="876"/>
      <c r="AX68" s="876"/>
      <c r="AY68" s="876"/>
    </row>
    <row r="69" spans="1:51" ht="49.5">
      <c r="A69" s="1070">
        <v>48</v>
      </c>
      <c r="B69" s="1070">
        <v>7000025904</v>
      </c>
      <c r="C69" s="1070">
        <v>570</v>
      </c>
      <c r="D69" s="908" t="s">
        <v>817</v>
      </c>
      <c r="E69" s="1070">
        <v>1000011713</v>
      </c>
      <c r="F69" s="1070">
        <v>73082011</v>
      </c>
      <c r="G69" s="1154"/>
      <c r="H69" s="1158">
        <v>18</v>
      </c>
      <c r="I69" s="1151"/>
      <c r="J69" s="908" t="s">
        <v>597</v>
      </c>
      <c r="K69" s="1070" t="s">
        <v>596</v>
      </c>
      <c r="L69" s="1070">
        <v>4</v>
      </c>
      <c r="M69" s="1144"/>
      <c r="N69" s="1079" t="str">
        <f t="shared" si="19"/>
        <v>Included</v>
      </c>
      <c r="O69" s="1080">
        <f t="shared" si="20"/>
        <v>0</v>
      </c>
      <c r="P69" s="875"/>
      <c r="Q69" s="285">
        <f t="shared" si="21"/>
        <v>0</v>
      </c>
      <c r="R69" s="907">
        <f t="shared" si="3"/>
        <v>0</v>
      </c>
      <c r="S69" s="875"/>
      <c r="T69" s="904"/>
      <c r="V69" s="905"/>
      <c r="AB69" s="876"/>
      <c r="AL69" s="876"/>
      <c r="AM69" s="876"/>
      <c r="AN69" s="876"/>
      <c r="AO69" s="876"/>
      <c r="AP69" s="876"/>
      <c r="AQ69" s="876"/>
      <c r="AR69" s="876"/>
      <c r="AS69" s="876"/>
      <c r="AT69" s="876"/>
      <c r="AU69" s="876"/>
      <c r="AV69" s="876"/>
      <c r="AW69" s="876"/>
      <c r="AX69" s="876"/>
      <c r="AY69" s="876"/>
    </row>
    <row r="70" spans="1:51" ht="49.5">
      <c r="A70" s="1070">
        <v>49</v>
      </c>
      <c r="B70" s="1070">
        <v>7000025904</v>
      </c>
      <c r="C70" s="1070">
        <v>580</v>
      </c>
      <c r="D70" s="908" t="s">
        <v>817</v>
      </c>
      <c r="E70" s="1070">
        <v>1000012373</v>
      </c>
      <c r="F70" s="1070">
        <v>73082011</v>
      </c>
      <c r="G70" s="1154"/>
      <c r="H70" s="1158">
        <v>18</v>
      </c>
      <c r="I70" s="1151"/>
      <c r="J70" s="908" t="s">
        <v>598</v>
      </c>
      <c r="K70" s="1070" t="s">
        <v>596</v>
      </c>
      <c r="L70" s="1070">
        <v>3</v>
      </c>
      <c r="M70" s="1144"/>
      <c r="N70" s="1079" t="str">
        <f t="shared" si="19"/>
        <v>Included</v>
      </c>
      <c r="O70" s="1080">
        <f t="shared" si="20"/>
        <v>0</v>
      </c>
      <c r="P70" s="875"/>
      <c r="Q70" s="285">
        <f t="shared" si="21"/>
        <v>0</v>
      </c>
      <c r="R70" s="907">
        <f t="shared" si="3"/>
        <v>0</v>
      </c>
      <c r="S70" s="875"/>
      <c r="T70" s="904"/>
      <c r="V70" s="905"/>
      <c r="AB70" s="876"/>
      <c r="AL70" s="876"/>
      <c r="AM70" s="876"/>
      <c r="AN70" s="876"/>
      <c r="AO70" s="876"/>
      <c r="AP70" s="876"/>
      <c r="AQ70" s="876"/>
      <c r="AR70" s="876"/>
      <c r="AS70" s="876"/>
      <c r="AT70" s="876"/>
      <c r="AU70" s="876"/>
      <c r="AV70" s="876"/>
      <c r="AW70" s="876"/>
      <c r="AX70" s="876"/>
      <c r="AY70" s="876"/>
    </row>
    <row r="71" spans="1:51" s="688" customFormat="1" ht="23.25" customHeight="1">
      <c r="A71" s="1052" t="s">
        <v>341</v>
      </c>
      <c r="B71" s="1055" t="s">
        <v>855</v>
      </c>
      <c r="C71" s="1056"/>
      <c r="D71" s="1056"/>
      <c r="E71" s="1056"/>
      <c r="F71" s="1056"/>
      <c r="G71" s="1056"/>
      <c r="H71" s="1056"/>
      <c r="I71" s="1150"/>
      <c r="J71" s="1057"/>
      <c r="K71" s="1052"/>
      <c r="L71" s="1052"/>
      <c r="M71" s="1053"/>
      <c r="N71" s="1052"/>
      <c r="O71" s="1078"/>
      <c r="P71" s="687"/>
      <c r="Q71" s="788" t="s">
        <v>492</v>
      </c>
      <c r="R71" s="788" t="s">
        <v>493</v>
      </c>
      <c r="S71" s="687"/>
      <c r="T71" s="1054"/>
      <c r="U71" s="687"/>
      <c r="V71" s="696"/>
      <c r="W71" s="687"/>
      <c r="X71" s="687"/>
      <c r="Y71" s="687"/>
    </row>
    <row r="72" spans="1:51" ht="33">
      <c r="A72" s="1070">
        <v>1</v>
      </c>
      <c r="B72" s="1070">
        <v>7000025906</v>
      </c>
      <c r="C72" s="1070">
        <v>10</v>
      </c>
      <c r="D72" s="908" t="s">
        <v>706</v>
      </c>
      <c r="E72" s="1070">
        <v>1000005827</v>
      </c>
      <c r="F72" s="1070">
        <v>85352919</v>
      </c>
      <c r="G72" s="1154"/>
      <c r="H72" s="1070">
        <v>18</v>
      </c>
      <c r="I72" s="1151"/>
      <c r="J72" s="1068" t="s">
        <v>719</v>
      </c>
      <c r="K72" s="1070" t="s">
        <v>575</v>
      </c>
      <c r="L72" s="1070">
        <v>3</v>
      </c>
      <c r="M72" s="1144"/>
      <c r="N72" s="1079" t="str">
        <f t="shared" ref="N72:N135" si="22">IF(M72=0, "Included",IF(ISERROR(L72*M72), M72, L72*M72))</f>
        <v>Included</v>
      </c>
      <c r="O72" s="1080">
        <f t="shared" ref="O72:O135" si="23">R72</f>
        <v>0</v>
      </c>
      <c r="P72" s="875"/>
      <c r="Q72" s="285">
        <f t="shared" ref="Q72:Q135" si="24">IF(N72="Included",0,N72)</f>
        <v>0</v>
      </c>
      <c r="R72" s="907">
        <f>IF(I72="", H72*Q72/100,I72*Q72)</f>
        <v>0</v>
      </c>
      <c r="S72" s="875"/>
      <c r="T72" s="904"/>
      <c r="V72" s="905"/>
      <c r="AB72" s="876"/>
      <c r="AL72" s="876"/>
      <c r="AM72" s="876"/>
      <c r="AN72" s="876"/>
      <c r="AO72" s="876"/>
      <c r="AP72" s="876"/>
      <c r="AQ72" s="876"/>
      <c r="AR72" s="876"/>
      <c r="AS72" s="876"/>
      <c r="AT72" s="876"/>
      <c r="AU72" s="876"/>
      <c r="AV72" s="876"/>
      <c r="AW72" s="876"/>
      <c r="AX72" s="876"/>
      <c r="AY72" s="876"/>
    </row>
    <row r="73" spans="1:51" ht="33">
      <c r="A73" s="1070">
        <v>2</v>
      </c>
      <c r="B73" s="1070">
        <v>7000025906</v>
      </c>
      <c r="C73" s="1070">
        <v>20</v>
      </c>
      <c r="D73" s="908" t="s">
        <v>706</v>
      </c>
      <c r="E73" s="1070">
        <v>1000005826</v>
      </c>
      <c r="F73" s="1070">
        <v>85352919</v>
      </c>
      <c r="G73" s="1154"/>
      <c r="H73" s="1070">
        <v>18</v>
      </c>
      <c r="I73" s="1151"/>
      <c r="J73" s="1068" t="s">
        <v>720</v>
      </c>
      <c r="K73" s="1070" t="s">
        <v>575</v>
      </c>
      <c r="L73" s="1070">
        <v>3</v>
      </c>
      <c r="M73" s="1144"/>
      <c r="N73" s="1079" t="str">
        <f t="shared" si="22"/>
        <v>Included</v>
      </c>
      <c r="O73" s="1080">
        <f t="shared" si="23"/>
        <v>0</v>
      </c>
      <c r="P73" s="875"/>
      <c r="Q73" s="285">
        <f t="shared" si="24"/>
        <v>0</v>
      </c>
      <c r="R73" s="907">
        <f t="shared" ref="R73:R136" si="25">IF(I73="", H73*Q73/100,I73*Q73)</f>
        <v>0</v>
      </c>
      <c r="S73" s="875"/>
      <c r="T73" s="904"/>
      <c r="V73" s="905"/>
      <c r="AB73" s="876"/>
      <c r="AL73" s="876"/>
      <c r="AM73" s="876"/>
      <c r="AN73" s="876"/>
      <c r="AO73" s="876"/>
      <c r="AP73" s="876"/>
      <c r="AQ73" s="876"/>
      <c r="AR73" s="876"/>
      <c r="AS73" s="876"/>
      <c r="AT73" s="876"/>
      <c r="AU73" s="876"/>
      <c r="AV73" s="876"/>
      <c r="AW73" s="876"/>
      <c r="AX73" s="876"/>
      <c r="AY73" s="876"/>
    </row>
    <row r="74" spans="1:51" ht="33">
      <c r="A74" s="1070">
        <v>3</v>
      </c>
      <c r="B74" s="1070">
        <v>7000025906</v>
      </c>
      <c r="C74" s="1070">
        <v>30</v>
      </c>
      <c r="D74" s="908" t="s">
        <v>706</v>
      </c>
      <c r="E74" s="1070">
        <v>1000005848</v>
      </c>
      <c r="F74" s="1070">
        <v>85359090</v>
      </c>
      <c r="G74" s="1154"/>
      <c r="H74" s="1070">
        <v>18</v>
      </c>
      <c r="I74" s="1151"/>
      <c r="J74" s="1068" t="s">
        <v>721</v>
      </c>
      <c r="K74" s="1070" t="s">
        <v>575</v>
      </c>
      <c r="L74" s="1070">
        <v>18</v>
      </c>
      <c r="M74" s="1144"/>
      <c r="N74" s="1079" t="str">
        <f t="shared" si="22"/>
        <v>Included</v>
      </c>
      <c r="O74" s="1080">
        <f t="shared" si="23"/>
        <v>0</v>
      </c>
      <c r="P74" s="875"/>
      <c r="Q74" s="285">
        <f t="shared" si="24"/>
        <v>0</v>
      </c>
      <c r="R74" s="907">
        <f t="shared" si="25"/>
        <v>0</v>
      </c>
      <c r="S74" s="875"/>
      <c r="T74" s="904"/>
      <c r="V74" s="905"/>
      <c r="AB74" s="876"/>
      <c r="AL74" s="876"/>
      <c r="AM74" s="876"/>
      <c r="AN74" s="876"/>
      <c r="AO74" s="876"/>
      <c r="AP74" s="876"/>
      <c r="AQ74" s="876"/>
      <c r="AR74" s="876"/>
      <c r="AS74" s="876"/>
      <c r="AT74" s="876"/>
      <c r="AU74" s="876"/>
      <c r="AV74" s="876"/>
      <c r="AW74" s="876"/>
      <c r="AX74" s="876"/>
      <c r="AY74" s="876"/>
    </row>
    <row r="75" spans="1:51" ht="33">
      <c r="A75" s="1070">
        <v>4</v>
      </c>
      <c r="B75" s="1070">
        <v>7000025906</v>
      </c>
      <c r="C75" s="1070">
        <v>40</v>
      </c>
      <c r="D75" s="908" t="s">
        <v>706</v>
      </c>
      <c r="E75" s="1070">
        <v>1000005853</v>
      </c>
      <c r="F75" s="1070">
        <v>85353090</v>
      </c>
      <c r="G75" s="1154"/>
      <c r="H75" s="1070">
        <v>18</v>
      </c>
      <c r="I75" s="1151"/>
      <c r="J75" s="1068" t="s">
        <v>722</v>
      </c>
      <c r="K75" s="1070" t="s">
        <v>575</v>
      </c>
      <c r="L75" s="1070">
        <v>9</v>
      </c>
      <c r="M75" s="1144"/>
      <c r="N75" s="1079" t="str">
        <f t="shared" si="22"/>
        <v>Included</v>
      </c>
      <c r="O75" s="1080">
        <f t="shared" si="23"/>
        <v>0</v>
      </c>
      <c r="P75" s="875"/>
      <c r="Q75" s="285">
        <f t="shared" si="24"/>
        <v>0</v>
      </c>
      <c r="R75" s="907">
        <f t="shared" si="25"/>
        <v>0</v>
      </c>
      <c r="S75" s="875"/>
      <c r="T75" s="904"/>
      <c r="V75" s="905"/>
      <c r="AB75" s="876"/>
      <c r="AL75" s="876"/>
      <c r="AM75" s="876"/>
      <c r="AN75" s="876"/>
      <c r="AO75" s="876"/>
      <c r="AP75" s="876"/>
      <c r="AQ75" s="876"/>
      <c r="AR75" s="876"/>
      <c r="AS75" s="876"/>
      <c r="AT75" s="876"/>
      <c r="AU75" s="876"/>
      <c r="AV75" s="876"/>
      <c r="AW75" s="876"/>
      <c r="AX75" s="876"/>
      <c r="AY75" s="876"/>
    </row>
    <row r="76" spans="1:51" ht="33">
      <c r="A76" s="1070">
        <v>5</v>
      </c>
      <c r="B76" s="1070">
        <v>7000025906</v>
      </c>
      <c r="C76" s="1070">
        <v>50</v>
      </c>
      <c r="D76" s="908" t="s">
        <v>706</v>
      </c>
      <c r="E76" s="1070">
        <v>1000005854</v>
      </c>
      <c r="F76" s="1070">
        <v>85353090</v>
      </c>
      <c r="G76" s="1154"/>
      <c r="H76" s="1070">
        <v>18</v>
      </c>
      <c r="I76" s="1151"/>
      <c r="J76" s="1068" t="s">
        <v>723</v>
      </c>
      <c r="K76" s="1070" t="s">
        <v>575</v>
      </c>
      <c r="L76" s="1070">
        <v>6</v>
      </c>
      <c r="M76" s="1144"/>
      <c r="N76" s="1079" t="str">
        <f t="shared" si="22"/>
        <v>Included</v>
      </c>
      <c r="O76" s="1080">
        <f t="shared" si="23"/>
        <v>0</v>
      </c>
      <c r="P76" s="875"/>
      <c r="Q76" s="285">
        <f t="shared" si="24"/>
        <v>0</v>
      </c>
      <c r="R76" s="907">
        <f t="shared" si="25"/>
        <v>0</v>
      </c>
      <c r="S76" s="875"/>
      <c r="T76" s="904"/>
      <c r="V76" s="905"/>
      <c r="AB76" s="876"/>
      <c r="AL76" s="876"/>
      <c r="AM76" s="876"/>
      <c r="AN76" s="876"/>
      <c r="AO76" s="876"/>
      <c r="AP76" s="876"/>
      <c r="AQ76" s="876"/>
      <c r="AR76" s="876"/>
      <c r="AS76" s="876"/>
      <c r="AT76" s="876"/>
      <c r="AU76" s="876"/>
      <c r="AV76" s="876"/>
      <c r="AW76" s="876"/>
      <c r="AX76" s="876"/>
      <c r="AY76" s="876"/>
    </row>
    <row r="77" spans="1:51" ht="33">
      <c r="A77" s="1070">
        <v>6</v>
      </c>
      <c r="B77" s="1070">
        <v>7000025906</v>
      </c>
      <c r="C77" s="1070">
        <v>60</v>
      </c>
      <c r="D77" s="908" t="s">
        <v>706</v>
      </c>
      <c r="E77" s="1070">
        <v>1000005820</v>
      </c>
      <c r="F77" s="1070">
        <v>85353090</v>
      </c>
      <c r="G77" s="1154"/>
      <c r="H77" s="1070">
        <v>18</v>
      </c>
      <c r="I77" s="1151"/>
      <c r="J77" s="1068" t="s">
        <v>724</v>
      </c>
      <c r="K77" s="1070" t="s">
        <v>575</v>
      </c>
      <c r="L77" s="1070">
        <v>9</v>
      </c>
      <c r="M77" s="1144"/>
      <c r="N77" s="1079" t="str">
        <f t="shared" si="22"/>
        <v>Included</v>
      </c>
      <c r="O77" s="1080">
        <f t="shared" si="23"/>
        <v>0</v>
      </c>
      <c r="P77" s="875"/>
      <c r="Q77" s="285">
        <f t="shared" si="24"/>
        <v>0</v>
      </c>
      <c r="R77" s="907">
        <f t="shared" si="25"/>
        <v>0</v>
      </c>
      <c r="S77" s="875"/>
      <c r="T77" s="904"/>
      <c r="V77" s="905"/>
      <c r="AB77" s="876"/>
      <c r="AL77" s="876"/>
      <c r="AM77" s="876"/>
      <c r="AN77" s="876"/>
      <c r="AO77" s="876"/>
      <c r="AP77" s="876"/>
      <c r="AQ77" s="876"/>
      <c r="AR77" s="876"/>
      <c r="AS77" s="876"/>
      <c r="AT77" s="876"/>
      <c r="AU77" s="876"/>
      <c r="AV77" s="876"/>
      <c r="AW77" s="876"/>
      <c r="AX77" s="876"/>
      <c r="AY77" s="876"/>
    </row>
    <row r="78" spans="1:51" ht="33">
      <c r="A78" s="1070">
        <v>7</v>
      </c>
      <c r="B78" s="1070">
        <v>7000025906</v>
      </c>
      <c r="C78" s="1070">
        <v>70</v>
      </c>
      <c r="D78" s="908" t="s">
        <v>706</v>
      </c>
      <c r="E78" s="1070">
        <v>1000005819</v>
      </c>
      <c r="F78" s="1070">
        <v>85353090</v>
      </c>
      <c r="G78" s="1154"/>
      <c r="H78" s="1070">
        <v>18</v>
      </c>
      <c r="I78" s="1151"/>
      <c r="J78" s="1068" t="s">
        <v>725</v>
      </c>
      <c r="K78" s="1070" t="s">
        <v>575</v>
      </c>
      <c r="L78" s="1070">
        <v>18</v>
      </c>
      <c r="M78" s="1144"/>
      <c r="N78" s="1079" t="str">
        <f t="shared" si="22"/>
        <v>Included</v>
      </c>
      <c r="O78" s="1080">
        <f t="shared" si="23"/>
        <v>0</v>
      </c>
      <c r="P78" s="875"/>
      <c r="Q78" s="285">
        <f t="shared" si="24"/>
        <v>0</v>
      </c>
      <c r="R78" s="907">
        <f t="shared" si="25"/>
        <v>0</v>
      </c>
      <c r="S78" s="875"/>
      <c r="T78" s="904"/>
      <c r="V78" s="905"/>
      <c r="AB78" s="876"/>
      <c r="AL78" s="876"/>
      <c r="AM78" s="876"/>
      <c r="AN78" s="876"/>
      <c r="AO78" s="876"/>
      <c r="AP78" s="876"/>
      <c r="AQ78" s="876"/>
      <c r="AR78" s="876"/>
      <c r="AS78" s="876"/>
      <c r="AT78" s="876"/>
      <c r="AU78" s="876"/>
      <c r="AV78" s="876"/>
      <c r="AW78" s="876"/>
      <c r="AX78" s="876"/>
      <c r="AY78" s="876"/>
    </row>
    <row r="79" spans="1:51" ht="33">
      <c r="A79" s="1070">
        <v>8</v>
      </c>
      <c r="B79" s="1070">
        <v>7000025906</v>
      </c>
      <c r="C79" s="1070">
        <v>1300</v>
      </c>
      <c r="D79" s="908" t="s">
        <v>706</v>
      </c>
      <c r="E79" s="1070">
        <v>1000020421</v>
      </c>
      <c r="F79" s="1070">
        <v>85354010</v>
      </c>
      <c r="G79" s="1154"/>
      <c r="H79" s="1070">
        <v>18</v>
      </c>
      <c r="I79" s="1151"/>
      <c r="J79" s="1068" t="s">
        <v>726</v>
      </c>
      <c r="K79" s="1070" t="s">
        <v>575</v>
      </c>
      <c r="L79" s="1070">
        <v>9</v>
      </c>
      <c r="M79" s="1144"/>
      <c r="N79" s="1079" t="str">
        <f t="shared" si="22"/>
        <v>Included</v>
      </c>
      <c r="O79" s="1080">
        <f t="shared" si="23"/>
        <v>0</v>
      </c>
      <c r="P79" s="875"/>
      <c r="Q79" s="285">
        <f t="shared" si="24"/>
        <v>0</v>
      </c>
      <c r="R79" s="907">
        <f t="shared" si="25"/>
        <v>0</v>
      </c>
      <c r="S79" s="875"/>
      <c r="T79" s="904"/>
      <c r="V79" s="905"/>
      <c r="AB79" s="876"/>
      <c r="AL79" s="876"/>
      <c r="AM79" s="876"/>
      <c r="AN79" s="876"/>
      <c r="AO79" s="876"/>
      <c r="AP79" s="876"/>
      <c r="AQ79" s="876"/>
      <c r="AR79" s="876"/>
      <c r="AS79" s="876"/>
      <c r="AT79" s="876"/>
      <c r="AU79" s="876"/>
      <c r="AV79" s="876"/>
      <c r="AW79" s="876"/>
      <c r="AX79" s="876"/>
      <c r="AY79" s="876"/>
    </row>
    <row r="80" spans="1:51" ht="33">
      <c r="A80" s="1070">
        <v>9</v>
      </c>
      <c r="B80" s="1070">
        <v>7000025906</v>
      </c>
      <c r="C80" s="1070">
        <v>80</v>
      </c>
      <c r="D80" s="908" t="s">
        <v>706</v>
      </c>
      <c r="E80" s="1070">
        <v>1000005791</v>
      </c>
      <c r="F80" s="1070">
        <v>85462040</v>
      </c>
      <c r="G80" s="1154"/>
      <c r="H80" s="1070">
        <v>18</v>
      </c>
      <c r="I80" s="1151"/>
      <c r="J80" s="1068" t="s">
        <v>727</v>
      </c>
      <c r="K80" s="1070" t="s">
        <v>575</v>
      </c>
      <c r="L80" s="1070">
        <v>24</v>
      </c>
      <c r="M80" s="1144"/>
      <c r="N80" s="1079" t="str">
        <f t="shared" si="22"/>
        <v>Included</v>
      </c>
      <c r="O80" s="1080">
        <f t="shared" si="23"/>
        <v>0</v>
      </c>
      <c r="P80" s="875"/>
      <c r="Q80" s="285">
        <f t="shared" si="24"/>
        <v>0</v>
      </c>
      <c r="R80" s="907">
        <f t="shared" si="25"/>
        <v>0</v>
      </c>
      <c r="S80" s="875"/>
      <c r="T80" s="904"/>
      <c r="V80" s="905"/>
      <c r="AB80" s="876"/>
      <c r="AL80" s="876"/>
      <c r="AM80" s="876"/>
      <c r="AN80" s="876"/>
      <c r="AO80" s="876"/>
      <c r="AP80" s="876"/>
      <c r="AQ80" s="876"/>
      <c r="AR80" s="876"/>
      <c r="AS80" s="876"/>
      <c r="AT80" s="876"/>
      <c r="AU80" s="876"/>
      <c r="AV80" s="876"/>
      <c r="AW80" s="876"/>
      <c r="AX80" s="876"/>
      <c r="AY80" s="876"/>
    </row>
    <row r="81" spans="1:51" ht="33">
      <c r="A81" s="1070">
        <v>10</v>
      </c>
      <c r="B81" s="1070">
        <v>7000025906</v>
      </c>
      <c r="C81" s="1070">
        <v>90</v>
      </c>
      <c r="D81" s="908" t="s">
        <v>707</v>
      </c>
      <c r="E81" s="1070">
        <v>1000004501</v>
      </c>
      <c r="F81" s="1070">
        <v>85352913</v>
      </c>
      <c r="G81" s="1154"/>
      <c r="H81" s="1070">
        <v>18</v>
      </c>
      <c r="I81" s="1151"/>
      <c r="J81" s="1068" t="s">
        <v>732</v>
      </c>
      <c r="K81" s="1070" t="s">
        <v>575</v>
      </c>
      <c r="L81" s="1070">
        <v>8</v>
      </c>
      <c r="M81" s="1144"/>
      <c r="N81" s="1079" t="str">
        <f t="shared" si="22"/>
        <v>Included</v>
      </c>
      <c r="O81" s="1080">
        <f t="shared" si="23"/>
        <v>0</v>
      </c>
      <c r="P81" s="875"/>
      <c r="Q81" s="285">
        <f t="shared" si="24"/>
        <v>0</v>
      </c>
      <c r="R81" s="907">
        <f t="shared" si="25"/>
        <v>0</v>
      </c>
      <c r="S81" s="875"/>
      <c r="T81" s="904"/>
      <c r="V81" s="905"/>
      <c r="AB81" s="876"/>
      <c r="AL81" s="876"/>
      <c r="AM81" s="876"/>
      <c r="AN81" s="876"/>
      <c r="AO81" s="876"/>
      <c r="AP81" s="876"/>
      <c r="AQ81" s="876"/>
      <c r="AR81" s="876"/>
      <c r="AS81" s="876"/>
      <c r="AT81" s="876"/>
      <c r="AU81" s="876"/>
      <c r="AV81" s="876"/>
      <c r="AW81" s="876"/>
      <c r="AX81" s="876"/>
      <c r="AY81" s="876"/>
    </row>
    <row r="82" spans="1:51" ht="33">
      <c r="A82" s="1070">
        <v>11</v>
      </c>
      <c r="B82" s="1070">
        <v>7000025906</v>
      </c>
      <c r="C82" s="1070">
        <v>100</v>
      </c>
      <c r="D82" s="908" t="s">
        <v>707</v>
      </c>
      <c r="E82" s="1070">
        <v>1000004463</v>
      </c>
      <c r="F82" s="1070">
        <v>85359090</v>
      </c>
      <c r="G82" s="1154"/>
      <c r="H82" s="1070">
        <v>18</v>
      </c>
      <c r="I82" s="1151"/>
      <c r="J82" s="1068" t="s">
        <v>731</v>
      </c>
      <c r="K82" s="1070" t="s">
        <v>575</v>
      </c>
      <c r="L82" s="1070">
        <v>24</v>
      </c>
      <c r="M82" s="1144"/>
      <c r="N82" s="1079" t="str">
        <f t="shared" si="22"/>
        <v>Included</v>
      </c>
      <c r="O82" s="1080">
        <f t="shared" si="23"/>
        <v>0</v>
      </c>
      <c r="P82" s="875"/>
      <c r="Q82" s="285">
        <f t="shared" si="24"/>
        <v>0</v>
      </c>
      <c r="R82" s="907">
        <f t="shared" si="25"/>
        <v>0</v>
      </c>
      <c r="S82" s="875"/>
      <c r="T82" s="904"/>
      <c r="V82" s="905"/>
      <c r="AB82" s="876"/>
      <c r="AL82" s="876"/>
      <c r="AM82" s="876"/>
      <c r="AN82" s="876"/>
      <c r="AO82" s="876"/>
      <c r="AP82" s="876"/>
      <c r="AQ82" s="876"/>
      <c r="AR82" s="876"/>
      <c r="AS82" s="876"/>
      <c r="AT82" s="876"/>
      <c r="AU82" s="876"/>
      <c r="AV82" s="876"/>
      <c r="AW82" s="876"/>
      <c r="AX82" s="876"/>
      <c r="AY82" s="876"/>
    </row>
    <row r="83" spans="1:51" ht="33">
      <c r="A83" s="1070">
        <v>12</v>
      </c>
      <c r="B83" s="1070">
        <v>7000025906</v>
      </c>
      <c r="C83" s="1070">
        <v>110</v>
      </c>
      <c r="D83" s="908" t="s">
        <v>707</v>
      </c>
      <c r="E83" s="1070">
        <v>1000004498</v>
      </c>
      <c r="F83" s="1070">
        <v>85353090</v>
      </c>
      <c r="G83" s="1154"/>
      <c r="H83" s="1070">
        <v>18</v>
      </c>
      <c r="I83" s="1151"/>
      <c r="J83" s="1068" t="s">
        <v>730</v>
      </c>
      <c r="K83" s="1070" t="s">
        <v>575</v>
      </c>
      <c r="L83" s="1070">
        <v>16</v>
      </c>
      <c r="M83" s="1144"/>
      <c r="N83" s="1079" t="str">
        <f t="shared" si="22"/>
        <v>Included</v>
      </c>
      <c r="O83" s="1080">
        <f t="shared" si="23"/>
        <v>0</v>
      </c>
      <c r="P83" s="875"/>
      <c r="Q83" s="285">
        <f t="shared" si="24"/>
        <v>0</v>
      </c>
      <c r="R83" s="907">
        <f t="shared" si="25"/>
        <v>0</v>
      </c>
      <c r="S83" s="875"/>
      <c r="T83" s="904"/>
      <c r="V83" s="905"/>
      <c r="AB83" s="876"/>
      <c r="AL83" s="876"/>
      <c r="AM83" s="876"/>
      <c r="AN83" s="876"/>
      <c r="AO83" s="876"/>
      <c r="AP83" s="876"/>
      <c r="AQ83" s="876"/>
      <c r="AR83" s="876"/>
      <c r="AS83" s="876"/>
      <c r="AT83" s="876"/>
      <c r="AU83" s="876"/>
      <c r="AV83" s="876"/>
      <c r="AW83" s="876"/>
      <c r="AX83" s="876"/>
      <c r="AY83" s="876"/>
    </row>
    <row r="84" spans="1:51" ht="33">
      <c r="A84" s="1070">
        <v>13</v>
      </c>
      <c r="B84" s="1070">
        <v>7000025906</v>
      </c>
      <c r="C84" s="1070">
        <v>120</v>
      </c>
      <c r="D84" s="908" t="s">
        <v>707</v>
      </c>
      <c r="E84" s="1070">
        <v>1000004496</v>
      </c>
      <c r="F84" s="1070">
        <v>85353090</v>
      </c>
      <c r="G84" s="1154"/>
      <c r="H84" s="1070">
        <v>18</v>
      </c>
      <c r="I84" s="1151"/>
      <c r="J84" s="908" t="s">
        <v>729</v>
      </c>
      <c r="K84" s="1070" t="s">
        <v>575</v>
      </c>
      <c r="L84" s="1070">
        <v>9</v>
      </c>
      <c r="M84" s="1144"/>
      <c r="N84" s="1079" t="str">
        <f t="shared" si="22"/>
        <v>Included</v>
      </c>
      <c r="O84" s="1080">
        <f t="shared" si="23"/>
        <v>0</v>
      </c>
      <c r="P84" s="875"/>
      <c r="Q84" s="285">
        <f t="shared" si="24"/>
        <v>0</v>
      </c>
      <c r="R84" s="907">
        <f t="shared" si="25"/>
        <v>0</v>
      </c>
      <c r="S84" s="875"/>
      <c r="T84" s="904"/>
      <c r="V84" s="905"/>
      <c r="AB84" s="876"/>
      <c r="AL84" s="876"/>
      <c r="AM84" s="876"/>
      <c r="AN84" s="876"/>
      <c r="AO84" s="876"/>
      <c r="AP84" s="876"/>
      <c r="AQ84" s="876"/>
      <c r="AR84" s="876"/>
      <c r="AS84" s="876"/>
      <c r="AT84" s="876"/>
      <c r="AU84" s="876"/>
      <c r="AV84" s="876"/>
      <c r="AW84" s="876"/>
      <c r="AX84" s="876"/>
      <c r="AY84" s="876"/>
    </row>
    <row r="85" spans="1:51" ht="33">
      <c r="A85" s="1070">
        <v>14</v>
      </c>
      <c r="B85" s="1070">
        <v>7000025906</v>
      </c>
      <c r="C85" s="1070">
        <v>130</v>
      </c>
      <c r="D85" s="908" t="s">
        <v>707</v>
      </c>
      <c r="E85" s="1070">
        <v>1000004495</v>
      </c>
      <c r="F85" s="1070">
        <v>85353090</v>
      </c>
      <c r="G85" s="1154"/>
      <c r="H85" s="1070">
        <v>18</v>
      </c>
      <c r="I85" s="1151"/>
      <c r="J85" s="908" t="s">
        <v>728</v>
      </c>
      <c r="K85" s="1070" t="s">
        <v>575</v>
      </c>
      <c r="L85" s="1070">
        <v>9</v>
      </c>
      <c r="M85" s="1144"/>
      <c r="N85" s="1079" t="str">
        <f t="shared" si="22"/>
        <v>Included</v>
      </c>
      <c r="O85" s="1080">
        <f t="shared" si="23"/>
        <v>0</v>
      </c>
      <c r="P85" s="875"/>
      <c r="Q85" s="285">
        <f t="shared" si="24"/>
        <v>0</v>
      </c>
      <c r="R85" s="907">
        <f t="shared" si="25"/>
        <v>0</v>
      </c>
      <c r="S85" s="875"/>
      <c r="T85" s="904"/>
      <c r="V85" s="905"/>
      <c r="AB85" s="876"/>
      <c r="AL85" s="876"/>
      <c r="AM85" s="876"/>
      <c r="AN85" s="876"/>
      <c r="AO85" s="876"/>
      <c r="AP85" s="876"/>
      <c r="AQ85" s="876"/>
      <c r="AR85" s="876"/>
      <c r="AS85" s="876"/>
      <c r="AT85" s="876"/>
      <c r="AU85" s="876"/>
      <c r="AV85" s="876"/>
      <c r="AW85" s="876"/>
      <c r="AX85" s="876"/>
      <c r="AY85" s="876"/>
    </row>
    <row r="86" spans="1:51" ht="33">
      <c r="A86" s="1070">
        <v>15</v>
      </c>
      <c r="B86" s="1070">
        <v>7000025906</v>
      </c>
      <c r="C86" s="1070">
        <v>140</v>
      </c>
      <c r="D86" s="908" t="s">
        <v>707</v>
      </c>
      <c r="E86" s="1070">
        <v>1000020419</v>
      </c>
      <c r="F86" s="1070">
        <v>85354010</v>
      </c>
      <c r="G86" s="1154"/>
      <c r="H86" s="1070">
        <v>18</v>
      </c>
      <c r="I86" s="1151"/>
      <c r="J86" s="908" t="s">
        <v>576</v>
      </c>
      <c r="K86" s="1070" t="s">
        <v>575</v>
      </c>
      <c r="L86" s="1070">
        <v>15</v>
      </c>
      <c r="M86" s="1144"/>
      <c r="N86" s="1079" t="str">
        <f t="shared" si="22"/>
        <v>Included</v>
      </c>
      <c r="O86" s="1080">
        <f t="shared" si="23"/>
        <v>0</v>
      </c>
      <c r="P86" s="875"/>
      <c r="Q86" s="285">
        <f t="shared" si="24"/>
        <v>0</v>
      </c>
      <c r="R86" s="907">
        <f t="shared" si="25"/>
        <v>0</v>
      </c>
      <c r="S86" s="875"/>
      <c r="T86" s="904"/>
      <c r="V86" s="905"/>
      <c r="AB86" s="876"/>
      <c r="AL86" s="876"/>
      <c r="AM86" s="876"/>
      <c r="AN86" s="876"/>
      <c r="AO86" s="876"/>
      <c r="AP86" s="876"/>
      <c r="AQ86" s="876"/>
      <c r="AR86" s="876"/>
      <c r="AS86" s="876"/>
      <c r="AT86" s="876"/>
      <c r="AU86" s="876"/>
      <c r="AV86" s="876"/>
      <c r="AW86" s="876"/>
      <c r="AX86" s="876"/>
      <c r="AY86" s="876"/>
    </row>
    <row r="87" spans="1:51" ht="33">
      <c r="A87" s="1070">
        <v>16</v>
      </c>
      <c r="B87" s="1070">
        <v>7000025906</v>
      </c>
      <c r="C87" s="1070">
        <v>150</v>
      </c>
      <c r="D87" s="908" t="s">
        <v>707</v>
      </c>
      <c r="E87" s="1070">
        <v>1000004401</v>
      </c>
      <c r="F87" s="1070">
        <v>85462040</v>
      </c>
      <c r="G87" s="1154"/>
      <c r="H87" s="1070">
        <v>18</v>
      </c>
      <c r="I87" s="1151"/>
      <c r="J87" s="908" t="s">
        <v>577</v>
      </c>
      <c r="K87" s="1070" t="s">
        <v>575</v>
      </c>
      <c r="L87" s="1070">
        <v>52</v>
      </c>
      <c r="M87" s="1144"/>
      <c r="N87" s="1079" t="str">
        <f t="shared" si="22"/>
        <v>Included</v>
      </c>
      <c r="O87" s="1080">
        <f t="shared" si="23"/>
        <v>0</v>
      </c>
      <c r="P87" s="875"/>
      <c r="Q87" s="285">
        <f t="shared" si="24"/>
        <v>0</v>
      </c>
      <c r="R87" s="907">
        <f t="shared" si="25"/>
        <v>0</v>
      </c>
      <c r="S87" s="875"/>
      <c r="T87" s="904"/>
      <c r="V87" s="905"/>
      <c r="AB87" s="876"/>
      <c r="AL87" s="876"/>
      <c r="AM87" s="876"/>
      <c r="AN87" s="876"/>
      <c r="AO87" s="876"/>
      <c r="AP87" s="876"/>
      <c r="AQ87" s="876"/>
      <c r="AR87" s="876"/>
      <c r="AS87" s="876"/>
      <c r="AT87" s="876"/>
      <c r="AU87" s="876"/>
      <c r="AV87" s="876"/>
      <c r="AW87" s="876"/>
      <c r="AX87" s="876"/>
      <c r="AY87" s="876"/>
    </row>
    <row r="88" spans="1:51" ht="33">
      <c r="A88" s="1070">
        <v>17</v>
      </c>
      <c r="B88" s="1070">
        <v>7000025906</v>
      </c>
      <c r="C88" s="1070">
        <v>160</v>
      </c>
      <c r="D88" s="908" t="s">
        <v>707</v>
      </c>
      <c r="E88" s="1070">
        <v>1000004499</v>
      </c>
      <c r="F88" s="1070">
        <v>85353090</v>
      </c>
      <c r="G88" s="1154"/>
      <c r="H88" s="1070">
        <v>18</v>
      </c>
      <c r="I88" s="1151"/>
      <c r="J88" s="908" t="s">
        <v>819</v>
      </c>
      <c r="K88" s="1070" t="s">
        <v>575</v>
      </c>
      <c r="L88" s="1070">
        <v>2</v>
      </c>
      <c r="M88" s="1144"/>
      <c r="N88" s="1079" t="str">
        <f t="shared" si="22"/>
        <v>Included</v>
      </c>
      <c r="O88" s="1080">
        <f t="shared" si="23"/>
        <v>0</v>
      </c>
      <c r="P88" s="875"/>
      <c r="Q88" s="285">
        <f t="shared" si="24"/>
        <v>0</v>
      </c>
      <c r="R88" s="907">
        <f t="shared" si="25"/>
        <v>0</v>
      </c>
      <c r="S88" s="875"/>
      <c r="T88" s="904"/>
      <c r="V88" s="905"/>
      <c r="AB88" s="876"/>
      <c r="AL88" s="876"/>
      <c r="AM88" s="876"/>
      <c r="AN88" s="876"/>
      <c r="AO88" s="876"/>
      <c r="AP88" s="876"/>
      <c r="AQ88" s="876"/>
      <c r="AR88" s="876"/>
      <c r="AS88" s="876"/>
      <c r="AT88" s="876"/>
      <c r="AU88" s="876"/>
      <c r="AV88" s="876"/>
      <c r="AW88" s="876"/>
      <c r="AX88" s="876"/>
      <c r="AY88" s="876"/>
    </row>
    <row r="89" spans="1:51" ht="33">
      <c r="A89" s="1070">
        <v>18</v>
      </c>
      <c r="B89" s="1070">
        <v>7000025906</v>
      </c>
      <c r="C89" s="1070">
        <v>170</v>
      </c>
      <c r="D89" s="908" t="s">
        <v>708</v>
      </c>
      <c r="E89" s="1070">
        <v>1000001683</v>
      </c>
      <c r="F89" s="1070">
        <v>85352912</v>
      </c>
      <c r="G89" s="1154"/>
      <c r="H89" s="1070">
        <v>18</v>
      </c>
      <c r="I89" s="1151"/>
      <c r="J89" s="908" t="s">
        <v>733</v>
      </c>
      <c r="K89" s="1070" t="s">
        <v>575</v>
      </c>
      <c r="L89" s="1070">
        <v>2</v>
      </c>
      <c r="M89" s="1144"/>
      <c r="N89" s="1079" t="str">
        <f t="shared" si="22"/>
        <v>Included</v>
      </c>
      <c r="O89" s="1080">
        <f t="shared" si="23"/>
        <v>0</v>
      </c>
      <c r="P89" s="875"/>
      <c r="Q89" s="285">
        <f t="shared" si="24"/>
        <v>0</v>
      </c>
      <c r="R89" s="907">
        <f t="shared" si="25"/>
        <v>0</v>
      </c>
      <c r="S89" s="875"/>
      <c r="T89" s="904"/>
      <c r="V89" s="905"/>
      <c r="AB89" s="876"/>
      <c r="AL89" s="876"/>
      <c r="AM89" s="876"/>
      <c r="AN89" s="876"/>
      <c r="AO89" s="876"/>
      <c r="AP89" s="876"/>
      <c r="AQ89" s="876"/>
      <c r="AR89" s="876"/>
      <c r="AS89" s="876"/>
      <c r="AT89" s="876"/>
      <c r="AU89" s="876"/>
      <c r="AV89" s="876"/>
      <c r="AW89" s="876"/>
      <c r="AX89" s="876"/>
      <c r="AY89" s="876"/>
    </row>
    <row r="90" spans="1:51" ht="33">
      <c r="A90" s="1070">
        <v>19</v>
      </c>
      <c r="B90" s="1070">
        <v>7000025906</v>
      </c>
      <c r="C90" s="1070">
        <v>180</v>
      </c>
      <c r="D90" s="908" t="s">
        <v>708</v>
      </c>
      <c r="E90" s="1070">
        <v>1000001684</v>
      </c>
      <c r="F90" s="1070">
        <v>85359090</v>
      </c>
      <c r="G90" s="1154"/>
      <c r="H90" s="1070">
        <v>18</v>
      </c>
      <c r="I90" s="1151"/>
      <c r="J90" s="908" t="s">
        <v>734</v>
      </c>
      <c r="K90" s="1070" t="s">
        <v>575</v>
      </c>
      <c r="L90" s="1070">
        <v>6</v>
      </c>
      <c r="M90" s="1144"/>
      <c r="N90" s="1079" t="str">
        <f t="shared" si="22"/>
        <v>Included</v>
      </c>
      <c r="O90" s="1080">
        <f t="shared" si="23"/>
        <v>0</v>
      </c>
      <c r="P90" s="875"/>
      <c r="Q90" s="285">
        <f t="shared" si="24"/>
        <v>0</v>
      </c>
      <c r="R90" s="907">
        <f t="shared" si="25"/>
        <v>0</v>
      </c>
      <c r="S90" s="875"/>
      <c r="T90" s="904"/>
      <c r="V90" s="905"/>
      <c r="AB90" s="876"/>
      <c r="AL90" s="876"/>
      <c r="AM90" s="876"/>
      <c r="AN90" s="876"/>
      <c r="AO90" s="876"/>
      <c r="AP90" s="876"/>
      <c r="AQ90" s="876"/>
      <c r="AR90" s="876"/>
      <c r="AS90" s="876"/>
      <c r="AT90" s="876"/>
      <c r="AU90" s="876"/>
      <c r="AV90" s="876"/>
      <c r="AW90" s="876"/>
      <c r="AX90" s="876"/>
      <c r="AY90" s="876"/>
    </row>
    <row r="91" spans="1:51" ht="33">
      <c r="A91" s="1070">
        <v>20</v>
      </c>
      <c r="B91" s="1070">
        <v>7000025906</v>
      </c>
      <c r="C91" s="1070">
        <v>190</v>
      </c>
      <c r="D91" s="908" t="s">
        <v>708</v>
      </c>
      <c r="E91" s="1070">
        <v>1000001688</v>
      </c>
      <c r="F91" s="1070">
        <v>85353090</v>
      </c>
      <c r="G91" s="1154"/>
      <c r="H91" s="1070">
        <v>18</v>
      </c>
      <c r="I91" s="1151"/>
      <c r="J91" s="908" t="s">
        <v>735</v>
      </c>
      <c r="K91" s="1070" t="s">
        <v>575</v>
      </c>
      <c r="L91" s="1070">
        <v>2</v>
      </c>
      <c r="M91" s="1144"/>
      <c r="N91" s="1079" t="str">
        <f t="shared" si="22"/>
        <v>Included</v>
      </c>
      <c r="O91" s="1080">
        <f t="shared" si="23"/>
        <v>0</v>
      </c>
      <c r="P91" s="875"/>
      <c r="Q91" s="285">
        <f t="shared" si="24"/>
        <v>0</v>
      </c>
      <c r="R91" s="907">
        <f t="shared" si="25"/>
        <v>0</v>
      </c>
      <c r="S91" s="875"/>
      <c r="T91" s="904"/>
      <c r="V91" s="905"/>
      <c r="AB91" s="876"/>
      <c r="AL91" s="876"/>
      <c r="AM91" s="876"/>
      <c r="AN91" s="876"/>
      <c r="AO91" s="876"/>
      <c r="AP91" s="876"/>
      <c r="AQ91" s="876"/>
      <c r="AR91" s="876"/>
      <c r="AS91" s="876"/>
      <c r="AT91" s="876"/>
      <c r="AU91" s="876"/>
      <c r="AV91" s="876"/>
      <c r="AW91" s="876"/>
      <c r="AX91" s="876"/>
      <c r="AY91" s="876"/>
    </row>
    <row r="92" spans="1:51" ht="33">
      <c r="A92" s="1070">
        <v>21</v>
      </c>
      <c r="B92" s="1070">
        <v>7000025906</v>
      </c>
      <c r="C92" s="1070">
        <v>200</v>
      </c>
      <c r="D92" s="908" t="s">
        <v>708</v>
      </c>
      <c r="E92" s="1070">
        <v>1000001689</v>
      </c>
      <c r="F92" s="1070">
        <v>85353090</v>
      </c>
      <c r="G92" s="1154"/>
      <c r="H92" s="1070">
        <v>18</v>
      </c>
      <c r="I92" s="1151"/>
      <c r="J92" s="908" t="s">
        <v>736</v>
      </c>
      <c r="K92" s="1070" t="s">
        <v>575</v>
      </c>
      <c r="L92" s="1070">
        <v>2</v>
      </c>
      <c r="M92" s="1144"/>
      <c r="N92" s="1079" t="str">
        <f t="shared" si="22"/>
        <v>Included</v>
      </c>
      <c r="O92" s="1080">
        <f t="shared" si="23"/>
        <v>0</v>
      </c>
      <c r="P92" s="875"/>
      <c r="Q92" s="285">
        <f t="shared" si="24"/>
        <v>0</v>
      </c>
      <c r="R92" s="907">
        <f t="shared" si="25"/>
        <v>0</v>
      </c>
      <c r="S92" s="875"/>
      <c r="T92" s="904"/>
      <c r="V92" s="905"/>
      <c r="AB92" s="876"/>
      <c r="AL92" s="876"/>
      <c r="AM92" s="876"/>
      <c r="AN92" s="876"/>
      <c r="AO92" s="876"/>
      <c r="AP92" s="876"/>
      <c r="AQ92" s="876"/>
      <c r="AR92" s="876"/>
      <c r="AS92" s="876"/>
      <c r="AT92" s="876"/>
      <c r="AU92" s="876"/>
      <c r="AV92" s="876"/>
      <c r="AW92" s="876"/>
      <c r="AX92" s="876"/>
      <c r="AY92" s="876"/>
    </row>
    <row r="93" spans="1:51" ht="33">
      <c r="A93" s="1070">
        <v>22</v>
      </c>
      <c r="B93" s="1070">
        <v>7000025906</v>
      </c>
      <c r="C93" s="1070">
        <v>210</v>
      </c>
      <c r="D93" s="908" t="s">
        <v>708</v>
      </c>
      <c r="E93" s="1070">
        <v>1000032777</v>
      </c>
      <c r="F93" s="1070">
        <v>85353090</v>
      </c>
      <c r="G93" s="1154"/>
      <c r="H93" s="1070">
        <v>18</v>
      </c>
      <c r="I93" s="1151"/>
      <c r="J93" s="908" t="s">
        <v>737</v>
      </c>
      <c r="K93" s="1070" t="s">
        <v>575</v>
      </c>
      <c r="L93" s="1070">
        <v>4</v>
      </c>
      <c r="M93" s="1144"/>
      <c r="N93" s="1079" t="str">
        <f t="shared" si="22"/>
        <v>Included</v>
      </c>
      <c r="O93" s="1080">
        <f t="shared" si="23"/>
        <v>0</v>
      </c>
      <c r="P93" s="875"/>
      <c r="Q93" s="285">
        <f t="shared" si="24"/>
        <v>0</v>
      </c>
      <c r="R93" s="907">
        <f t="shared" si="25"/>
        <v>0</v>
      </c>
      <c r="S93" s="875"/>
      <c r="T93" s="904"/>
      <c r="V93" s="905"/>
      <c r="AB93" s="876"/>
      <c r="AL93" s="876"/>
      <c r="AM93" s="876"/>
      <c r="AN93" s="876"/>
      <c r="AO93" s="876"/>
      <c r="AP93" s="876"/>
      <c r="AQ93" s="876"/>
      <c r="AR93" s="876"/>
      <c r="AS93" s="876"/>
      <c r="AT93" s="876"/>
      <c r="AU93" s="876"/>
      <c r="AV93" s="876"/>
      <c r="AW93" s="876"/>
      <c r="AX93" s="876"/>
      <c r="AY93" s="876"/>
    </row>
    <row r="94" spans="1:51" ht="33">
      <c r="A94" s="1070">
        <v>23</v>
      </c>
      <c r="B94" s="1070">
        <v>7000025906</v>
      </c>
      <c r="C94" s="1070">
        <v>220</v>
      </c>
      <c r="D94" s="908" t="s">
        <v>708</v>
      </c>
      <c r="E94" s="1070">
        <v>1000020417</v>
      </c>
      <c r="F94" s="1070">
        <v>85354010</v>
      </c>
      <c r="G94" s="1154"/>
      <c r="H94" s="1070">
        <v>18</v>
      </c>
      <c r="I94" s="1151"/>
      <c r="J94" s="908" t="s">
        <v>637</v>
      </c>
      <c r="K94" s="1070" t="s">
        <v>575</v>
      </c>
      <c r="L94" s="1070">
        <v>6</v>
      </c>
      <c r="M94" s="1144"/>
      <c r="N94" s="1079" t="str">
        <f t="shared" si="22"/>
        <v>Included</v>
      </c>
      <c r="O94" s="1080">
        <f t="shared" si="23"/>
        <v>0</v>
      </c>
      <c r="P94" s="875"/>
      <c r="Q94" s="285">
        <f t="shared" si="24"/>
        <v>0</v>
      </c>
      <c r="R94" s="907">
        <f t="shared" si="25"/>
        <v>0</v>
      </c>
      <c r="S94" s="875"/>
      <c r="T94" s="904"/>
      <c r="V94" s="905"/>
      <c r="AB94" s="876"/>
      <c r="AL94" s="876"/>
      <c r="AM94" s="876"/>
      <c r="AN94" s="876"/>
      <c r="AO94" s="876"/>
      <c r="AP94" s="876"/>
      <c r="AQ94" s="876"/>
      <c r="AR94" s="876"/>
      <c r="AS94" s="876"/>
      <c r="AT94" s="876"/>
      <c r="AU94" s="876"/>
      <c r="AV94" s="876"/>
      <c r="AW94" s="876"/>
      <c r="AX94" s="876"/>
      <c r="AY94" s="876"/>
    </row>
    <row r="95" spans="1:51" ht="33">
      <c r="A95" s="1070">
        <v>24</v>
      </c>
      <c r="B95" s="1070">
        <v>7000025906</v>
      </c>
      <c r="C95" s="1070">
        <v>230</v>
      </c>
      <c r="D95" s="908" t="s">
        <v>708</v>
      </c>
      <c r="E95" s="1070">
        <v>1000001695</v>
      </c>
      <c r="F95" s="1070">
        <v>85462040</v>
      </c>
      <c r="G95" s="1154"/>
      <c r="H95" s="1070">
        <v>18</v>
      </c>
      <c r="I95" s="1151"/>
      <c r="J95" s="908" t="s">
        <v>638</v>
      </c>
      <c r="K95" s="1070" t="s">
        <v>575</v>
      </c>
      <c r="L95" s="1070">
        <v>18</v>
      </c>
      <c r="M95" s="1144"/>
      <c r="N95" s="1079" t="str">
        <f t="shared" si="22"/>
        <v>Included</v>
      </c>
      <c r="O95" s="1080">
        <f t="shared" si="23"/>
        <v>0</v>
      </c>
      <c r="P95" s="875"/>
      <c r="Q95" s="285">
        <f t="shared" si="24"/>
        <v>0</v>
      </c>
      <c r="R95" s="907">
        <f t="shared" si="25"/>
        <v>0</v>
      </c>
      <c r="S95" s="875"/>
      <c r="T95" s="904"/>
      <c r="V95" s="905"/>
      <c r="AB95" s="876"/>
      <c r="AL95" s="876"/>
      <c r="AM95" s="876"/>
      <c r="AN95" s="876"/>
      <c r="AO95" s="876"/>
      <c r="AP95" s="876"/>
      <c r="AQ95" s="876"/>
      <c r="AR95" s="876"/>
      <c r="AS95" s="876"/>
      <c r="AT95" s="876"/>
      <c r="AU95" s="876"/>
      <c r="AV95" s="876"/>
      <c r="AW95" s="876"/>
      <c r="AX95" s="876"/>
      <c r="AY95" s="876"/>
    </row>
    <row r="96" spans="1:51" ht="33">
      <c r="A96" s="1070">
        <v>25</v>
      </c>
      <c r="B96" s="1070">
        <v>7000025906</v>
      </c>
      <c r="C96" s="1070">
        <v>240</v>
      </c>
      <c r="D96" s="908" t="s">
        <v>709</v>
      </c>
      <c r="E96" s="1070">
        <v>1000001998</v>
      </c>
      <c r="F96" s="1070">
        <v>85049010</v>
      </c>
      <c r="G96" s="1154"/>
      <c r="H96" s="1070">
        <v>18</v>
      </c>
      <c r="I96" s="1151"/>
      <c r="J96" s="908" t="s">
        <v>738</v>
      </c>
      <c r="K96" s="1070" t="s">
        <v>581</v>
      </c>
      <c r="L96" s="1070">
        <v>3</v>
      </c>
      <c r="M96" s="1144"/>
      <c r="N96" s="1079" t="str">
        <f t="shared" si="22"/>
        <v>Included</v>
      </c>
      <c r="O96" s="1080">
        <f t="shared" si="23"/>
        <v>0</v>
      </c>
      <c r="P96" s="875"/>
      <c r="Q96" s="285">
        <f t="shared" si="24"/>
        <v>0</v>
      </c>
      <c r="R96" s="907">
        <f t="shared" si="25"/>
        <v>0</v>
      </c>
      <c r="S96" s="875"/>
      <c r="T96" s="904"/>
      <c r="V96" s="905"/>
      <c r="AB96" s="876"/>
      <c r="AL96" s="876"/>
      <c r="AM96" s="876"/>
      <c r="AN96" s="876"/>
      <c r="AO96" s="876"/>
      <c r="AP96" s="876"/>
      <c r="AQ96" s="876"/>
      <c r="AR96" s="876"/>
      <c r="AS96" s="876"/>
      <c r="AT96" s="876"/>
      <c r="AU96" s="876"/>
      <c r="AV96" s="876"/>
      <c r="AW96" s="876"/>
      <c r="AX96" s="876"/>
      <c r="AY96" s="876"/>
    </row>
    <row r="97" spans="1:51" ht="181.5">
      <c r="A97" s="1070">
        <v>26</v>
      </c>
      <c r="B97" s="1070">
        <v>7000025906</v>
      </c>
      <c r="C97" s="1070">
        <v>250</v>
      </c>
      <c r="D97" s="908" t="s">
        <v>856</v>
      </c>
      <c r="E97" s="1070">
        <v>1000054975</v>
      </c>
      <c r="F97" s="1070">
        <v>85049010</v>
      </c>
      <c r="G97" s="1154"/>
      <c r="H97" s="1070">
        <v>18</v>
      </c>
      <c r="I97" s="1151"/>
      <c r="J97" s="908" t="s">
        <v>742</v>
      </c>
      <c r="K97" s="1070" t="s">
        <v>664</v>
      </c>
      <c r="L97" s="1070">
        <v>1</v>
      </c>
      <c r="M97" s="1144"/>
      <c r="N97" s="1079" t="str">
        <f t="shared" si="22"/>
        <v>Included</v>
      </c>
      <c r="O97" s="1080">
        <f t="shared" si="23"/>
        <v>0</v>
      </c>
      <c r="P97" s="875"/>
      <c r="Q97" s="285">
        <f t="shared" si="24"/>
        <v>0</v>
      </c>
      <c r="R97" s="907">
        <f t="shared" si="25"/>
        <v>0</v>
      </c>
      <c r="S97" s="875"/>
      <c r="T97" s="904"/>
      <c r="V97" s="905"/>
      <c r="AB97" s="876"/>
      <c r="AL97" s="876"/>
      <c r="AM97" s="876"/>
      <c r="AN97" s="876"/>
      <c r="AO97" s="876"/>
      <c r="AP97" s="876"/>
      <c r="AQ97" s="876"/>
      <c r="AR97" s="876"/>
      <c r="AS97" s="876"/>
      <c r="AT97" s="876"/>
      <c r="AU97" s="876"/>
      <c r="AV97" s="876"/>
      <c r="AW97" s="876"/>
      <c r="AX97" s="876"/>
      <c r="AY97" s="876"/>
    </row>
    <row r="98" spans="1:51" ht="49.5">
      <c r="A98" s="1070">
        <v>27</v>
      </c>
      <c r="B98" s="1070">
        <v>7000025906</v>
      </c>
      <c r="C98" s="1070">
        <v>260</v>
      </c>
      <c r="D98" s="908" t="s">
        <v>856</v>
      </c>
      <c r="E98" s="1070">
        <v>1000032970</v>
      </c>
      <c r="F98" s="1070">
        <v>72169990</v>
      </c>
      <c r="G98" s="1154"/>
      <c r="H98" s="1070">
        <v>18</v>
      </c>
      <c r="I98" s="1151"/>
      <c r="J98" s="908" t="s">
        <v>859</v>
      </c>
      <c r="K98" s="1070" t="s">
        <v>581</v>
      </c>
      <c r="L98" s="1070">
        <v>1</v>
      </c>
      <c r="M98" s="1144"/>
      <c r="N98" s="1079" t="str">
        <f t="shared" si="22"/>
        <v>Included</v>
      </c>
      <c r="O98" s="1080">
        <f t="shared" si="23"/>
        <v>0</v>
      </c>
      <c r="P98" s="875"/>
      <c r="Q98" s="285">
        <f t="shared" si="24"/>
        <v>0</v>
      </c>
      <c r="R98" s="907">
        <f t="shared" si="25"/>
        <v>0</v>
      </c>
      <c r="S98" s="875"/>
      <c r="T98" s="904"/>
      <c r="V98" s="905"/>
      <c r="AB98" s="876"/>
      <c r="AL98" s="876"/>
      <c r="AM98" s="876"/>
      <c r="AN98" s="876"/>
      <c r="AO98" s="876"/>
      <c r="AP98" s="876"/>
      <c r="AQ98" s="876"/>
      <c r="AR98" s="876"/>
      <c r="AS98" s="876"/>
      <c r="AT98" s="876"/>
      <c r="AU98" s="876"/>
      <c r="AV98" s="876"/>
      <c r="AW98" s="876"/>
      <c r="AX98" s="876"/>
      <c r="AY98" s="876"/>
    </row>
    <row r="99" spans="1:51" ht="33">
      <c r="A99" s="1070">
        <v>28</v>
      </c>
      <c r="B99" s="1070">
        <v>7000025906</v>
      </c>
      <c r="C99" s="1070">
        <v>270</v>
      </c>
      <c r="D99" s="908" t="s">
        <v>856</v>
      </c>
      <c r="E99" s="1070">
        <v>1000011362</v>
      </c>
      <c r="F99" s="1070">
        <v>72169990</v>
      </c>
      <c r="G99" s="1154"/>
      <c r="H99" s="1070">
        <v>18</v>
      </c>
      <c r="I99" s="1151"/>
      <c r="J99" s="908" t="s">
        <v>741</v>
      </c>
      <c r="K99" s="1070" t="s">
        <v>581</v>
      </c>
      <c r="L99" s="1070">
        <v>3</v>
      </c>
      <c r="M99" s="1144"/>
      <c r="N99" s="1079" t="str">
        <f t="shared" si="22"/>
        <v>Included</v>
      </c>
      <c r="O99" s="1080">
        <f t="shared" si="23"/>
        <v>0</v>
      </c>
      <c r="P99" s="875"/>
      <c r="Q99" s="285">
        <f t="shared" si="24"/>
        <v>0</v>
      </c>
      <c r="R99" s="907">
        <f t="shared" si="25"/>
        <v>0</v>
      </c>
      <c r="S99" s="875"/>
      <c r="T99" s="904"/>
      <c r="V99" s="905"/>
      <c r="AB99" s="876"/>
      <c r="AL99" s="876"/>
      <c r="AM99" s="876"/>
      <c r="AN99" s="876"/>
      <c r="AO99" s="876"/>
      <c r="AP99" s="876"/>
      <c r="AQ99" s="876"/>
      <c r="AR99" s="876"/>
      <c r="AS99" s="876"/>
      <c r="AT99" s="876"/>
      <c r="AU99" s="876"/>
      <c r="AV99" s="876"/>
      <c r="AW99" s="876"/>
      <c r="AX99" s="876"/>
      <c r="AY99" s="876"/>
    </row>
    <row r="100" spans="1:51" ht="33">
      <c r="A100" s="1070">
        <v>29</v>
      </c>
      <c r="B100" s="1070">
        <v>7000025906</v>
      </c>
      <c r="C100" s="1070">
        <v>280</v>
      </c>
      <c r="D100" s="908" t="s">
        <v>856</v>
      </c>
      <c r="E100" s="1070">
        <v>1000011363</v>
      </c>
      <c r="F100" s="1070">
        <v>72169990</v>
      </c>
      <c r="G100" s="1154"/>
      <c r="H100" s="1070">
        <v>18</v>
      </c>
      <c r="I100" s="1151"/>
      <c r="J100" s="908" t="s">
        <v>740</v>
      </c>
      <c r="K100" s="1070" t="s">
        <v>581</v>
      </c>
      <c r="L100" s="1070">
        <v>3</v>
      </c>
      <c r="M100" s="1144"/>
      <c r="N100" s="1079" t="str">
        <f t="shared" si="22"/>
        <v>Included</v>
      </c>
      <c r="O100" s="1080">
        <f t="shared" si="23"/>
        <v>0</v>
      </c>
      <c r="P100" s="875"/>
      <c r="Q100" s="285">
        <f t="shared" si="24"/>
        <v>0</v>
      </c>
      <c r="R100" s="907">
        <f t="shared" si="25"/>
        <v>0</v>
      </c>
      <c r="S100" s="875"/>
      <c r="T100" s="904"/>
      <c r="V100" s="905"/>
      <c r="AB100" s="876"/>
      <c r="AL100" s="876"/>
      <c r="AM100" s="876"/>
      <c r="AN100" s="876"/>
      <c r="AO100" s="876"/>
      <c r="AP100" s="876"/>
      <c r="AQ100" s="876"/>
      <c r="AR100" s="876"/>
      <c r="AS100" s="876"/>
      <c r="AT100" s="876"/>
      <c r="AU100" s="876"/>
      <c r="AV100" s="876"/>
      <c r="AW100" s="876"/>
      <c r="AX100" s="876"/>
      <c r="AY100" s="876"/>
    </row>
    <row r="101" spans="1:51" ht="33">
      <c r="A101" s="1070">
        <v>30</v>
      </c>
      <c r="B101" s="1070">
        <v>7000025906</v>
      </c>
      <c r="C101" s="1070">
        <v>290</v>
      </c>
      <c r="D101" s="908" t="s">
        <v>856</v>
      </c>
      <c r="E101" s="1070">
        <v>1000011350</v>
      </c>
      <c r="F101" s="1070">
        <v>72169990</v>
      </c>
      <c r="G101" s="1154"/>
      <c r="H101" s="1070">
        <v>18</v>
      </c>
      <c r="I101" s="1151"/>
      <c r="J101" s="908" t="s">
        <v>739</v>
      </c>
      <c r="K101" s="1070" t="s">
        <v>581</v>
      </c>
      <c r="L101" s="1070">
        <v>4</v>
      </c>
      <c r="M101" s="1144"/>
      <c r="N101" s="1079" t="str">
        <f t="shared" si="22"/>
        <v>Included</v>
      </c>
      <c r="O101" s="1080">
        <f t="shared" si="23"/>
        <v>0</v>
      </c>
      <c r="P101" s="875"/>
      <c r="Q101" s="285">
        <f t="shared" si="24"/>
        <v>0</v>
      </c>
      <c r="R101" s="907">
        <f t="shared" si="25"/>
        <v>0</v>
      </c>
      <c r="S101" s="875"/>
      <c r="T101" s="904"/>
      <c r="V101" s="905"/>
      <c r="AB101" s="876"/>
      <c r="AL101" s="876"/>
      <c r="AM101" s="876"/>
      <c r="AN101" s="876"/>
      <c r="AO101" s="876"/>
      <c r="AP101" s="876"/>
      <c r="AQ101" s="876"/>
      <c r="AR101" s="876"/>
      <c r="AS101" s="876"/>
      <c r="AT101" s="876"/>
      <c r="AU101" s="876"/>
      <c r="AV101" s="876"/>
      <c r="AW101" s="876"/>
      <c r="AX101" s="876"/>
      <c r="AY101" s="876"/>
    </row>
    <row r="102" spans="1:51" ht="49.5">
      <c r="A102" s="1070">
        <v>31</v>
      </c>
      <c r="B102" s="1070">
        <v>7000025906</v>
      </c>
      <c r="C102" s="1070">
        <v>300</v>
      </c>
      <c r="D102" s="908" t="s">
        <v>711</v>
      </c>
      <c r="E102" s="1070">
        <v>1000055997</v>
      </c>
      <c r="F102" s="1070">
        <v>72169990</v>
      </c>
      <c r="G102" s="1154"/>
      <c r="H102" s="1070">
        <v>18</v>
      </c>
      <c r="I102" s="1151"/>
      <c r="J102" s="908" t="s">
        <v>743</v>
      </c>
      <c r="K102" s="1070" t="s">
        <v>575</v>
      </c>
      <c r="L102" s="1070">
        <v>45</v>
      </c>
      <c r="M102" s="1144"/>
      <c r="N102" s="1079" t="str">
        <f t="shared" si="22"/>
        <v>Included</v>
      </c>
      <c r="O102" s="1080">
        <f t="shared" si="23"/>
        <v>0</v>
      </c>
      <c r="P102" s="875"/>
      <c r="Q102" s="285">
        <f t="shared" si="24"/>
        <v>0</v>
      </c>
      <c r="R102" s="907">
        <f t="shared" si="25"/>
        <v>0</v>
      </c>
      <c r="S102" s="875"/>
      <c r="T102" s="904"/>
      <c r="V102" s="905"/>
      <c r="AB102" s="876"/>
      <c r="AL102" s="876"/>
      <c r="AM102" s="876"/>
      <c r="AN102" s="876"/>
      <c r="AO102" s="876"/>
      <c r="AP102" s="876"/>
      <c r="AQ102" s="876"/>
      <c r="AR102" s="876"/>
      <c r="AS102" s="876"/>
      <c r="AT102" s="876"/>
      <c r="AU102" s="876"/>
      <c r="AV102" s="876"/>
      <c r="AW102" s="876"/>
      <c r="AX102" s="876"/>
      <c r="AY102" s="876"/>
    </row>
    <row r="103" spans="1:51" ht="49.5">
      <c r="A103" s="1070">
        <v>32</v>
      </c>
      <c r="B103" s="1070">
        <v>7000025906</v>
      </c>
      <c r="C103" s="1070">
        <v>310</v>
      </c>
      <c r="D103" s="908" t="s">
        <v>711</v>
      </c>
      <c r="E103" s="1070">
        <v>1000055995</v>
      </c>
      <c r="F103" s="1070">
        <v>72169990</v>
      </c>
      <c r="G103" s="1154"/>
      <c r="H103" s="1070">
        <v>18</v>
      </c>
      <c r="I103" s="1151"/>
      <c r="J103" s="908" t="s">
        <v>744</v>
      </c>
      <c r="K103" s="1070" t="s">
        <v>575</v>
      </c>
      <c r="L103" s="1070">
        <v>45</v>
      </c>
      <c r="M103" s="1144"/>
      <c r="N103" s="1079" t="str">
        <f t="shared" si="22"/>
        <v>Included</v>
      </c>
      <c r="O103" s="1080">
        <f t="shared" si="23"/>
        <v>0</v>
      </c>
      <c r="P103" s="875"/>
      <c r="Q103" s="285">
        <f t="shared" si="24"/>
        <v>0</v>
      </c>
      <c r="R103" s="907">
        <f t="shared" si="25"/>
        <v>0</v>
      </c>
      <c r="S103" s="875"/>
      <c r="T103" s="904"/>
      <c r="V103" s="905"/>
      <c r="AB103" s="876"/>
      <c r="AL103" s="876"/>
      <c r="AM103" s="876"/>
      <c r="AN103" s="876"/>
      <c r="AO103" s="876"/>
      <c r="AP103" s="876"/>
      <c r="AQ103" s="876"/>
      <c r="AR103" s="876"/>
      <c r="AS103" s="876"/>
      <c r="AT103" s="876"/>
      <c r="AU103" s="876"/>
      <c r="AV103" s="876"/>
      <c r="AW103" s="876"/>
      <c r="AX103" s="876"/>
      <c r="AY103" s="876"/>
    </row>
    <row r="104" spans="1:51" ht="49.5">
      <c r="A104" s="1070">
        <v>33</v>
      </c>
      <c r="B104" s="1070">
        <v>7000025906</v>
      </c>
      <c r="C104" s="1070">
        <v>320</v>
      </c>
      <c r="D104" s="908" t="s">
        <v>711</v>
      </c>
      <c r="E104" s="1070">
        <v>1000055993</v>
      </c>
      <c r="F104" s="1070">
        <v>72169990</v>
      </c>
      <c r="G104" s="1154"/>
      <c r="H104" s="1070">
        <v>18</v>
      </c>
      <c r="I104" s="1151"/>
      <c r="J104" s="908" t="s">
        <v>745</v>
      </c>
      <c r="K104" s="1070" t="s">
        <v>575</v>
      </c>
      <c r="L104" s="1070">
        <v>12</v>
      </c>
      <c r="M104" s="1144"/>
      <c r="N104" s="1079" t="str">
        <f t="shared" si="22"/>
        <v>Included</v>
      </c>
      <c r="O104" s="1080">
        <f t="shared" si="23"/>
        <v>0</v>
      </c>
      <c r="P104" s="875"/>
      <c r="Q104" s="285">
        <f t="shared" si="24"/>
        <v>0</v>
      </c>
      <c r="R104" s="907">
        <f t="shared" si="25"/>
        <v>0</v>
      </c>
      <c r="S104" s="875"/>
      <c r="T104" s="904"/>
      <c r="V104" s="905"/>
      <c r="AB104" s="876"/>
      <c r="AL104" s="876"/>
      <c r="AM104" s="876"/>
      <c r="AN104" s="876"/>
      <c r="AO104" s="876"/>
      <c r="AP104" s="876"/>
      <c r="AQ104" s="876"/>
      <c r="AR104" s="876"/>
      <c r="AS104" s="876"/>
      <c r="AT104" s="876"/>
      <c r="AU104" s="876"/>
      <c r="AV104" s="876"/>
      <c r="AW104" s="876"/>
      <c r="AX104" s="876"/>
      <c r="AY104" s="876"/>
    </row>
    <row r="105" spans="1:51" ht="33">
      <c r="A105" s="1070">
        <v>34</v>
      </c>
      <c r="B105" s="1070">
        <v>7000025906</v>
      </c>
      <c r="C105" s="1070">
        <v>330</v>
      </c>
      <c r="D105" s="908" t="s">
        <v>825</v>
      </c>
      <c r="E105" s="1070">
        <v>1000011318</v>
      </c>
      <c r="F105" s="1070">
        <v>72169990</v>
      </c>
      <c r="G105" s="1154"/>
      <c r="H105" s="1070">
        <v>18</v>
      </c>
      <c r="I105" s="1151"/>
      <c r="J105" s="908" t="s">
        <v>746</v>
      </c>
      <c r="K105" s="1070" t="s">
        <v>581</v>
      </c>
      <c r="L105" s="1070">
        <v>3</v>
      </c>
      <c r="M105" s="1144"/>
      <c r="N105" s="1079" t="str">
        <f t="shared" si="22"/>
        <v>Included</v>
      </c>
      <c r="O105" s="1080">
        <f t="shared" si="23"/>
        <v>0</v>
      </c>
      <c r="P105" s="875"/>
      <c r="Q105" s="285">
        <f t="shared" si="24"/>
        <v>0</v>
      </c>
      <c r="R105" s="907">
        <f t="shared" si="25"/>
        <v>0</v>
      </c>
      <c r="S105" s="875"/>
      <c r="T105" s="904"/>
      <c r="V105" s="905"/>
      <c r="AB105" s="876"/>
      <c r="AL105" s="876"/>
      <c r="AM105" s="876"/>
      <c r="AN105" s="876"/>
      <c r="AO105" s="876"/>
      <c r="AP105" s="876"/>
      <c r="AQ105" s="876"/>
      <c r="AR105" s="876"/>
      <c r="AS105" s="876"/>
      <c r="AT105" s="876"/>
      <c r="AU105" s="876"/>
      <c r="AV105" s="876"/>
      <c r="AW105" s="876"/>
      <c r="AX105" s="876"/>
      <c r="AY105" s="876"/>
    </row>
    <row r="106" spans="1:51" ht="33">
      <c r="A106" s="1070">
        <v>35</v>
      </c>
      <c r="B106" s="1070">
        <v>7000025906</v>
      </c>
      <c r="C106" s="1070">
        <v>340</v>
      </c>
      <c r="D106" s="908" t="s">
        <v>825</v>
      </c>
      <c r="E106" s="1070">
        <v>1000011327</v>
      </c>
      <c r="F106" s="1070">
        <v>72169990</v>
      </c>
      <c r="G106" s="1154"/>
      <c r="H106" s="1070">
        <v>18</v>
      </c>
      <c r="I106" s="1151"/>
      <c r="J106" s="908" t="s">
        <v>639</v>
      </c>
      <c r="K106" s="1070" t="s">
        <v>581</v>
      </c>
      <c r="L106" s="1070">
        <v>4</v>
      </c>
      <c r="M106" s="1144"/>
      <c r="N106" s="1079" t="str">
        <f t="shared" si="22"/>
        <v>Included</v>
      </c>
      <c r="O106" s="1080">
        <f t="shared" si="23"/>
        <v>0</v>
      </c>
      <c r="P106" s="875"/>
      <c r="Q106" s="285">
        <f t="shared" si="24"/>
        <v>0</v>
      </c>
      <c r="R106" s="907">
        <f t="shared" si="25"/>
        <v>0</v>
      </c>
      <c r="S106" s="875"/>
      <c r="T106" s="904"/>
      <c r="V106" s="905"/>
      <c r="AB106" s="876"/>
      <c r="AL106" s="876"/>
      <c r="AM106" s="876"/>
      <c r="AN106" s="876"/>
      <c r="AO106" s="876"/>
      <c r="AP106" s="876"/>
      <c r="AQ106" s="876"/>
      <c r="AR106" s="876"/>
      <c r="AS106" s="876"/>
      <c r="AT106" s="876"/>
      <c r="AU106" s="876"/>
      <c r="AV106" s="876"/>
      <c r="AW106" s="876"/>
      <c r="AX106" s="876"/>
      <c r="AY106" s="876"/>
    </row>
    <row r="107" spans="1:51" ht="33">
      <c r="A107" s="1070">
        <v>36</v>
      </c>
      <c r="B107" s="1070">
        <v>7000025906</v>
      </c>
      <c r="C107" s="1070">
        <v>350</v>
      </c>
      <c r="D107" s="908" t="s">
        <v>825</v>
      </c>
      <c r="E107" s="1070">
        <v>1000011320</v>
      </c>
      <c r="F107" s="1070">
        <v>72169990</v>
      </c>
      <c r="G107" s="1154"/>
      <c r="H107" s="1070">
        <v>18</v>
      </c>
      <c r="I107" s="1151"/>
      <c r="J107" s="908" t="s">
        <v>850</v>
      </c>
      <c r="K107" s="1070" t="s">
        <v>581</v>
      </c>
      <c r="L107" s="1070">
        <v>1</v>
      </c>
      <c r="M107" s="1144"/>
      <c r="N107" s="1079" t="str">
        <f t="shared" si="22"/>
        <v>Included</v>
      </c>
      <c r="O107" s="1080">
        <f t="shared" si="23"/>
        <v>0</v>
      </c>
      <c r="P107" s="875"/>
      <c r="Q107" s="285">
        <f t="shared" si="24"/>
        <v>0</v>
      </c>
      <c r="R107" s="907">
        <f t="shared" si="25"/>
        <v>0</v>
      </c>
      <c r="S107" s="875"/>
      <c r="T107" s="904"/>
      <c r="V107" s="905"/>
      <c r="AB107" s="876"/>
      <c r="AL107" s="876"/>
      <c r="AM107" s="876"/>
      <c r="AN107" s="876"/>
      <c r="AO107" s="876"/>
      <c r="AP107" s="876"/>
      <c r="AQ107" s="876"/>
      <c r="AR107" s="876"/>
      <c r="AS107" s="876"/>
      <c r="AT107" s="876"/>
      <c r="AU107" s="876"/>
      <c r="AV107" s="876"/>
      <c r="AW107" s="876"/>
      <c r="AX107" s="876"/>
      <c r="AY107" s="876"/>
    </row>
    <row r="108" spans="1:51" ht="49.5">
      <c r="A108" s="1070">
        <v>37</v>
      </c>
      <c r="B108" s="1070">
        <v>7000025906</v>
      </c>
      <c r="C108" s="1070">
        <v>360</v>
      </c>
      <c r="D108" s="908" t="s">
        <v>712</v>
      </c>
      <c r="E108" s="1070">
        <v>1000055984</v>
      </c>
      <c r="F108" s="1070">
        <v>72169990</v>
      </c>
      <c r="G108" s="1154"/>
      <c r="H108" s="1070">
        <v>18</v>
      </c>
      <c r="I108" s="1151"/>
      <c r="J108" s="908" t="s">
        <v>747</v>
      </c>
      <c r="K108" s="1070" t="s">
        <v>575</v>
      </c>
      <c r="L108" s="1070">
        <v>60</v>
      </c>
      <c r="M108" s="1144"/>
      <c r="N108" s="1079" t="str">
        <f t="shared" si="22"/>
        <v>Included</v>
      </c>
      <c r="O108" s="1080">
        <f t="shared" si="23"/>
        <v>0</v>
      </c>
      <c r="P108" s="875"/>
      <c r="Q108" s="285">
        <f t="shared" si="24"/>
        <v>0</v>
      </c>
      <c r="R108" s="907">
        <f t="shared" si="25"/>
        <v>0</v>
      </c>
      <c r="S108" s="875"/>
      <c r="T108" s="904"/>
      <c r="V108" s="905"/>
      <c r="AB108" s="876"/>
      <c r="AL108" s="876"/>
      <c r="AM108" s="876"/>
      <c r="AN108" s="876"/>
      <c r="AO108" s="876"/>
      <c r="AP108" s="876"/>
      <c r="AQ108" s="876"/>
      <c r="AR108" s="876"/>
      <c r="AS108" s="876"/>
      <c r="AT108" s="876"/>
      <c r="AU108" s="876"/>
      <c r="AV108" s="876"/>
      <c r="AW108" s="876"/>
      <c r="AX108" s="876"/>
      <c r="AY108" s="876"/>
    </row>
    <row r="109" spans="1:51" ht="49.5">
      <c r="A109" s="1070">
        <v>38</v>
      </c>
      <c r="B109" s="1070">
        <v>7000025906</v>
      </c>
      <c r="C109" s="1070">
        <v>370</v>
      </c>
      <c r="D109" s="908" t="s">
        <v>712</v>
      </c>
      <c r="E109" s="1070">
        <v>1000055991</v>
      </c>
      <c r="F109" s="1070">
        <v>72169990</v>
      </c>
      <c r="G109" s="1154"/>
      <c r="H109" s="1070">
        <v>18</v>
      </c>
      <c r="I109" s="1151"/>
      <c r="J109" s="908" t="s">
        <v>748</v>
      </c>
      <c r="K109" s="1070" t="s">
        <v>575</v>
      </c>
      <c r="L109" s="1070">
        <v>60</v>
      </c>
      <c r="M109" s="1144"/>
      <c r="N109" s="1079" t="str">
        <f t="shared" si="22"/>
        <v>Included</v>
      </c>
      <c r="O109" s="1080">
        <f t="shared" si="23"/>
        <v>0</v>
      </c>
      <c r="P109" s="875"/>
      <c r="Q109" s="285">
        <f t="shared" si="24"/>
        <v>0</v>
      </c>
      <c r="R109" s="907">
        <f t="shared" si="25"/>
        <v>0</v>
      </c>
      <c r="S109" s="875"/>
      <c r="T109" s="904"/>
      <c r="V109" s="905"/>
      <c r="AB109" s="876"/>
      <c r="AL109" s="876"/>
      <c r="AM109" s="876"/>
      <c r="AN109" s="876"/>
      <c r="AO109" s="876"/>
      <c r="AP109" s="876"/>
      <c r="AQ109" s="876"/>
      <c r="AR109" s="876"/>
      <c r="AS109" s="876"/>
      <c r="AT109" s="876"/>
      <c r="AU109" s="876"/>
      <c r="AV109" s="876"/>
      <c r="AW109" s="876"/>
      <c r="AX109" s="876"/>
      <c r="AY109" s="876"/>
    </row>
    <row r="110" spans="1:51" ht="49.5">
      <c r="A110" s="1070">
        <v>39</v>
      </c>
      <c r="B110" s="1070">
        <v>7000025906</v>
      </c>
      <c r="C110" s="1070">
        <v>380</v>
      </c>
      <c r="D110" s="908" t="s">
        <v>712</v>
      </c>
      <c r="E110" s="1070">
        <v>1000055986</v>
      </c>
      <c r="F110" s="1070">
        <v>72169990</v>
      </c>
      <c r="G110" s="1154"/>
      <c r="H110" s="1070">
        <v>18</v>
      </c>
      <c r="I110" s="1151"/>
      <c r="J110" s="908" t="s">
        <v>749</v>
      </c>
      <c r="K110" s="1070" t="s">
        <v>575</v>
      </c>
      <c r="L110" s="1070">
        <v>9</v>
      </c>
      <c r="M110" s="1144"/>
      <c r="N110" s="1079" t="str">
        <f t="shared" si="22"/>
        <v>Included</v>
      </c>
      <c r="O110" s="1080">
        <f t="shared" si="23"/>
        <v>0</v>
      </c>
      <c r="P110" s="875"/>
      <c r="Q110" s="285">
        <f t="shared" si="24"/>
        <v>0</v>
      </c>
      <c r="R110" s="907">
        <f t="shared" si="25"/>
        <v>0</v>
      </c>
      <c r="S110" s="875"/>
      <c r="T110" s="904"/>
      <c r="V110" s="905"/>
      <c r="AB110" s="876"/>
      <c r="AL110" s="876"/>
      <c r="AM110" s="876"/>
      <c r="AN110" s="876"/>
      <c r="AO110" s="876"/>
      <c r="AP110" s="876"/>
      <c r="AQ110" s="876"/>
      <c r="AR110" s="876"/>
      <c r="AS110" s="876"/>
      <c r="AT110" s="876"/>
      <c r="AU110" s="876"/>
      <c r="AV110" s="876"/>
      <c r="AW110" s="876"/>
      <c r="AX110" s="876"/>
      <c r="AY110" s="876"/>
    </row>
    <row r="111" spans="1:51" ht="33">
      <c r="A111" s="1070">
        <v>40</v>
      </c>
      <c r="B111" s="1070">
        <v>7000025906</v>
      </c>
      <c r="C111" s="1070">
        <v>390</v>
      </c>
      <c r="D111" s="908" t="s">
        <v>857</v>
      </c>
      <c r="E111" s="1070">
        <v>1000011264</v>
      </c>
      <c r="F111" s="1070">
        <v>72169990</v>
      </c>
      <c r="G111" s="1154"/>
      <c r="H111" s="1070">
        <v>18</v>
      </c>
      <c r="I111" s="1151"/>
      <c r="J111" s="908" t="s">
        <v>649</v>
      </c>
      <c r="K111" s="1070" t="s">
        <v>581</v>
      </c>
      <c r="L111" s="1070">
        <v>2</v>
      </c>
      <c r="M111" s="1144"/>
      <c r="N111" s="1079" t="str">
        <f t="shared" si="22"/>
        <v>Included</v>
      </c>
      <c r="O111" s="1080">
        <f t="shared" si="23"/>
        <v>0</v>
      </c>
      <c r="P111" s="875"/>
      <c r="Q111" s="285">
        <f t="shared" si="24"/>
        <v>0</v>
      </c>
      <c r="R111" s="907">
        <f t="shared" si="25"/>
        <v>0</v>
      </c>
      <c r="S111" s="875"/>
      <c r="T111" s="904"/>
      <c r="V111" s="905"/>
      <c r="AB111" s="876"/>
      <c r="AL111" s="876"/>
      <c r="AM111" s="876"/>
      <c r="AN111" s="876"/>
      <c r="AO111" s="876"/>
      <c r="AP111" s="876"/>
      <c r="AQ111" s="876"/>
      <c r="AR111" s="876"/>
      <c r="AS111" s="876"/>
      <c r="AT111" s="876"/>
      <c r="AU111" s="876"/>
      <c r="AV111" s="876"/>
      <c r="AW111" s="876"/>
      <c r="AX111" s="876"/>
      <c r="AY111" s="876"/>
    </row>
    <row r="112" spans="1:51" ht="49.5">
      <c r="A112" s="1070">
        <v>41</v>
      </c>
      <c r="B112" s="1070">
        <v>7000025906</v>
      </c>
      <c r="C112" s="1070">
        <v>400</v>
      </c>
      <c r="D112" s="908" t="s">
        <v>713</v>
      </c>
      <c r="E112" s="1070">
        <v>1000055981</v>
      </c>
      <c r="F112" s="1070">
        <v>72169990</v>
      </c>
      <c r="G112" s="1154"/>
      <c r="H112" s="1070">
        <v>18</v>
      </c>
      <c r="I112" s="1151"/>
      <c r="J112" s="908" t="s">
        <v>687</v>
      </c>
      <c r="K112" s="1070" t="s">
        <v>575</v>
      </c>
      <c r="L112" s="1070">
        <v>12</v>
      </c>
      <c r="M112" s="1144"/>
      <c r="N112" s="1079" t="str">
        <f t="shared" si="22"/>
        <v>Included</v>
      </c>
      <c r="O112" s="1080">
        <f t="shared" si="23"/>
        <v>0</v>
      </c>
      <c r="P112" s="875"/>
      <c r="Q112" s="285">
        <f t="shared" si="24"/>
        <v>0</v>
      </c>
      <c r="R112" s="907">
        <f t="shared" si="25"/>
        <v>0</v>
      </c>
      <c r="S112" s="875"/>
      <c r="T112" s="904"/>
      <c r="V112" s="905"/>
      <c r="AB112" s="876"/>
      <c r="AL112" s="876"/>
      <c r="AM112" s="876"/>
      <c r="AN112" s="876"/>
      <c r="AO112" s="876"/>
      <c r="AP112" s="876"/>
      <c r="AQ112" s="876"/>
      <c r="AR112" s="876"/>
      <c r="AS112" s="876"/>
      <c r="AT112" s="876"/>
      <c r="AU112" s="876"/>
      <c r="AV112" s="876"/>
      <c r="AW112" s="876"/>
      <c r="AX112" s="876"/>
      <c r="AY112" s="876"/>
    </row>
    <row r="113" spans="1:51" ht="49.5">
      <c r="A113" s="1070">
        <v>42</v>
      </c>
      <c r="B113" s="1070">
        <v>7000025906</v>
      </c>
      <c r="C113" s="1070">
        <v>410</v>
      </c>
      <c r="D113" s="908" t="s">
        <v>713</v>
      </c>
      <c r="E113" s="1070">
        <v>1000055980</v>
      </c>
      <c r="F113" s="1070">
        <v>72169990</v>
      </c>
      <c r="G113" s="1154"/>
      <c r="H113" s="1070">
        <v>18</v>
      </c>
      <c r="I113" s="1151"/>
      <c r="J113" s="908" t="s">
        <v>676</v>
      </c>
      <c r="K113" s="1070" t="s">
        <v>575</v>
      </c>
      <c r="L113" s="1070">
        <v>12</v>
      </c>
      <c r="M113" s="1144"/>
      <c r="N113" s="1079" t="str">
        <f t="shared" si="22"/>
        <v>Included</v>
      </c>
      <c r="O113" s="1080">
        <f t="shared" si="23"/>
        <v>0</v>
      </c>
      <c r="P113" s="875"/>
      <c r="Q113" s="285">
        <f t="shared" si="24"/>
        <v>0</v>
      </c>
      <c r="R113" s="907">
        <f t="shared" si="25"/>
        <v>0</v>
      </c>
      <c r="S113" s="875"/>
      <c r="T113" s="904"/>
      <c r="V113" s="905"/>
      <c r="AB113" s="876"/>
      <c r="AL113" s="876"/>
      <c r="AM113" s="876"/>
      <c r="AN113" s="876"/>
      <c r="AO113" s="876"/>
      <c r="AP113" s="876"/>
      <c r="AQ113" s="876"/>
      <c r="AR113" s="876"/>
      <c r="AS113" s="876"/>
      <c r="AT113" s="876"/>
      <c r="AU113" s="876"/>
      <c r="AV113" s="876"/>
      <c r="AW113" s="876"/>
      <c r="AX113" s="876"/>
      <c r="AY113" s="876"/>
    </row>
    <row r="114" spans="1:51" ht="49.5">
      <c r="A114" s="1070">
        <v>43</v>
      </c>
      <c r="B114" s="1070">
        <v>7000025906</v>
      </c>
      <c r="C114" s="1070">
        <v>420</v>
      </c>
      <c r="D114" s="908" t="s">
        <v>713</v>
      </c>
      <c r="E114" s="1070">
        <v>1000055975</v>
      </c>
      <c r="F114" s="1070">
        <v>72169990</v>
      </c>
      <c r="G114" s="1154"/>
      <c r="H114" s="1070">
        <v>18</v>
      </c>
      <c r="I114" s="1151"/>
      <c r="J114" s="908" t="s">
        <v>677</v>
      </c>
      <c r="K114" s="1070" t="s">
        <v>575</v>
      </c>
      <c r="L114" s="1070">
        <v>6</v>
      </c>
      <c r="M114" s="1144"/>
      <c r="N114" s="1079" t="str">
        <f t="shared" si="22"/>
        <v>Included</v>
      </c>
      <c r="O114" s="1080">
        <f t="shared" si="23"/>
        <v>0</v>
      </c>
      <c r="P114" s="875"/>
      <c r="Q114" s="285">
        <f t="shared" si="24"/>
        <v>0</v>
      </c>
      <c r="R114" s="907">
        <f t="shared" si="25"/>
        <v>0</v>
      </c>
      <c r="S114" s="875"/>
      <c r="T114" s="904"/>
      <c r="V114" s="905"/>
      <c r="AB114" s="876"/>
      <c r="AL114" s="876"/>
      <c r="AM114" s="876"/>
      <c r="AN114" s="876"/>
      <c r="AO114" s="876"/>
      <c r="AP114" s="876"/>
      <c r="AQ114" s="876"/>
      <c r="AR114" s="876"/>
      <c r="AS114" s="876"/>
      <c r="AT114" s="876"/>
      <c r="AU114" s="876"/>
      <c r="AV114" s="876"/>
      <c r="AW114" s="876"/>
      <c r="AX114" s="876"/>
      <c r="AY114" s="876"/>
    </row>
    <row r="115" spans="1:51" ht="49.5">
      <c r="A115" s="1070">
        <v>44</v>
      </c>
      <c r="B115" s="1070">
        <v>7000025906</v>
      </c>
      <c r="C115" s="1070">
        <v>430</v>
      </c>
      <c r="D115" s="908" t="s">
        <v>713</v>
      </c>
      <c r="E115" s="1070">
        <v>1000055977</v>
      </c>
      <c r="F115" s="1070">
        <v>72169990</v>
      </c>
      <c r="G115" s="1154"/>
      <c r="H115" s="1070">
        <v>18</v>
      </c>
      <c r="I115" s="1151"/>
      <c r="J115" s="908" t="s">
        <v>821</v>
      </c>
      <c r="K115" s="1070" t="s">
        <v>575</v>
      </c>
      <c r="L115" s="1070">
        <v>6</v>
      </c>
      <c r="M115" s="1144"/>
      <c r="N115" s="1079" t="str">
        <f t="shared" si="22"/>
        <v>Included</v>
      </c>
      <c r="O115" s="1080">
        <f t="shared" si="23"/>
        <v>0</v>
      </c>
      <c r="P115" s="875"/>
      <c r="Q115" s="285">
        <f t="shared" si="24"/>
        <v>0</v>
      </c>
      <c r="R115" s="907">
        <f t="shared" si="25"/>
        <v>0</v>
      </c>
      <c r="S115" s="875"/>
      <c r="T115" s="904"/>
      <c r="V115" s="905"/>
      <c r="AB115" s="876"/>
      <c r="AL115" s="876"/>
      <c r="AM115" s="876"/>
      <c r="AN115" s="876"/>
      <c r="AO115" s="876"/>
      <c r="AP115" s="876"/>
      <c r="AQ115" s="876"/>
      <c r="AR115" s="876"/>
      <c r="AS115" s="876"/>
      <c r="AT115" s="876"/>
      <c r="AU115" s="876"/>
      <c r="AV115" s="876"/>
      <c r="AW115" s="876"/>
      <c r="AX115" s="876"/>
      <c r="AY115" s="876"/>
    </row>
    <row r="116" spans="1:51" ht="16.5">
      <c r="A116" s="1070">
        <v>45</v>
      </c>
      <c r="B116" s="1070">
        <v>7000025906</v>
      </c>
      <c r="C116" s="1070">
        <v>440</v>
      </c>
      <c r="D116" s="908" t="s">
        <v>634</v>
      </c>
      <c r="E116" s="1070">
        <v>1000032055</v>
      </c>
      <c r="F116" s="1070">
        <v>72159090</v>
      </c>
      <c r="G116" s="1154"/>
      <c r="H116" s="1070">
        <v>18</v>
      </c>
      <c r="I116" s="1151"/>
      <c r="J116" s="908" t="s">
        <v>592</v>
      </c>
      <c r="K116" s="1070" t="s">
        <v>593</v>
      </c>
      <c r="L116" s="1070">
        <v>15</v>
      </c>
      <c r="M116" s="1144"/>
      <c r="N116" s="1079" t="str">
        <f t="shared" si="22"/>
        <v>Included</v>
      </c>
      <c r="O116" s="1080">
        <f t="shared" si="23"/>
        <v>0</v>
      </c>
      <c r="P116" s="875"/>
      <c r="Q116" s="285">
        <f t="shared" si="24"/>
        <v>0</v>
      </c>
      <c r="R116" s="907">
        <f t="shared" si="25"/>
        <v>0</v>
      </c>
      <c r="S116" s="875"/>
      <c r="T116" s="904"/>
      <c r="V116" s="905"/>
      <c r="AB116" s="876"/>
      <c r="AL116" s="876"/>
      <c r="AM116" s="876"/>
      <c r="AN116" s="876"/>
      <c r="AO116" s="876"/>
      <c r="AP116" s="876"/>
      <c r="AQ116" s="876"/>
      <c r="AR116" s="876"/>
      <c r="AS116" s="876"/>
      <c r="AT116" s="876"/>
      <c r="AU116" s="876"/>
      <c r="AV116" s="876"/>
      <c r="AW116" s="876"/>
      <c r="AX116" s="876"/>
      <c r="AY116" s="876"/>
    </row>
    <row r="117" spans="1:51" ht="16.5">
      <c r="A117" s="1070">
        <v>46</v>
      </c>
      <c r="B117" s="1070">
        <v>7000025906</v>
      </c>
      <c r="C117" s="1070">
        <v>450</v>
      </c>
      <c r="D117" s="908" t="s">
        <v>714</v>
      </c>
      <c r="E117" s="1070">
        <v>1000009713</v>
      </c>
      <c r="F117" s="1070">
        <v>85389000</v>
      </c>
      <c r="G117" s="1154"/>
      <c r="H117" s="1070">
        <v>18</v>
      </c>
      <c r="I117" s="1151"/>
      <c r="J117" s="908" t="s">
        <v>750</v>
      </c>
      <c r="K117" s="1070" t="s">
        <v>575</v>
      </c>
      <c r="L117" s="1070">
        <v>6</v>
      </c>
      <c r="M117" s="1144"/>
      <c r="N117" s="1079" t="str">
        <f t="shared" si="22"/>
        <v>Included</v>
      </c>
      <c r="O117" s="1080">
        <f t="shared" si="23"/>
        <v>0</v>
      </c>
      <c r="P117" s="875"/>
      <c r="Q117" s="285">
        <f t="shared" si="24"/>
        <v>0</v>
      </c>
      <c r="R117" s="907">
        <f t="shared" si="25"/>
        <v>0</v>
      </c>
      <c r="S117" s="875"/>
      <c r="T117" s="904"/>
      <c r="V117" s="905"/>
      <c r="AB117" s="876"/>
      <c r="AL117" s="876"/>
      <c r="AM117" s="876"/>
      <c r="AN117" s="876"/>
      <c r="AO117" s="876"/>
      <c r="AP117" s="876"/>
      <c r="AQ117" s="876"/>
      <c r="AR117" s="876"/>
      <c r="AS117" s="876"/>
      <c r="AT117" s="876"/>
      <c r="AU117" s="876"/>
      <c r="AV117" s="876"/>
      <c r="AW117" s="876"/>
      <c r="AX117" s="876"/>
      <c r="AY117" s="876"/>
    </row>
    <row r="118" spans="1:51" ht="16.5">
      <c r="A118" s="1070">
        <v>47</v>
      </c>
      <c r="B118" s="1070">
        <v>7000025906</v>
      </c>
      <c r="C118" s="1070">
        <v>460</v>
      </c>
      <c r="D118" s="908" t="s">
        <v>714</v>
      </c>
      <c r="E118" s="1070">
        <v>1000009714</v>
      </c>
      <c r="F118" s="1070">
        <v>85364900</v>
      </c>
      <c r="G118" s="1154"/>
      <c r="H118" s="1070">
        <v>18</v>
      </c>
      <c r="I118" s="1151"/>
      <c r="J118" s="908" t="s">
        <v>751</v>
      </c>
      <c r="K118" s="1070" t="s">
        <v>575</v>
      </c>
      <c r="L118" s="1070">
        <v>6</v>
      </c>
      <c r="M118" s="1144"/>
      <c r="N118" s="1079" t="str">
        <f t="shared" si="22"/>
        <v>Included</v>
      </c>
      <c r="O118" s="1080">
        <f t="shared" si="23"/>
        <v>0</v>
      </c>
      <c r="P118" s="875"/>
      <c r="Q118" s="285">
        <f t="shared" si="24"/>
        <v>0</v>
      </c>
      <c r="R118" s="907">
        <f t="shared" si="25"/>
        <v>0</v>
      </c>
      <c r="S118" s="875"/>
      <c r="T118" s="904"/>
      <c r="V118" s="905"/>
      <c r="AB118" s="876"/>
      <c r="AL118" s="876"/>
      <c r="AM118" s="876"/>
      <c r="AN118" s="876"/>
      <c r="AO118" s="876"/>
      <c r="AP118" s="876"/>
      <c r="AQ118" s="876"/>
      <c r="AR118" s="876"/>
      <c r="AS118" s="876"/>
      <c r="AT118" s="876"/>
      <c r="AU118" s="876"/>
      <c r="AV118" s="876"/>
      <c r="AW118" s="876"/>
      <c r="AX118" s="876"/>
      <c r="AY118" s="876"/>
    </row>
    <row r="119" spans="1:51" ht="33">
      <c r="A119" s="1070">
        <v>48</v>
      </c>
      <c r="B119" s="1070">
        <v>7000025906</v>
      </c>
      <c r="C119" s="1070">
        <v>470</v>
      </c>
      <c r="D119" s="908" t="s">
        <v>858</v>
      </c>
      <c r="E119" s="1070">
        <v>1000005789</v>
      </c>
      <c r="F119" s="1070">
        <v>85371000</v>
      </c>
      <c r="G119" s="1154"/>
      <c r="H119" s="1070">
        <v>18</v>
      </c>
      <c r="I119" s="1151"/>
      <c r="J119" s="908" t="s">
        <v>752</v>
      </c>
      <c r="K119" s="1070" t="s">
        <v>575</v>
      </c>
      <c r="L119" s="1070">
        <v>3</v>
      </c>
      <c r="M119" s="1144"/>
      <c r="N119" s="1079" t="str">
        <f t="shared" si="22"/>
        <v>Included</v>
      </c>
      <c r="O119" s="1080">
        <f t="shared" si="23"/>
        <v>0</v>
      </c>
      <c r="P119" s="875"/>
      <c r="Q119" s="285">
        <f t="shared" si="24"/>
        <v>0</v>
      </c>
      <c r="R119" s="907">
        <f t="shared" si="25"/>
        <v>0</v>
      </c>
      <c r="S119" s="875"/>
      <c r="T119" s="904"/>
      <c r="V119" s="905"/>
      <c r="AB119" s="876"/>
      <c r="AL119" s="876"/>
      <c r="AM119" s="876"/>
      <c r="AN119" s="876"/>
      <c r="AO119" s="876"/>
      <c r="AP119" s="876"/>
      <c r="AQ119" s="876"/>
      <c r="AR119" s="876"/>
      <c r="AS119" s="876"/>
      <c r="AT119" s="876"/>
      <c r="AU119" s="876"/>
      <c r="AV119" s="876"/>
      <c r="AW119" s="876"/>
      <c r="AX119" s="876"/>
      <c r="AY119" s="876"/>
    </row>
    <row r="120" spans="1:51" ht="33">
      <c r="A120" s="1070">
        <v>49</v>
      </c>
      <c r="B120" s="1070">
        <v>7000025906</v>
      </c>
      <c r="C120" s="1070">
        <v>480</v>
      </c>
      <c r="D120" s="908" t="s">
        <v>858</v>
      </c>
      <c r="E120" s="1070">
        <v>1000005074</v>
      </c>
      <c r="F120" s="1070">
        <v>85371000</v>
      </c>
      <c r="G120" s="1154"/>
      <c r="H120" s="1070">
        <v>18</v>
      </c>
      <c r="I120" s="1151"/>
      <c r="J120" s="908" t="s">
        <v>753</v>
      </c>
      <c r="K120" s="1070" t="s">
        <v>575</v>
      </c>
      <c r="L120" s="1070">
        <v>6</v>
      </c>
      <c r="M120" s="1144"/>
      <c r="N120" s="1079" t="str">
        <f t="shared" si="22"/>
        <v>Included</v>
      </c>
      <c r="O120" s="1080">
        <f t="shared" si="23"/>
        <v>0</v>
      </c>
      <c r="P120" s="875"/>
      <c r="Q120" s="285">
        <f t="shared" si="24"/>
        <v>0</v>
      </c>
      <c r="R120" s="907">
        <f t="shared" si="25"/>
        <v>0</v>
      </c>
      <c r="S120" s="875"/>
      <c r="T120" s="904"/>
      <c r="V120" s="905"/>
      <c r="AB120" s="876"/>
      <c r="AL120" s="876"/>
      <c r="AM120" s="876"/>
      <c r="AN120" s="876"/>
      <c r="AO120" s="876"/>
      <c r="AP120" s="876"/>
      <c r="AQ120" s="876"/>
      <c r="AR120" s="876"/>
      <c r="AS120" s="876"/>
      <c r="AT120" s="876"/>
      <c r="AU120" s="876"/>
      <c r="AV120" s="876"/>
      <c r="AW120" s="876"/>
      <c r="AX120" s="876"/>
      <c r="AY120" s="876"/>
    </row>
    <row r="121" spans="1:51" ht="33">
      <c r="A121" s="1070">
        <v>50</v>
      </c>
      <c r="B121" s="1070">
        <v>7000025906</v>
      </c>
      <c r="C121" s="1070">
        <v>490</v>
      </c>
      <c r="D121" s="908" t="s">
        <v>658</v>
      </c>
      <c r="E121" s="1070">
        <v>1000002165</v>
      </c>
      <c r="F121" s="1070">
        <v>85371000</v>
      </c>
      <c r="G121" s="1154"/>
      <c r="H121" s="1070">
        <v>18</v>
      </c>
      <c r="I121" s="1151"/>
      <c r="J121" s="908" t="s">
        <v>583</v>
      </c>
      <c r="K121" s="1070" t="s">
        <v>575</v>
      </c>
      <c r="L121" s="1070">
        <v>8</v>
      </c>
      <c r="M121" s="1144"/>
      <c r="N121" s="1079" t="str">
        <f t="shared" si="22"/>
        <v>Included</v>
      </c>
      <c r="O121" s="1080">
        <f t="shared" si="23"/>
        <v>0</v>
      </c>
      <c r="P121" s="875"/>
      <c r="Q121" s="285">
        <f t="shared" si="24"/>
        <v>0</v>
      </c>
      <c r="R121" s="907">
        <f t="shared" si="25"/>
        <v>0</v>
      </c>
      <c r="S121" s="875"/>
      <c r="T121" s="904"/>
      <c r="V121" s="905"/>
      <c r="AB121" s="876"/>
      <c r="AL121" s="876"/>
      <c r="AM121" s="876"/>
      <c r="AN121" s="876"/>
      <c r="AO121" s="876"/>
      <c r="AP121" s="876"/>
      <c r="AQ121" s="876"/>
      <c r="AR121" s="876"/>
      <c r="AS121" s="876"/>
      <c r="AT121" s="876"/>
      <c r="AU121" s="876"/>
      <c r="AV121" s="876"/>
      <c r="AW121" s="876"/>
      <c r="AX121" s="876"/>
      <c r="AY121" s="876"/>
    </row>
    <row r="122" spans="1:51" ht="33">
      <c r="A122" s="1070">
        <v>51</v>
      </c>
      <c r="B122" s="1070">
        <v>7000025906</v>
      </c>
      <c r="C122" s="1070">
        <v>500</v>
      </c>
      <c r="D122" s="908" t="s">
        <v>658</v>
      </c>
      <c r="E122" s="1070">
        <v>1000004274</v>
      </c>
      <c r="F122" s="1070">
        <v>85371000</v>
      </c>
      <c r="G122" s="1154"/>
      <c r="H122" s="1070">
        <v>18</v>
      </c>
      <c r="I122" s="1151"/>
      <c r="J122" s="908" t="s">
        <v>650</v>
      </c>
      <c r="K122" s="1070" t="s">
        <v>575</v>
      </c>
      <c r="L122" s="1070">
        <v>2</v>
      </c>
      <c r="M122" s="1144"/>
      <c r="N122" s="1079" t="str">
        <f t="shared" si="22"/>
        <v>Included</v>
      </c>
      <c r="O122" s="1080">
        <f t="shared" si="23"/>
        <v>0</v>
      </c>
      <c r="P122" s="875"/>
      <c r="Q122" s="285">
        <f t="shared" si="24"/>
        <v>0</v>
      </c>
      <c r="R122" s="907">
        <f t="shared" si="25"/>
        <v>0</v>
      </c>
      <c r="S122" s="875"/>
      <c r="T122" s="904"/>
      <c r="V122" s="905"/>
      <c r="AB122" s="876"/>
      <c r="AL122" s="876"/>
      <c r="AM122" s="876"/>
      <c r="AN122" s="876"/>
      <c r="AO122" s="876"/>
      <c r="AP122" s="876"/>
      <c r="AQ122" s="876"/>
      <c r="AR122" s="876"/>
      <c r="AS122" s="876"/>
      <c r="AT122" s="876"/>
      <c r="AU122" s="876"/>
      <c r="AV122" s="876"/>
      <c r="AW122" s="876"/>
      <c r="AX122" s="876"/>
      <c r="AY122" s="876"/>
    </row>
    <row r="123" spans="1:51" ht="33">
      <c r="A123" s="1070">
        <v>52</v>
      </c>
      <c r="B123" s="1070">
        <v>7000025906</v>
      </c>
      <c r="C123" s="1070">
        <v>510</v>
      </c>
      <c r="D123" s="908" t="s">
        <v>647</v>
      </c>
      <c r="E123" s="1070">
        <v>1000001170</v>
      </c>
      <c r="F123" s="1070">
        <v>85371000</v>
      </c>
      <c r="G123" s="1154"/>
      <c r="H123" s="1070">
        <v>18</v>
      </c>
      <c r="I123" s="1151"/>
      <c r="J123" s="908" t="s">
        <v>651</v>
      </c>
      <c r="K123" s="1070" t="s">
        <v>575</v>
      </c>
      <c r="L123" s="1070">
        <v>2</v>
      </c>
      <c r="M123" s="1144"/>
      <c r="N123" s="1079" t="str">
        <f t="shared" si="22"/>
        <v>Included</v>
      </c>
      <c r="O123" s="1080">
        <f t="shared" si="23"/>
        <v>0</v>
      </c>
      <c r="P123" s="875"/>
      <c r="Q123" s="285">
        <f t="shared" si="24"/>
        <v>0</v>
      </c>
      <c r="R123" s="907">
        <f t="shared" si="25"/>
        <v>0</v>
      </c>
      <c r="S123" s="875"/>
      <c r="T123" s="904"/>
      <c r="V123" s="905"/>
      <c r="AB123" s="876"/>
      <c r="AL123" s="876"/>
      <c r="AM123" s="876"/>
      <c r="AN123" s="876"/>
      <c r="AO123" s="876"/>
      <c r="AP123" s="876"/>
      <c r="AQ123" s="876"/>
      <c r="AR123" s="876"/>
      <c r="AS123" s="876"/>
      <c r="AT123" s="876"/>
      <c r="AU123" s="876"/>
      <c r="AV123" s="876"/>
      <c r="AW123" s="876"/>
      <c r="AX123" s="876"/>
      <c r="AY123" s="876"/>
    </row>
    <row r="124" spans="1:51" ht="33">
      <c r="A124" s="1070">
        <v>53</v>
      </c>
      <c r="B124" s="1070">
        <v>7000025906</v>
      </c>
      <c r="C124" s="1070">
        <v>520</v>
      </c>
      <c r="D124" s="908" t="s">
        <v>648</v>
      </c>
      <c r="E124" s="1070">
        <v>1000001333</v>
      </c>
      <c r="F124" s="1070">
        <v>85371000</v>
      </c>
      <c r="G124" s="1154"/>
      <c r="H124" s="1070">
        <v>18</v>
      </c>
      <c r="I124" s="1151"/>
      <c r="J124" s="908" t="s">
        <v>652</v>
      </c>
      <c r="K124" s="1070" t="s">
        <v>575</v>
      </c>
      <c r="L124" s="1070">
        <v>2</v>
      </c>
      <c r="M124" s="1144"/>
      <c r="N124" s="1079" t="str">
        <f t="shared" si="22"/>
        <v>Included</v>
      </c>
      <c r="O124" s="1080">
        <f t="shared" si="23"/>
        <v>0</v>
      </c>
      <c r="P124" s="875"/>
      <c r="Q124" s="285">
        <f t="shared" si="24"/>
        <v>0</v>
      </c>
      <c r="R124" s="907">
        <f t="shared" si="25"/>
        <v>0</v>
      </c>
      <c r="S124" s="875"/>
      <c r="T124" s="904"/>
      <c r="V124" s="905"/>
      <c r="AB124" s="876"/>
      <c r="AL124" s="876"/>
      <c r="AM124" s="876"/>
      <c r="AN124" s="876"/>
      <c r="AO124" s="876"/>
      <c r="AP124" s="876"/>
      <c r="AQ124" s="876"/>
      <c r="AR124" s="876"/>
      <c r="AS124" s="876"/>
      <c r="AT124" s="876"/>
      <c r="AU124" s="876"/>
      <c r="AV124" s="876"/>
      <c r="AW124" s="876"/>
      <c r="AX124" s="876"/>
      <c r="AY124" s="876"/>
    </row>
    <row r="125" spans="1:51" ht="33">
      <c r="A125" s="1070">
        <v>54</v>
      </c>
      <c r="B125" s="1070">
        <v>7000025906</v>
      </c>
      <c r="C125" s="1070">
        <v>530</v>
      </c>
      <c r="D125" s="908" t="s">
        <v>648</v>
      </c>
      <c r="E125" s="1070">
        <v>1000003411</v>
      </c>
      <c r="F125" s="1070">
        <v>85371000</v>
      </c>
      <c r="G125" s="1154"/>
      <c r="H125" s="1070">
        <v>18</v>
      </c>
      <c r="I125" s="1151"/>
      <c r="J125" s="908" t="s">
        <v>756</v>
      </c>
      <c r="K125" s="1070" t="s">
        <v>575</v>
      </c>
      <c r="L125" s="1070">
        <v>3</v>
      </c>
      <c r="M125" s="1144"/>
      <c r="N125" s="1079" t="str">
        <f t="shared" si="22"/>
        <v>Included</v>
      </c>
      <c r="O125" s="1080">
        <f t="shared" si="23"/>
        <v>0</v>
      </c>
      <c r="P125" s="875"/>
      <c r="Q125" s="285">
        <f t="shared" si="24"/>
        <v>0</v>
      </c>
      <c r="R125" s="907">
        <f t="shared" si="25"/>
        <v>0</v>
      </c>
      <c r="S125" s="875"/>
      <c r="T125" s="904"/>
      <c r="V125" s="905"/>
      <c r="AB125" s="876"/>
      <c r="AL125" s="876"/>
      <c r="AM125" s="876"/>
      <c r="AN125" s="876"/>
      <c r="AO125" s="876"/>
      <c r="AP125" s="876"/>
      <c r="AQ125" s="876"/>
      <c r="AR125" s="876"/>
      <c r="AS125" s="876"/>
      <c r="AT125" s="876"/>
      <c r="AU125" s="876"/>
      <c r="AV125" s="876"/>
      <c r="AW125" s="876"/>
      <c r="AX125" s="876"/>
      <c r="AY125" s="876"/>
    </row>
    <row r="126" spans="1:51" ht="33">
      <c r="A126" s="1070">
        <v>55</v>
      </c>
      <c r="B126" s="1070">
        <v>7000025906</v>
      </c>
      <c r="C126" s="1070">
        <v>540</v>
      </c>
      <c r="D126" s="908" t="s">
        <v>648</v>
      </c>
      <c r="E126" s="1070">
        <v>1000003409</v>
      </c>
      <c r="F126" s="1070">
        <v>85371000</v>
      </c>
      <c r="G126" s="1154"/>
      <c r="H126" s="1070">
        <v>18</v>
      </c>
      <c r="I126" s="1151"/>
      <c r="J126" s="908" t="s">
        <v>584</v>
      </c>
      <c r="K126" s="1070" t="s">
        <v>575</v>
      </c>
      <c r="L126" s="1070">
        <v>5</v>
      </c>
      <c r="M126" s="1144"/>
      <c r="N126" s="1079" t="str">
        <f t="shared" si="22"/>
        <v>Included</v>
      </c>
      <c r="O126" s="1080">
        <f t="shared" si="23"/>
        <v>0</v>
      </c>
      <c r="P126" s="875"/>
      <c r="Q126" s="285">
        <f t="shared" si="24"/>
        <v>0</v>
      </c>
      <c r="R126" s="907">
        <f t="shared" si="25"/>
        <v>0</v>
      </c>
      <c r="S126" s="875"/>
      <c r="T126" s="904"/>
      <c r="V126" s="905"/>
      <c r="AB126" s="876"/>
      <c r="AL126" s="876"/>
      <c r="AM126" s="876"/>
      <c r="AN126" s="876"/>
      <c r="AO126" s="876"/>
      <c r="AP126" s="876"/>
      <c r="AQ126" s="876"/>
      <c r="AR126" s="876"/>
      <c r="AS126" s="876"/>
      <c r="AT126" s="876"/>
      <c r="AU126" s="876"/>
      <c r="AV126" s="876"/>
      <c r="AW126" s="876"/>
      <c r="AX126" s="876"/>
      <c r="AY126" s="876"/>
    </row>
    <row r="127" spans="1:51" ht="33">
      <c r="A127" s="1070">
        <v>56</v>
      </c>
      <c r="B127" s="1070">
        <v>7000025906</v>
      </c>
      <c r="C127" s="1070">
        <v>550</v>
      </c>
      <c r="D127" s="908" t="s">
        <v>648</v>
      </c>
      <c r="E127" s="1070">
        <v>1000005537</v>
      </c>
      <c r="F127" s="1070">
        <v>85371000</v>
      </c>
      <c r="G127" s="1154"/>
      <c r="H127" s="1070">
        <v>18</v>
      </c>
      <c r="I127" s="1151"/>
      <c r="J127" s="908" t="s">
        <v>755</v>
      </c>
      <c r="K127" s="1070" t="s">
        <v>575</v>
      </c>
      <c r="L127" s="1070">
        <v>3</v>
      </c>
      <c r="M127" s="1144"/>
      <c r="N127" s="1079" t="str">
        <f t="shared" si="22"/>
        <v>Included</v>
      </c>
      <c r="O127" s="1080">
        <f t="shared" si="23"/>
        <v>0</v>
      </c>
      <c r="P127" s="875"/>
      <c r="Q127" s="285">
        <f t="shared" si="24"/>
        <v>0</v>
      </c>
      <c r="R127" s="907">
        <f t="shared" si="25"/>
        <v>0</v>
      </c>
      <c r="S127" s="875"/>
      <c r="T127" s="904"/>
      <c r="V127" s="905"/>
      <c r="AB127" s="876"/>
      <c r="AL127" s="876"/>
      <c r="AM127" s="876"/>
      <c r="AN127" s="876"/>
      <c r="AO127" s="876"/>
      <c r="AP127" s="876"/>
      <c r="AQ127" s="876"/>
      <c r="AR127" s="876"/>
      <c r="AS127" s="876"/>
      <c r="AT127" s="876"/>
      <c r="AU127" s="876"/>
      <c r="AV127" s="876"/>
      <c r="AW127" s="876"/>
      <c r="AX127" s="876"/>
      <c r="AY127" s="876"/>
    </row>
    <row r="128" spans="1:51" ht="33">
      <c r="A128" s="1070">
        <v>57</v>
      </c>
      <c r="B128" s="1070">
        <v>7000025906</v>
      </c>
      <c r="C128" s="1070">
        <v>560</v>
      </c>
      <c r="D128" s="908" t="s">
        <v>648</v>
      </c>
      <c r="E128" s="1070">
        <v>1000005535</v>
      </c>
      <c r="F128" s="1070">
        <v>85371000</v>
      </c>
      <c r="G128" s="1154"/>
      <c r="H128" s="1070">
        <v>18</v>
      </c>
      <c r="I128" s="1151"/>
      <c r="J128" s="908" t="s">
        <v>754</v>
      </c>
      <c r="K128" s="1070" t="s">
        <v>575</v>
      </c>
      <c r="L128" s="1070">
        <v>3</v>
      </c>
      <c r="M128" s="1144"/>
      <c r="N128" s="1079" t="str">
        <f t="shared" si="22"/>
        <v>Included</v>
      </c>
      <c r="O128" s="1080">
        <f t="shared" si="23"/>
        <v>0</v>
      </c>
      <c r="P128" s="875"/>
      <c r="Q128" s="285">
        <f t="shared" si="24"/>
        <v>0</v>
      </c>
      <c r="R128" s="907">
        <f t="shared" si="25"/>
        <v>0</v>
      </c>
      <c r="S128" s="875"/>
      <c r="T128" s="904"/>
      <c r="V128" s="905"/>
      <c r="AB128" s="876"/>
      <c r="AL128" s="876"/>
      <c r="AM128" s="876"/>
      <c r="AN128" s="876"/>
      <c r="AO128" s="876"/>
      <c r="AP128" s="876"/>
      <c r="AQ128" s="876"/>
      <c r="AR128" s="876"/>
      <c r="AS128" s="876"/>
      <c r="AT128" s="876"/>
      <c r="AU128" s="876"/>
      <c r="AV128" s="876"/>
      <c r="AW128" s="876"/>
      <c r="AX128" s="876"/>
      <c r="AY128" s="876"/>
    </row>
    <row r="129" spans="1:51" ht="132">
      <c r="A129" s="1070">
        <v>58</v>
      </c>
      <c r="B129" s="1070">
        <v>7000025906</v>
      </c>
      <c r="C129" s="1070">
        <v>570</v>
      </c>
      <c r="D129" s="908" t="s">
        <v>636</v>
      </c>
      <c r="E129" s="1070">
        <v>1000030433</v>
      </c>
      <c r="F129" s="1070">
        <v>85287390</v>
      </c>
      <c r="G129" s="1154"/>
      <c r="H129" s="1070">
        <v>18</v>
      </c>
      <c r="I129" s="1151"/>
      <c r="J129" s="908" t="s">
        <v>625</v>
      </c>
      <c r="K129" s="1070" t="s">
        <v>581</v>
      </c>
      <c r="L129" s="1070">
        <v>1</v>
      </c>
      <c r="M129" s="1144"/>
      <c r="N129" s="1079" t="str">
        <f t="shared" si="22"/>
        <v>Included</v>
      </c>
      <c r="O129" s="1080">
        <f t="shared" si="23"/>
        <v>0</v>
      </c>
      <c r="P129" s="875"/>
      <c r="Q129" s="285">
        <f t="shared" si="24"/>
        <v>0</v>
      </c>
      <c r="R129" s="907">
        <f t="shared" si="25"/>
        <v>0</v>
      </c>
      <c r="S129" s="875"/>
      <c r="T129" s="904"/>
      <c r="V129" s="905"/>
      <c r="AB129" s="876"/>
      <c r="AL129" s="876"/>
      <c r="AM129" s="876"/>
      <c r="AN129" s="876"/>
      <c r="AO129" s="876"/>
      <c r="AP129" s="876"/>
      <c r="AQ129" s="876"/>
      <c r="AR129" s="876"/>
      <c r="AS129" s="876"/>
      <c r="AT129" s="876"/>
      <c r="AU129" s="876"/>
      <c r="AV129" s="876"/>
      <c r="AW129" s="876"/>
      <c r="AX129" s="876"/>
      <c r="AY129" s="876"/>
    </row>
    <row r="130" spans="1:51" ht="33">
      <c r="A130" s="1070">
        <v>59</v>
      </c>
      <c r="B130" s="1070">
        <v>7000025906</v>
      </c>
      <c r="C130" s="1070">
        <v>580</v>
      </c>
      <c r="D130" s="908" t="s">
        <v>716</v>
      </c>
      <c r="E130" s="1070">
        <v>1000031951</v>
      </c>
      <c r="F130" s="1070">
        <v>85446090</v>
      </c>
      <c r="G130" s="1154"/>
      <c r="H130" s="1070">
        <v>18</v>
      </c>
      <c r="I130" s="1151"/>
      <c r="J130" s="908" t="s">
        <v>672</v>
      </c>
      <c r="K130" s="1070" t="s">
        <v>593</v>
      </c>
      <c r="L130" s="1070">
        <v>2</v>
      </c>
      <c r="M130" s="1144"/>
      <c r="N130" s="1079" t="str">
        <f t="shared" si="22"/>
        <v>Included</v>
      </c>
      <c r="O130" s="1080">
        <f t="shared" si="23"/>
        <v>0</v>
      </c>
      <c r="P130" s="875"/>
      <c r="Q130" s="285">
        <f t="shared" si="24"/>
        <v>0</v>
      </c>
      <c r="R130" s="907">
        <f t="shared" si="25"/>
        <v>0</v>
      </c>
      <c r="S130" s="875"/>
      <c r="T130" s="904"/>
      <c r="V130" s="905"/>
      <c r="AB130" s="876"/>
      <c r="AL130" s="876"/>
      <c r="AM130" s="876"/>
      <c r="AN130" s="876"/>
      <c r="AO130" s="876"/>
      <c r="AP130" s="876"/>
      <c r="AQ130" s="876"/>
      <c r="AR130" s="876"/>
      <c r="AS130" s="876"/>
      <c r="AT130" s="876"/>
      <c r="AU130" s="876"/>
      <c r="AV130" s="876"/>
      <c r="AW130" s="876"/>
      <c r="AX130" s="876"/>
      <c r="AY130" s="876"/>
    </row>
    <row r="131" spans="1:51" ht="33">
      <c r="A131" s="1070">
        <v>60</v>
      </c>
      <c r="B131" s="1070">
        <v>7000025906</v>
      </c>
      <c r="C131" s="1070">
        <v>590</v>
      </c>
      <c r="D131" s="908" t="s">
        <v>716</v>
      </c>
      <c r="E131" s="1070">
        <v>1000031957</v>
      </c>
      <c r="F131" s="1070">
        <v>85446020</v>
      </c>
      <c r="G131" s="1154"/>
      <c r="H131" s="1070">
        <v>18</v>
      </c>
      <c r="I131" s="1151"/>
      <c r="J131" s="908" t="s">
        <v>758</v>
      </c>
      <c r="K131" s="1070" t="s">
        <v>593</v>
      </c>
      <c r="L131" s="1070">
        <v>4</v>
      </c>
      <c r="M131" s="1144"/>
      <c r="N131" s="1079" t="str">
        <f t="shared" si="22"/>
        <v>Included</v>
      </c>
      <c r="O131" s="1080">
        <f t="shared" si="23"/>
        <v>0</v>
      </c>
      <c r="P131" s="875"/>
      <c r="Q131" s="285">
        <f t="shared" si="24"/>
        <v>0</v>
      </c>
      <c r="R131" s="907">
        <f t="shared" si="25"/>
        <v>0</v>
      </c>
      <c r="S131" s="875"/>
      <c r="T131" s="904"/>
      <c r="V131" s="905"/>
      <c r="AB131" s="876"/>
      <c r="AL131" s="876"/>
      <c r="AM131" s="876"/>
      <c r="AN131" s="876"/>
      <c r="AO131" s="876"/>
      <c r="AP131" s="876"/>
      <c r="AQ131" s="876"/>
      <c r="AR131" s="876"/>
      <c r="AS131" s="876"/>
      <c r="AT131" s="876"/>
      <c r="AU131" s="876"/>
      <c r="AV131" s="876"/>
      <c r="AW131" s="876"/>
      <c r="AX131" s="876"/>
      <c r="AY131" s="876"/>
    </row>
    <row r="132" spans="1:51" ht="33">
      <c r="A132" s="1070">
        <v>61</v>
      </c>
      <c r="B132" s="1070">
        <v>7000025906</v>
      </c>
      <c r="C132" s="1070">
        <v>600</v>
      </c>
      <c r="D132" s="908" t="s">
        <v>716</v>
      </c>
      <c r="E132" s="1070">
        <v>1000031953</v>
      </c>
      <c r="F132" s="1070">
        <v>85446020</v>
      </c>
      <c r="G132" s="1154"/>
      <c r="H132" s="1070">
        <v>18</v>
      </c>
      <c r="I132" s="1151"/>
      <c r="J132" s="908" t="s">
        <v>671</v>
      </c>
      <c r="K132" s="1070" t="s">
        <v>593</v>
      </c>
      <c r="L132" s="1070">
        <v>2</v>
      </c>
      <c r="M132" s="1144"/>
      <c r="N132" s="1079" t="str">
        <f t="shared" si="22"/>
        <v>Included</v>
      </c>
      <c r="O132" s="1080">
        <f t="shared" si="23"/>
        <v>0</v>
      </c>
      <c r="P132" s="875"/>
      <c r="Q132" s="285">
        <f t="shared" si="24"/>
        <v>0</v>
      </c>
      <c r="R132" s="907">
        <f t="shared" si="25"/>
        <v>0</v>
      </c>
      <c r="S132" s="875"/>
      <c r="T132" s="904"/>
      <c r="V132" s="905"/>
      <c r="AB132" s="876"/>
      <c r="AL132" s="876"/>
      <c r="AM132" s="876"/>
      <c r="AN132" s="876"/>
      <c r="AO132" s="876"/>
      <c r="AP132" s="876"/>
      <c r="AQ132" s="876"/>
      <c r="AR132" s="876"/>
      <c r="AS132" s="876"/>
      <c r="AT132" s="876"/>
      <c r="AU132" s="876"/>
      <c r="AV132" s="876"/>
      <c r="AW132" s="876"/>
      <c r="AX132" s="876"/>
      <c r="AY132" s="876"/>
    </row>
    <row r="133" spans="1:51" ht="33">
      <c r="A133" s="1070">
        <v>62</v>
      </c>
      <c r="B133" s="1070">
        <v>7000025906</v>
      </c>
      <c r="C133" s="1070">
        <v>610</v>
      </c>
      <c r="D133" s="908" t="s">
        <v>716</v>
      </c>
      <c r="E133" s="1070">
        <v>1000031976</v>
      </c>
      <c r="F133" s="1070">
        <v>85446020</v>
      </c>
      <c r="G133" s="1154"/>
      <c r="H133" s="1070">
        <v>18</v>
      </c>
      <c r="I133" s="1151"/>
      <c r="J133" s="908" t="s">
        <v>670</v>
      </c>
      <c r="K133" s="1070" t="s">
        <v>593</v>
      </c>
      <c r="L133" s="1070">
        <v>2</v>
      </c>
      <c r="M133" s="1144"/>
      <c r="N133" s="1079" t="str">
        <f t="shared" si="22"/>
        <v>Included</v>
      </c>
      <c r="O133" s="1080">
        <f t="shared" si="23"/>
        <v>0</v>
      </c>
      <c r="P133" s="875"/>
      <c r="Q133" s="285">
        <f t="shared" si="24"/>
        <v>0</v>
      </c>
      <c r="R133" s="907">
        <f t="shared" si="25"/>
        <v>0</v>
      </c>
      <c r="S133" s="875"/>
      <c r="T133" s="904"/>
      <c r="V133" s="905"/>
      <c r="AB133" s="876"/>
      <c r="AL133" s="876"/>
      <c r="AM133" s="876"/>
      <c r="AN133" s="876"/>
      <c r="AO133" s="876"/>
      <c r="AP133" s="876"/>
      <c r="AQ133" s="876"/>
      <c r="AR133" s="876"/>
      <c r="AS133" s="876"/>
      <c r="AT133" s="876"/>
      <c r="AU133" s="876"/>
      <c r="AV133" s="876"/>
      <c r="AW133" s="876"/>
      <c r="AX133" s="876"/>
      <c r="AY133" s="876"/>
    </row>
    <row r="134" spans="1:51" ht="33">
      <c r="A134" s="1070">
        <v>63</v>
      </c>
      <c r="B134" s="1070">
        <v>7000025906</v>
      </c>
      <c r="C134" s="1070">
        <v>620</v>
      </c>
      <c r="D134" s="908" t="s">
        <v>716</v>
      </c>
      <c r="E134" s="1070">
        <v>1000031985</v>
      </c>
      <c r="F134" s="1070">
        <v>85446020</v>
      </c>
      <c r="G134" s="1154"/>
      <c r="H134" s="1070">
        <v>18</v>
      </c>
      <c r="I134" s="1151"/>
      <c r="J134" s="908" t="s">
        <v>669</v>
      </c>
      <c r="K134" s="1070" t="s">
        <v>593</v>
      </c>
      <c r="L134" s="1070">
        <v>12</v>
      </c>
      <c r="M134" s="1144"/>
      <c r="N134" s="1079" t="str">
        <f t="shared" si="22"/>
        <v>Included</v>
      </c>
      <c r="O134" s="1080">
        <f t="shared" si="23"/>
        <v>0</v>
      </c>
      <c r="P134" s="875"/>
      <c r="Q134" s="285">
        <f t="shared" si="24"/>
        <v>0</v>
      </c>
      <c r="R134" s="907">
        <f t="shared" si="25"/>
        <v>0</v>
      </c>
      <c r="S134" s="875"/>
      <c r="T134" s="904"/>
      <c r="V134" s="905"/>
      <c r="AB134" s="876"/>
      <c r="AL134" s="876"/>
      <c r="AM134" s="876"/>
      <c r="AN134" s="876"/>
      <c r="AO134" s="876"/>
      <c r="AP134" s="876"/>
      <c r="AQ134" s="876"/>
      <c r="AR134" s="876"/>
      <c r="AS134" s="876"/>
      <c r="AT134" s="876"/>
      <c r="AU134" s="876"/>
      <c r="AV134" s="876"/>
      <c r="AW134" s="876"/>
      <c r="AX134" s="876"/>
      <c r="AY134" s="876"/>
    </row>
    <row r="135" spans="1:51" ht="33">
      <c r="A135" s="1070">
        <v>64</v>
      </c>
      <c r="B135" s="1070">
        <v>7000025906</v>
      </c>
      <c r="C135" s="1070">
        <v>630</v>
      </c>
      <c r="D135" s="908" t="s">
        <v>716</v>
      </c>
      <c r="E135" s="1070">
        <v>1000031943</v>
      </c>
      <c r="F135" s="1070">
        <v>85446020</v>
      </c>
      <c r="G135" s="1154"/>
      <c r="H135" s="1070">
        <v>18</v>
      </c>
      <c r="I135" s="1151"/>
      <c r="J135" s="908" t="s">
        <v>668</v>
      </c>
      <c r="K135" s="1070" t="s">
        <v>593</v>
      </c>
      <c r="L135" s="1070">
        <v>10</v>
      </c>
      <c r="M135" s="1144"/>
      <c r="N135" s="1079" t="str">
        <f t="shared" si="22"/>
        <v>Included</v>
      </c>
      <c r="O135" s="1080">
        <f t="shared" si="23"/>
        <v>0</v>
      </c>
      <c r="P135" s="875"/>
      <c r="Q135" s="285">
        <f t="shared" si="24"/>
        <v>0</v>
      </c>
      <c r="R135" s="907">
        <f t="shared" si="25"/>
        <v>0</v>
      </c>
      <c r="S135" s="875"/>
      <c r="T135" s="904"/>
      <c r="V135" s="905"/>
      <c r="AB135" s="876"/>
      <c r="AL135" s="876"/>
      <c r="AM135" s="876"/>
      <c r="AN135" s="876"/>
      <c r="AO135" s="876"/>
      <c r="AP135" s="876"/>
      <c r="AQ135" s="876"/>
      <c r="AR135" s="876"/>
      <c r="AS135" s="876"/>
      <c r="AT135" s="876"/>
      <c r="AU135" s="876"/>
      <c r="AV135" s="876"/>
      <c r="AW135" s="876"/>
      <c r="AX135" s="876"/>
      <c r="AY135" s="876"/>
    </row>
    <row r="136" spans="1:51" ht="33">
      <c r="A136" s="1070">
        <v>65</v>
      </c>
      <c r="B136" s="1070">
        <v>7000025906</v>
      </c>
      <c r="C136" s="1070">
        <v>640</v>
      </c>
      <c r="D136" s="908" t="s">
        <v>716</v>
      </c>
      <c r="E136" s="1070">
        <v>1000031964</v>
      </c>
      <c r="F136" s="1070">
        <v>85446020</v>
      </c>
      <c r="G136" s="1154"/>
      <c r="H136" s="1070">
        <v>18</v>
      </c>
      <c r="I136" s="1151"/>
      <c r="J136" s="908" t="s">
        <v>667</v>
      </c>
      <c r="K136" s="1070" t="s">
        <v>593</v>
      </c>
      <c r="L136" s="1070">
        <v>25</v>
      </c>
      <c r="M136" s="1144"/>
      <c r="N136" s="1079" t="str">
        <f t="shared" ref="N136:N177" si="26">IF(M136=0, "Included",IF(ISERROR(L136*M136), M136, L136*M136))</f>
        <v>Included</v>
      </c>
      <c r="O136" s="1080">
        <f t="shared" ref="O136:O177" si="27">R136</f>
        <v>0</v>
      </c>
      <c r="P136" s="875"/>
      <c r="Q136" s="285">
        <f t="shared" ref="Q136:Q177" si="28">IF(N136="Included",0,N136)</f>
        <v>0</v>
      </c>
      <c r="R136" s="907">
        <f t="shared" si="25"/>
        <v>0</v>
      </c>
      <c r="S136" s="875"/>
      <c r="T136" s="904"/>
      <c r="V136" s="905"/>
      <c r="AB136" s="876"/>
      <c r="AL136" s="876"/>
      <c r="AM136" s="876"/>
      <c r="AN136" s="876"/>
      <c r="AO136" s="876"/>
      <c r="AP136" s="876"/>
      <c r="AQ136" s="876"/>
      <c r="AR136" s="876"/>
      <c r="AS136" s="876"/>
      <c r="AT136" s="876"/>
      <c r="AU136" s="876"/>
      <c r="AV136" s="876"/>
      <c r="AW136" s="876"/>
      <c r="AX136" s="876"/>
      <c r="AY136" s="876"/>
    </row>
    <row r="137" spans="1:51" ht="33">
      <c r="A137" s="1070">
        <v>66</v>
      </c>
      <c r="B137" s="1070">
        <v>7000025906</v>
      </c>
      <c r="C137" s="1070">
        <v>650</v>
      </c>
      <c r="D137" s="908" t="s">
        <v>716</v>
      </c>
      <c r="E137" s="1070">
        <v>1000031987</v>
      </c>
      <c r="F137" s="1070">
        <v>85446020</v>
      </c>
      <c r="G137" s="1154"/>
      <c r="H137" s="1070">
        <v>18</v>
      </c>
      <c r="I137" s="1151"/>
      <c r="J137" s="908" t="s">
        <v>666</v>
      </c>
      <c r="K137" s="1070" t="s">
        <v>593</v>
      </c>
      <c r="L137" s="1070">
        <v>46</v>
      </c>
      <c r="M137" s="1144"/>
      <c r="N137" s="1079" t="str">
        <f t="shared" si="26"/>
        <v>Included</v>
      </c>
      <c r="O137" s="1080">
        <f t="shared" si="27"/>
        <v>0</v>
      </c>
      <c r="P137" s="875"/>
      <c r="Q137" s="285">
        <f t="shared" si="28"/>
        <v>0</v>
      </c>
      <c r="R137" s="907">
        <f t="shared" ref="R137:R177" si="29">IF(I137="", H137*Q137/100,I137*Q137)</f>
        <v>0</v>
      </c>
      <c r="S137" s="875"/>
      <c r="T137" s="904"/>
      <c r="V137" s="905"/>
      <c r="AB137" s="876"/>
      <c r="AL137" s="876"/>
      <c r="AM137" s="876"/>
      <c r="AN137" s="876"/>
      <c r="AO137" s="876"/>
      <c r="AP137" s="876"/>
      <c r="AQ137" s="876"/>
      <c r="AR137" s="876"/>
      <c r="AS137" s="876"/>
      <c r="AT137" s="876"/>
      <c r="AU137" s="876"/>
      <c r="AV137" s="876"/>
      <c r="AW137" s="876"/>
      <c r="AX137" s="876"/>
      <c r="AY137" s="876"/>
    </row>
    <row r="138" spans="1:51" ht="33">
      <c r="A138" s="1070">
        <v>67</v>
      </c>
      <c r="B138" s="1070">
        <v>7000025906</v>
      </c>
      <c r="C138" s="1070">
        <v>660</v>
      </c>
      <c r="D138" s="908" t="s">
        <v>716</v>
      </c>
      <c r="E138" s="1070">
        <v>1000031887</v>
      </c>
      <c r="F138" s="1070">
        <v>85446020</v>
      </c>
      <c r="G138" s="1154"/>
      <c r="H138" s="1070">
        <v>18</v>
      </c>
      <c r="I138" s="1151"/>
      <c r="J138" s="908" t="s">
        <v>665</v>
      </c>
      <c r="K138" s="1070" t="s">
        <v>593</v>
      </c>
      <c r="L138" s="1070">
        <v>14</v>
      </c>
      <c r="M138" s="1144"/>
      <c r="N138" s="1079" t="str">
        <f t="shared" si="26"/>
        <v>Included</v>
      </c>
      <c r="O138" s="1080">
        <f t="shared" si="27"/>
        <v>0</v>
      </c>
      <c r="P138" s="875"/>
      <c r="Q138" s="285">
        <f t="shared" si="28"/>
        <v>0</v>
      </c>
      <c r="R138" s="907">
        <f t="shared" si="29"/>
        <v>0</v>
      </c>
      <c r="S138" s="875"/>
      <c r="T138" s="904"/>
      <c r="V138" s="905"/>
      <c r="AB138" s="876"/>
      <c r="AL138" s="876"/>
      <c r="AM138" s="876"/>
      <c r="AN138" s="876"/>
      <c r="AO138" s="876"/>
      <c r="AP138" s="876"/>
      <c r="AQ138" s="876"/>
      <c r="AR138" s="876"/>
      <c r="AS138" s="876"/>
      <c r="AT138" s="876"/>
      <c r="AU138" s="876"/>
      <c r="AV138" s="876"/>
      <c r="AW138" s="876"/>
      <c r="AX138" s="876"/>
      <c r="AY138" s="876"/>
    </row>
    <row r="139" spans="1:51" ht="33">
      <c r="A139" s="1070">
        <v>68</v>
      </c>
      <c r="B139" s="1070">
        <v>7000025906</v>
      </c>
      <c r="C139" s="1070">
        <v>670</v>
      </c>
      <c r="D139" s="908" t="s">
        <v>716</v>
      </c>
      <c r="E139" s="1070">
        <v>1000056264</v>
      </c>
      <c r="F139" s="1070">
        <v>85446020</v>
      </c>
      <c r="G139" s="1154"/>
      <c r="H139" s="1070">
        <v>18</v>
      </c>
      <c r="I139" s="1151"/>
      <c r="J139" s="908" t="s">
        <v>704</v>
      </c>
      <c r="K139" s="1070" t="s">
        <v>593</v>
      </c>
      <c r="L139" s="1070">
        <v>20</v>
      </c>
      <c r="M139" s="1144"/>
      <c r="N139" s="1079" t="str">
        <f t="shared" si="26"/>
        <v>Included</v>
      </c>
      <c r="O139" s="1080">
        <f t="shared" si="27"/>
        <v>0</v>
      </c>
      <c r="P139" s="875"/>
      <c r="Q139" s="285">
        <f t="shared" si="28"/>
        <v>0</v>
      </c>
      <c r="R139" s="907">
        <f t="shared" si="29"/>
        <v>0</v>
      </c>
      <c r="S139" s="875"/>
      <c r="T139" s="904"/>
      <c r="V139" s="905"/>
      <c r="AB139" s="876"/>
      <c r="AL139" s="876"/>
      <c r="AM139" s="876"/>
      <c r="AN139" s="876"/>
      <c r="AO139" s="876"/>
      <c r="AP139" s="876"/>
      <c r="AQ139" s="876"/>
      <c r="AR139" s="876"/>
      <c r="AS139" s="876"/>
      <c r="AT139" s="876"/>
      <c r="AU139" s="876"/>
      <c r="AV139" s="876"/>
      <c r="AW139" s="876"/>
      <c r="AX139" s="876"/>
      <c r="AY139" s="876"/>
    </row>
    <row r="140" spans="1:51" ht="33">
      <c r="A140" s="1070">
        <v>69</v>
      </c>
      <c r="B140" s="1070">
        <v>7000025906</v>
      </c>
      <c r="C140" s="1070">
        <v>680</v>
      </c>
      <c r="D140" s="908" t="s">
        <v>716</v>
      </c>
      <c r="E140" s="1070">
        <v>1000056265</v>
      </c>
      <c r="F140" s="1070">
        <v>85446020</v>
      </c>
      <c r="G140" s="1154"/>
      <c r="H140" s="1070">
        <v>18</v>
      </c>
      <c r="I140" s="1151"/>
      <c r="J140" s="908" t="s">
        <v>703</v>
      </c>
      <c r="K140" s="1070" t="s">
        <v>593</v>
      </c>
      <c r="L140" s="1070">
        <v>13</v>
      </c>
      <c r="M140" s="1144"/>
      <c r="N140" s="1079" t="str">
        <f t="shared" si="26"/>
        <v>Included</v>
      </c>
      <c r="O140" s="1080">
        <f t="shared" si="27"/>
        <v>0</v>
      </c>
      <c r="P140" s="875"/>
      <c r="Q140" s="285">
        <f t="shared" si="28"/>
        <v>0</v>
      </c>
      <c r="R140" s="907">
        <f t="shared" si="29"/>
        <v>0</v>
      </c>
      <c r="S140" s="875"/>
      <c r="T140" s="904"/>
      <c r="V140" s="905"/>
      <c r="AB140" s="876"/>
      <c r="AL140" s="876"/>
      <c r="AM140" s="876"/>
      <c r="AN140" s="876"/>
      <c r="AO140" s="876"/>
      <c r="AP140" s="876"/>
      <c r="AQ140" s="876"/>
      <c r="AR140" s="876"/>
      <c r="AS140" s="876"/>
      <c r="AT140" s="876"/>
      <c r="AU140" s="876"/>
      <c r="AV140" s="876"/>
      <c r="AW140" s="876"/>
      <c r="AX140" s="876"/>
      <c r="AY140" s="876"/>
    </row>
    <row r="141" spans="1:51" ht="33">
      <c r="A141" s="1070">
        <v>70</v>
      </c>
      <c r="B141" s="1070">
        <v>7000025906</v>
      </c>
      <c r="C141" s="1070">
        <v>690</v>
      </c>
      <c r="D141" s="908" t="s">
        <v>716</v>
      </c>
      <c r="E141" s="1070">
        <v>1000032050</v>
      </c>
      <c r="F141" s="1070">
        <v>85446020</v>
      </c>
      <c r="G141" s="1154"/>
      <c r="H141" s="1070">
        <v>18</v>
      </c>
      <c r="I141" s="1151"/>
      <c r="J141" s="908" t="s">
        <v>757</v>
      </c>
      <c r="K141" s="1070" t="s">
        <v>593</v>
      </c>
      <c r="L141" s="1070">
        <v>6</v>
      </c>
      <c r="M141" s="1144"/>
      <c r="N141" s="1079" t="str">
        <f t="shared" si="26"/>
        <v>Included</v>
      </c>
      <c r="O141" s="1080">
        <f t="shared" si="27"/>
        <v>0</v>
      </c>
      <c r="P141" s="875"/>
      <c r="Q141" s="285">
        <f t="shared" si="28"/>
        <v>0</v>
      </c>
      <c r="R141" s="907">
        <f t="shared" si="29"/>
        <v>0</v>
      </c>
      <c r="S141" s="875"/>
      <c r="T141" s="904"/>
      <c r="V141" s="905"/>
      <c r="AB141" s="876"/>
      <c r="AL141" s="876"/>
      <c r="AM141" s="876"/>
      <c r="AN141" s="876"/>
      <c r="AO141" s="876"/>
      <c r="AP141" s="876"/>
      <c r="AQ141" s="876"/>
      <c r="AR141" s="876"/>
      <c r="AS141" s="876"/>
      <c r="AT141" s="876"/>
      <c r="AU141" s="876"/>
      <c r="AV141" s="876"/>
      <c r="AW141" s="876"/>
      <c r="AX141" s="876"/>
      <c r="AY141" s="876"/>
    </row>
    <row r="142" spans="1:51" ht="33">
      <c r="A142" s="1070">
        <v>71</v>
      </c>
      <c r="B142" s="1070">
        <v>7000025906</v>
      </c>
      <c r="C142" s="1070">
        <v>700</v>
      </c>
      <c r="D142" s="908" t="s">
        <v>717</v>
      </c>
      <c r="E142" s="1070">
        <v>1000006285</v>
      </c>
      <c r="F142" s="1070">
        <v>84151090</v>
      </c>
      <c r="G142" s="1154"/>
      <c r="H142" s="1070">
        <v>28</v>
      </c>
      <c r="I142" s="1151"/>
      <c r="J142" s="908" t="s">
        <v>675</v>
      </c>
      <c r="K142" s="1070" t="s">
        <v>581</v>
      </c>
      <c r="L142" s="1070">
        <v>3</v>
      </c>
      <c r="M142" s="1144"/>
      <c r="N142" s="1079" t="str">
        <f t="shared" si="26"/>
        <v>Included</v>
      </c>
      <c r="O142" s="1080">
        <f t="shared" si="27"/>
        <v>0</v>
      </c>
      <c r="P142" s="875"/>
      <c r="Q142" s="285">
        <f t="shared" si="28"/>
        <v>0</v>
      </c>
      <c r="R142" s="907">
        <f t="shared" si="29"/>
        <v>0</v>
      </c>
      <c r="S142" s="875"/>
      <c r="T142" s="904"/>
      <c r="V142" s="905"/>
      <c r="AB142" s="876"/>
      <c r="AL142" s="876"/>
      <c r="AM142" s="876"/>
      <c r="AN142" s="876"/>
      <c r="AO142" s="876"/>
      <c r="AP142" s="876"/>
      <c r="AQ142" s="876"/>
      <c r="AR142" s="876"/>
      <c r="AS142" s="876"/>
      <c r="AT142" s="876"/>
      <c r="AU142" s="876"/>
      <c r="AV142" s="876"/>
      <c r="AW142" s="876"/>
      <c r="AX142" s="876"/>
      <c r="AY142" s="876"/>
    </row>
    <row r="143" spans="1:51" ht="33">
      <c r="A143" s="1070">
        <v>72</v>
      </c>
      <c r="B143" s="1070">
        <v>7000025906</v>
      </c>
      <c r="C143" s="1070">
        <v>710</v>
      </c>
      <c r="D143" s="908" t="s">
        <v>717</v>
      </c>
      <c r="E143" s="1070">
        <v>1000006284</v>
      </c>
      <c r="F143" s="1070">
        <v>84151090</v>
      </c>
      <c r="G143" s="1154"/>
      <c r="H143" s="1070">
        <v>28</v>
      </c>
      <c r="I143" s="1151"/>
      <c r="J143" s="908" t="s">
        <v>585</v>
      </c>
      <c r="K143" s="1070" t="s">
        <v>581</v>
      </c>
      <c r="L143" s="1070">
        <v>3</v>
      </c>
      <c r="M143" s="1144"/>
      <c r="N143" s="1079" t="str">
        <f t="shared" si="26"/>
        <v>Included</v>
      </c>
      <c r="O143" s="1080">
        <f t="shared" si="27"/>
        <v>0</v>
      </c>
      <c r="P143" s="875"/>
      <c r="Q143" s="285">
        <f t="shared" si="28"/>
        <v>0</v>
      </c>
      <c r="R143" s="907">
        <f t="shared" si="29"/>
        <v>0</v>
      </c>
      <c r="S143" s="875"/>
      <c r="T143" s="904"/>
      <c r="V143" s="905"/>
      <c r="AB143" s="876"/>
      <c r="AL143" s="876"/>
      <c r="AM143" s="876"/>
      <c r="AN143" s="876"/>
      <c r="AO143" s="876"/>
      <c r="AP143" s="876"/>
      <c r="AQ143" s="876"/>
      <c r="AR143" s="876"/>
      <c r="AS143" s="876"/>
      <c r="AT143" s="876"/>
      <c r="AU143" s="876"/>
      <c r="AV143" s="876"/>
      <c r="AW143" s="876"/>
      <c r="AX143" s="876"/>
      <c r="AY143" s="876"/>
    </row>
    <row r="144" spans="1:51" ht="66">
      <c r="A144" s="1070">
        <v>73</v>
      </c>
      <c r="B144" s="1070">
        <v>7000025906</v>
      </c>
      <c r="C144" s="1070">
        <v>750</v>
      </c>
      <c r="D144" s="908" t="s">
        <v>635</v>
      </c>
      <c r="E144" s="1070">
        <v>1000055460</v>
      </c>
      <c r="F144" s="1070">
        <v>84248990</v>
      </c>
      <c r="G144" s="1154"/>
      <c r="H144" s="1070">
        <v>18</v>
      </c>
      <c r="I144" s="1151"/>
      <c r="J144" s="908" t="s">
        <v>823</v>
      </c>
      <c r="K144" s="1070" t="s">
        <v>581</v>
      </c>
      <c r="L144" s="1070">
        <v>9</v>
      </c>
      <c r="M144" s="1144"/>
      <c r="N144" s="1079" t="str">
        <f t="shared" si="26"/>
        <v>Included</v>
      </c>
      <c r="O144" s="1080">
        <f t="shared" si="27"/>
        <v>0</v>
      </c>
      <c r="P144" s="875"/>
      <c r="Q144" s="285">
        <f t="shared" si="28"/>
        <v>0</v>
      </c>
      <c r="R144" s="907">
        <f t="shared" si="29"/>
        <v>0</v>
      </c>
      <c r="S144" s="875"/>
      <c r="T144" s="904"/>
      <c r="V144" s="905"/>
      <c r="AB144" s="876"/>
      <c r="AL144" s="876"/>
      <c r="AM144" s="876"/>
      <c r="AN144" s="876"/>
      <c r="AO144" s="876"/>
      <c r="AP144" s="876"/>
      <c r="AQ144" s="876"/>
      <c r="AR144" s="876"/>
      <c r="AS144" s="876"/>
      <c r="AT144" s="876"/>
      <c r="AU144" s="876"/>
      <c r="AV144" s="876"/>
      <c r="AW144" s="876"/>
      <c r="AX144" s="876"/>
      <c r="AY144" s="876"/>
    </row>
    <row r="145" spans="1:51" ht="66">
      <c r="A145" s="1070">
        <v>74</v>
      </c>
      <c r="B145" s="1070">
        <v>7000025906</v>
      </c>
      <c r="C145" s="1070">
        <v>760</v>
      </c>
      <c r="D145" s="908" t="s">
        <v>635</v>
      </c>
      <c r="E145" s="1070">
        <v>1000055456</v>
      </c>
      <c r="F145" s="1070">
        <v>84248990</v>
      </c>
      <c r="G145" s="1154"/>
      <c r="H145" s="1070">
        <v>18</v>
      </c>
      <c r="I145" s="1151"/>
      <c r="J145" s="908" t="s">
        <v>824</v>
      </c>
      <c r="K145" s="1070" t="s">
        <v>581</v>
      </c>
      <c r="L145" s="1070">
        <v>2</v>
      </c>
      <c r="M145" s="1144"/>
      <c r="N145" s="1079" t="str">
        <f t="shared" si="26"/>
        <v>Included</v>
      </c>
      <c r="O145" s="1080">
        <f t="shared" si="27"/>
        <v>0</v>
      </c>
      <c r="P145" s="875"/>
      <c r="Q145" s="285">
        <f t="shared" si="28"/>
        <v>0</v>
      </c>
      <c r="R145" s="907">
        <f t="shared" si="29"/>
        <v>0</v>
      </c>
      <c r="S145" s="875"/>
      <c r="T145" s="904"/>
      <c r="V145" s="905"/>
      <c r="AB145" s="876"/>
      <c r="AL145" s="876"/>
      <c r="AM145" s="876"/>
      <c r="AN145" s="876"/>
      <c r="AO145" s="876"/>
      <c r="AP145" s="876"/>
      <c r="AQ145" s="876"/>
      <c r="AR145" s="876"/>
      <c r="AS145" s="876"/>
      <c r="AT145" s="876"/>
      <c r="AU145" s="876"/>
      <c r="AV145" s="876"/>
      <c r="AW145" s="876"/>
      <c r="AX145" s="876"/>
      <c r="AY145" s="876"/>
    </row>
    <row r="146" spans="1:51" ht="33">
      <c r="A146" s="1070">
        <v>75</v>
      </c>
      <c r="B146" s="1070">
        <v>7000025906</v>
      </c>
      <c r="C146" s="1070">
        <v>720</v>
      </c>
      <c r="D146" s="908" t="s">
        <v>635</v>
      </c>
      <c r="E146" s="1070">
        <v>1000012019</v>
      </c>
      <c r="F146" s="1070">
        <v>85311020</v>
      </c>
      <c r="G146" s="1154"/>
      <c r="H146" s="1070">
        <v>18</v>
      </c>
      <c r="I146" s="1151"/>
      <c r="J146" s="908" t="s">
        <v>673</v>
      </c>
      <c r="K146" s="1070" t="s">
        <v>581</v>
      </c>
      <c r="L146" s="1070">
        <v>3</v>
      </c>
      <c r="M146" s="1144"/>
      <c r="N146" s="1079" t="str">
        <f t="shared" si="26"/>
        <v>Included</v>
      </c>
      <c r="O146" s="1080">
        <f t="shared" si="27"/>
        <v>0</v>
      </c>
      <c r="P146" s="875"/>
      <c r="Q146" s="285">
        <f t="shared" si="28"/>
        <v>0</v>
      </c>
      <c r="R146" s="907">
        <f t="shared" si="29"/>
        <v>0</v>
      </c>
      <c r="S146" s="875"/>
      <c r="T146" s="904"/>
      <c r="V146" s="905"/>
      <c r="AB146" s="876"/>
      <c r="AL146" s="876"/>
      <c r="AM146" s="876"/>
      <c r="AN146" s="876"/>
      <c r="AO146" s="876"/>
      <c r="AP146" s="876"/>
      <c r="AQ146" s="876"/>
      <c r="AR146" s="876"/>
      <c r="AS146" s="876"/>
      <c r="AT146" s="876"/>
      <c r="AU146" s="876"/>
      <c r="AV146" s="876"/>
      <c r="AW146" s="876"/>
      <c r="AX146" s="876"/>
      <c r="AY146" s="876"/>
    </row>
    <row r="147" spans="1:51" ht="33">
      <c r="A147" s="1070">
        <v>76</v>
      </c>
      <c r="B147" s="1070">
        <v>7000025906</v>
      </c>
      <c r="C147" s="1070">
        <v>730</v>
      </c>
      <c r="D147" s="908" t="s">
        <v>635</v>
      </c>
      <c r="E147" s="1070">
        <v>1000012018</v>
      </c>
      <c r="F147" s="1070">
        <v>85311020</v>
      </c>
      <c r="G147" s="1154"/>
      <c r="H147" s="1070">
        <v>18</v>
      </c>
      <c r="I147" s="1151"/>
      <c r="J147" s="908" t="s">
        <v>587</v>
      </c>
      <c r="K147" s="1070" t="s">
        <v>581</v>
      </c>
      <c r="L147" s="1070">
        <v>3</v>
      </c>
      <c r="M147" s="1144"/>
      <c r="N147" s="1079" t="str">
        <f t="shared" si="26"/>
        <v>Included</v>
      </c>
      <c r="O147" s="1080">
        <f t="shared" si="27"/>
        <v>0</v>
      </c>
      <c r="P147" s="875"/>
      <c r="Q147" s="285">
        <f t="shared" si="28"/>
        <v>0</v>
      </c>
      <c r="R147" s="907">
        <f t="shared" si="29"/>
        <v>0</v>
      </c>
      <c r="S147" s="875"/>
      <c r="T147" s="904"/>
      <c r="V147" s="905"/>
      <c r="AB147" s="876"/>
      <c r="AL147" s="876"/>
      <c r="AM147" s="876"/>
      <c r="AN147" s="876"/>
      <c r="AO147" s="876"/>
      <c r="AP147" s="876"/>
      <c r="AQ147" s="876"/>
      <c r="AR147" s="876"/>
      <c r="AS147" s="876"/>
      <c r="AT147" s="876"/>
      <c r="AU147" s="876"/>
      <c r="AV147" s="876"/>
      <c r="AW147" s="876"/>
      <c r="AX147" s="876"/>
      <c r="AY147" s="876"/>
    </row>
    <row r="148" spans="1:51" ht="33">
      <c r="A148" s="1070">
        <v>77</v>
      </c>
      <c r="B148" s="1070">
        <v>7000025906</v>
      </c>
      <c r="C148" s="1070">
        <v>740</v>
      </c>
      <c r="D148" s="908" t="s">
        <v>635</v>
      </c>
      <c r="E148" s="1070">
        <v>1000012022</v>
      </c>
      <c r="F148" s="1070">
        <v>84241000</v>
      </c>
      <c r="G148" s="1154"/>
      <c r="H148" s="1070">
        <v>18</v>
      </c>
      <c r="I148" s="1151"/>
      <c r="J148" s="908" t="s">
        <v>586</v>
      </c>
      <c r="K148" s="1070" t="s">
        <v>575</v>
      </c>
      <c r="L148" s="1070">
        <v>6</v>
      </c>
      <c r="M148" s="1144"/>
      <c r="N148" s="1079" t="str">
        <f t="shared" si="26"/>
        <v>Included</v>
      </c>
      <c r="O148" s="1080">
        <f t="shared" si="27"/>
        <v>0</v>
      </c>
      <c r="P148" s="875"/>
      <c r="Q148" s="285">
        <f t="shared" si="28"/>
        <v>0</v>
      </c>
      <c r="R148" s="907">
        <f t="shared" si="29"/>
        <v>0</v>
      </c>
      <c r="S148" s="875"/>
      <c r="T148" s="904"/>
      <c r="V148" s="905"/>
      <c r="AB148" s="876"/>
      <c r="AL148" s="876"/>
      <c r="AM148" s="876"/>
      <c r="AN148" s="876"/>
      <c r="AO148" s="876"/>
      <c r="AP148" s="876"/>
      <c r="AQ148" s="876"/>
      <c r="AR148" s="876"/>
      <c r="AS148" s="876"/>
      <c r="AT148" s="876"/>
      <c r="AU148" s="876"/>
      <c r="AV148" s="876"/>
      <c r="AW148" s="876"/>
      <c r="AX148" s="876"/>
      <c r="AY148" s="876"/>
    </row>
    <row r="149" spans="1:51" ht="33">
      <c r="A149" s="1070">
        <v>78</v>
      </c>
      <c r="B149" s="1070">
        <v>7000025906</v>
      </c>
      <c r="C149" s="1070">
        <v>770</v>
      </c>
      <c r="D149" s="908" t="s">
        <v>574</v>
      </c>
      <c r="E149" s="1070">
        <v>1000014547</v>
      </c>
      <c r="F149" s="1070">
        <v>85371000</v>
      </c>
      <c r="G149" s="1154"/>
      <c r="H149" s="1070">
        <v>18</v>
      </c>
      <c r="I149" s="1151"/>
      <c r="J149" s="908" t="s">
        <v>588</v>
      </c>
      <c r="K149" s="1070" t="s">
        <v>575</v>
      </c>
      <c r="L149" s="1070">
        <v>4</v>
      </c>
      <c r="M149" s="1144"/>
      <c r="N149" s="1079" t="str">
        <f t="shared" si="26"/>
        <v>Included</v>
      </c>
      <c r="O149" s="1080">
        <f t="shared" si="27"/>
        <v>0</v>
      </c>
      <c r="P149" s="875"/>
      <c r="Q149" s="285">
        <f t="shared" si="28"/>
        <v>0</v>
      </c>
      <c r="R149" s="907">
        <f t="shared" si="29"/>
        <v>0</v>
      </c>
      <c r="S149" s="875"/>
      <c r="T149" s="904"/>
      <c r="V149" s="905"/>
      <c r="AB149" s="876"/>
      <c r="AL149" s="876"/>
      <c r="AM149" s="876"/>
      <c r="AN149" s="876"/>
      <c r="AO149" s="876"/>
      <c r="AP149" s="876"/>
      <c r="AQ149" s="876"/>
      <c r="AR149" s="876"/>
      <c r="AS149" s="876"/>
      <c r="AT149" s="876"/>
      <c r="AU149" s="876"/>
      <c r="AV149" s="876"/>
      <c r="AW149" s="876"/>
      <c r="AX149" s="876"/>
      <c r="AY149" s="876"/>
    </row>
    <row r="150" spans="1:51" ht="33">
      <c r="A150" s="1070">
        <v>79</v>
      </c>
      <c r="B150" s="1070">
        <v>7000025906</v>
      </c>
      <c r="C150" s="1070">
        <v>780</v>
      </c>
      <c r="D150" s="908" t="s">
        <v>574</v>
      </c>
      <c r="E150" s="1070">
        <v>1000001894</v>
      </c>
      <c r="F150" s="1070">
        <v>94059900</v>
      </c>
      <c r="G150" s="1154"/>
      <c r="H150" s="1070">
        <v>18</v>
      </c>
      <c r="I150" s="1151"/>
      <c r="J150" s="908" t="s">
        <v>589</v>
      </c>
      <c r="K150" s="1070" t="s">
        <v>575</v>
      </c>
      <c r="L150" s="1070">
        <v>3</v>
      </c>
      <c r="M150" s="1144"/>
      <c r="N150" s="1079" t="str">
        <f t="shared" si="26"/>
        <v>Included</v>
      </c>
      <c r="O150" s="1080">
        <f t="shared" si="27"/>
        <v>0</v>
      </c>
      <c r="P150" s="875"/>
      <c r="Q150" s="285">
        <f t="shared" si="28"/>
        <v>0</v>
      </c>
      <c r="R150" s="907">
        <f t="shared" si="29"/>
        <v>0</v>
      </c>
      <c r="S150" s="875"/>
      <c r="T150" s="904"/>
      <c r="V150" s="905"/>
      <c r="AB150" s="876"/>
      <c r="AL150" s="876"/>
      <c r="AM150" s="876"/>
      <c r="AN150" s="876"/>
      <c r="AO150" s="876"/>
      <c r="AP150" s="876"/>
      <c r="AQ150" s="876"/>
      <c r="AR150" s="876"/>
      <c r="AS150" s="876"/>
      <c r="AT150" s="876"/>
      <c r="AU150" s="876"/>
      <c r="AV150" s="876"/>
      <c r="AW150" s="876"/>
      <c r="AX150" s="876"/>
      <c r="AY150" s="876"/>
    </row>
    <row r="151" spans="1:51" ht="33">
      <c r="A151" s="1070">
        <v>80</v>
      </c>
      <c r="B151" s="1070">
        <v>7000025906</v>
      </c>
      <c r="C151" s="1070">
        <v>790</v>
      </c>
      <c r="D151" s="908" t="s">
        <v>574</v>
      </c>
      <c r="E151" s="1070">
        <v>1000038387</v>
      </c>
      <c r="F151" s="1070">
        <v>94051090</v>
      </c>
      <c r="G151" s="1154"/>
      <c r="H151" s="1070">
        <v>18</v>
      </c>
      <c r="I151" s="1151"/>
      <c r="J151" s="908" t="s">
        <v>594</v>
      </c>
      <c r="K151" s="1070" t="s">
        <v>575</v>
      </c>
      <c r="L151" s="1070">
        <v>25</v>
      </c>
      <c r="M151" s="1144"/>
      <c r="N151" s="1079" t="str">
        <f t="shared" ref="N151:N171" si="30">IF(M151=0, "Included",IF(ISERROR(L151*M151), M151, L151*M151))</f>
        <v>Included</v>
      </c>
      <c r="O151" s="1080">
        <f t="shared" ref="O151:O171" si="31">R151</f>
        <v>0</v>
      </c>
      <c r="P151" s="875"/>
      <c r="Q151" s="285">
        <f t="shared" ref="Q151:Q171" si="32">IF(N151="Included",0,N151)</f>
        <v>0</v>
      </c>
      <c r="R151" s="907">
        <f t="shared" ref="R151:R171" si="33">IF(I151="", H151*Q151/100,I151*Q151)</f>
        <v>0</v>
      </c>
      <c r="S151" s="875"/>
      <c r="T151" s="904"/>
      <c r="V151" s="905"/>
      <c r="AB151" s="876"/>
      <c r="AL151" s="876"/>
      <c r="AM151" s="876"/>
      <c r="AN151" s="876"/>
      <c r="AO151" s="876"/>
      <c r="AP151" s="876"/>
      <c r="AQ151" s="876"/>
      <c r="AR151" s="876"/>
      <c r="AS151" s="876"/>
      <c r="AT151" s="876"/>
      <c r="AU151" s="876"/>
      <c r="AV151" s="876"/>
      <c r="AW151" s="876"/>
      <c r="AX151" s="876"/>
      <c r="AY151" s="876"/>
    </row>
    <row r="152" spans="1:51" ht="33">
      <c r="A152" s="1070">
        <v>81</v>
      </c>
      <c r="B152" s="1070">
        <v>7000025906</v>
      </c>
      <c r="C152" s="1070">
        <v>800</v>
      </c>
      <c r="D152" s="908" t="s">
        <v>574</v>
      </c>
      <c r="E152" s="1070">
        <v>1000038325</v>
      </c>
      <c r="F152" s="1070">
        <v>94059900</v>
      </c>
      <c r="G152" s="1154"/>
      <c r="H152" s="1070">
        <v>18</v>
      </c>
      <c r="I152" s="1151"/>
      <c r="J152" s="908" t="s">
        <v>590</v>
      </c>
      <c r="K152" s="1070" t="s">
        <v>575</v>
      </c>
      <c r="L152" s="1070">
        <v>25</v>
      </c>
      <c r="M152" s="1144"/>
      <c r="N152" s="1079" t="str">
        <f t="shared" si="30"/>
        <v>Included</v>
      </c>
      <c r="O152" s="1080">
        <f t="shared" si="31"/>
        <v>0</v>
      </c>
      <c r="P152" s="875"/>
      <c r="Q152" s="285">
        <f t="shared" si="32"/>
        <v>0</v>
      </c>
      <c r="R152" s="907">
        <f t="shared" si="33"/>
        <v>0</v>
      </c>
      <c r="S152" s="875"/>
      <c r="T152" s="904"/>
      <c r="V152" s="905"/>
      <c r="AB152" s="876"/>
      <c r="AL152" s="876"/>
      <c r="AM152" s="876"/>
      <c r="AN152" s="876"/>
      <c r="AO152" s="876"/>
      <c r="AP152" s="876"/>
      <c r="AQ152" s="876"/>
      <c r="AR152" s="876"/>
      <c r="AS152" s="876"/>
      <c r="AT152" s="876"/>
      <c r="AU152" s="876"/>
      <c r="AV152" s="876"/>
      <c r="AW152" s="876"/>
      <c r="AX152" s="876"/>
      <c r="AY152" s="876"/>
    </row>
    <row r="153" spans="1:51" ht="33">
      <c r="A153" s="1070">
        <v>82</v>
      </c>
      <c r="B153" s="1070">
        <v>7000025906</v>
      </c>
      <c r="C153" s="1070">
        <v>810</v>
      </c>
      <c r="D153" s="908" t="s">
        <v>574</v>
      </c>
      <c r="E153" s="1070">
        <v>1000013795</v>
      </c>
      <c r="F153" s="1070">
        <v>94059900</v>
      </c>
      <c r="G153" s="1154"/>
      <c r="H153" s="1070">
        <v>18</v>
      </c>
      <c r="I153" s="1151"/>
      <c r="J153" s="908" t="s">
        <v>591</v>
      </c>
      <c r="K153" s="1070" t="s">
        <v>578</v>
      </c>
      <c r="L153" s="1070">
        <v>3</v>
      </c>
      <c r="M153" s="1144"/>
      <c r="N153" s="1079" t="str">
        <f t="shared" si="30"/>
        <v>Included</v>
      </c>
      <c r="O153" s="1080">
        <f t="shared" si="31"/>
        <v>0</v>
      </c>
      <c r="P153" s="875"/>
      <c r="Q153" s="285">
        <f t="shared" si="32"/>
        <v>0</v>
      </c>
      <c r="R153" s="907">
        <f t="shared" si="33"/>
        <v>0</v>
      </c>
      <c r="S153" s="875"/>
      <c r="T153" s="904"/>
      <c r="V153" s="905"/>
      <c r="AB153" s="876"/>
      <c r="AL153" s="876"/>
      <c r="AM153" s="876"/>
      <c r="AN153" s="876"/>
      <c r="AO153" s="876"/>
      <c r="AP153" s="876"/>
      <c r="AQ153" s="876"/>
      <c r="AR153" s="876"/>
      <c r="AS153" s="876"/>
      <c r="AT153" s="876"/>
      <c r="AU153" s="876"/>
      <c r="AV153" s="876"/>
      <c r="AW153" s="876"/>
      <c r="AX153" s="876"/>
      <c r="AY153" s="876"/>
    </row>
    <row r="154" spans="1:51" ht="33">
      <c r="A154" s="1070">
        <v>83</v>
      </c>
      <c r="B154" s="1070">
        <v>7000025906</v>
      </c>
      <c r="C154" s="1070">
        <v>820</v>
      </c>
      <c r="D154" s="908" t="s">
        <v>574</v>
      </c>
      <c r="E154" s="1070">
        <v>1000013796</v>
      </c>
      <c r="F154" s="1070">
        <v>94059900</v>
      </c>
      <c r="G154" s="1154"/>
      <c r="H154" s="1070">
        <v>18</v>
      </c>
      <c r="I154" s="1151"/>
      <c r="J154" s="908" t="s">
        <v>674</v>
      </c>
      <c r="K154" s="1070" t="s">
        <v>578</v>
      </c>
      <c r="L154" s="1070">
        <v>3</v>
      </c>
      <c r="M154" s="1144"/>
      <c r="N154" s="1079" t="str">
        <f t="shared" si="30"/>
        <v>Included</v>
      </c>
      <c r="O154" s="1080">
        <f t="shared" si="31"/>
        <v>0</v>
      </c>
      <c r="P154" s="875"/>
      <c r="Q154" s="285">
        <f t="shared" si="32"/>
        <v>0</v>
      </c>
      <c r="R154" s="907">
        <f t="shared" si="33"/>
        <v>0</v>
      </c>
      <c r="S154" s="875"/>
      <c r="T154" s="904"/>
      <c r="V154" s="905"/>
      <c r="AB154" s="876"/>
      <c r="AL154" s="876"/>
      <c r="AM154" s="876"/>
      <c r="AN154" s="876"/>
      <c r="AO154" s="876"/>
      <c r="AP154" s="876"/>
      <c r="AQ154" s="876"/>
      <c r="AR154" s="876"/>
      <c r="AS154" s="876"/>
      <c r="AT154" s="876"/>
      <c r="AU154" s="876"/>
      <c r="AV154" s="876"/>
      <c r="AW154" s="876"/>
      <c r="AX154" s="876"/>
      <c r="AY154" s="876"/>
    </row>
    <row r="155" spans="1:51" ht="16.5">
      <c r="A155" s="1070">
        <v>84</v>
      </c>
      <c r="B155" s="1070">
        <v>7000025906</v>
      </c>
      <c r="C155" s="1070">
        <v>830</v>
      </c>
      <c r="D155" s="908" t="s">
        <v>718</v>
      </c>
      <c r="E155" s="1070">
        <v>1000054979</v>
      </c>
      <c r="F155" s="1070">
        <v>85352919</v>
      </c>
      <c r="G155" s="1154"/>
      <c r="H155" s="1070">
        <v>18</v>
      </c>
      <c r="I155" s="1151"/>
      <c r="J155" s="908" t="s">
        <v>767</v>
      </c>
      <c r="K155" s="1070" t="s">
        <v>664</v>
      </c>
      <c r="L155" s="1070">
        <v>1</v>
      </c>
      <c r="M155" s="1144"/>
      <c r="N155" s="1079" t="str">
        <f t="shared" si="30"/>
        <v>Included</v>
      </c>
      <c r="O155" s="1080">
        <f t="shared" si="31"/>
        <v>0</v>
      </c>
      <c r="P155" s="875"/>
      <c r="Q155" s="285">
        <f t="shared" si="32"/>
        <v>0</v>
      </c>
      <c r="R155" s="907">
        <f t="shared" si="33"/>
        <v>0</v>
      </c>
      <c r="S155" s="875"/>
      <c r="T155" s="904"/>
      <c r="V155" s="905"/>
      <c r="AB155" s="876"/>
      <c r="AL155" s="876"/>
      <c r="AM155" s="876"/>
      <c r="AN155" s="876"/>
      <c r="AO155" s="876"/>
      <c r="AP155" s="876"/>
      <c r="AQ155" s="876"/>
      <c r="AR155" s="876"/>
      <c r="AS155" s="876"/>
      <c r="AT155" s="876"/>
      <c r="AU155" s="876"/>
      <c r="AV155" s="876"/>
      <c r="AW155" s="876"/>
      <c r="AX155" s="876"/>
      <c r="AY155" s="876"/>
    </row>
    <row r="156" spans="1:51" ht="16.5">
      <c r="A156" s="1070">
        <v>85</v>
      </c>
      <c r="B156" s="1070">
        <v>7000025906</v>
      </c>
      <c r="C156" s="1070">
        <v>840</v>
      </c>
      <c r="D156" s="908" t="s">
        <v>718</v>
      </c>
      <c r="E156" s="1070">
        <v>1000025930</v>
      </c>
      <c r="F156" s="1070">
        <v>85354010</v>
      </c>
      <c r="G156" s="1154"/>
      <c r="H156" s="1070">
        <v>18</v>
      </c>
      <c r="I156" s="1151"/>
      <c r="J156" s="908" t="s">
        <v>642</v>
      </c>
      <c r="K156" s="1070" t="s">
        <v>581</v>
      </c>
      <c r="L156" s="1070">
        <v>1</v>
      </c>
      <c r="M156" s="1144"/>
      <c r="N156" s="1079" t="str">
        <f t="shared" si="30"/>
        <v>Included</v>
      </c>
      <c r="O156" s="1080">
        <f t="shared" si="31"/>
        <v>0</v>
      </c>
      <c r="P156" s="875"/>
      <c r="Q156" s="285">
        <f t="shared" si="32"/>
        <v>0</v>
      </c>
      <c r="R156" s="907">
        <f t="shared" si="33"/>
        <v>0</v>
      </c>
      <c r="S156" s="875"/>
      <c r="T156" s="904"/>
      <c r="V156" s="905"/>
      <c r="AB156" s="876"/>
      <c r="AL156" s="876"/>
      <c r="AM156" s="876"/>
      <c r="AN156" s="876"/>
      <c r="AO156" s="876"/>
      <c r="AP156" s="876"/>
      <c r="AQ156" s="876"/>
      <c r="AR156" s="876"/>
      <c r="AS156" s="876"/>
      <c r="AT156" s="876"/>
      <c r="AU156" s="876"/>
      <c r="AV156" s="876"/>
      <c r="AW156" s="876"/>
      <c r="AX156" s="876"/>
      <c r="AY156" s="876"/>
    </row>
    <row r="157" spans="1:51" ht="16.5">
      <c r="A157" s="1070">
        <v>86</v>
      </c>
      <c r="B157" s="1070">
        <v>7000025906</v>
      </c>
      <c r="C157" s="1070">
        <v>850</v>
      </c>
      <c r="D157" s="908" t="s">
        <v>718</v>
      </c>
      <c r="E157" s="1070">
        <v>1000019925</v>
      </c>
      <c r="F157" s="1070">
        <v>84819090</v>
      </c>
      <c r="G157" s="1154"/>
      <c r="H157" s="1070">
        <v>18</v>
      </c>
      <c r="I157" s="1151"/>
      <c r="J157" s="908" t="s">
        <v>766</v>
      </c>
      <c r="K157" s="1070" t="s">
        <v>578</v>
      </c>
      <c r="L157" s="1070">
        <v>1</v>
      </c>
      <c r="M157" s="1144"/>
      <c r="N157" s="1079" t="str">
        <f t="shared" si="30"/>
        <v>Included</v>
      </c>
      <c r="O157" s="1080">
        <f t="shared" si="31"/>
        <v>0</v>
      </c>
      <c r="P157" s="875"/>
      <c r="Q157" s="285">
        <f t="shared" si="32"/>
        <v>0</v>
      </c>
      <c r="R157" s="907">
        <f t="shared" si="33"/>
        <v>0</v>
      </c>
      <c r="S157" s="875"/>
      <c r="T157" s="904"/>
      <c r="V157" s="905"/>
      <c r="AB157" s="876"/>
      <c r="AL157" s="876"/>
      <c r="AM157" s="876"/>
      <c r="AN157" s="876"/>
      <c r="AO157" s="876"/>
      <c r="AP157" s="876"/>
      <c r="AQ157" s="876"/>
      <c r="AR157" s="876"/>
      <c r="AS157" s="876"/>
      <c r="AT157" s="876"/>
      <c r="AU157" s="876"/>
      <c r="AV157" s="876"/>
      <c r="AW157" s="876"/>
      <c r="AX157" s="876"/>
      <c r="AY157" s="876"/>
    </row>
    <row r="158" spans="1:51" ht="16.5">
      <c r="A158" s="1070">
        <v>87</v>
      </c>
      <c r="B158" s="1070">
        <v>7000025906</v>
      </c>
      <c r="C158" s="1070">
        <v>860</v>
      </c>
      <c r="D158" s="908" t="s">
        <v>718</v>
      </c>
      <c r="E158" s="1070">
        <v>1000027625</v>
      </c>
      <c r="F158" s="1070">
        <v>85352919</v>
      </c>
      <c r="G158" s="1154"/>
      <c r="H158" s="1070">
        <v>18</v>
      </c>
      <c r="I158" s="1151"/>
      <c r="J158" s="908" t="s">
        <v>765</v>
      </c>
      <c r="K158" s="1070" t="s">
        <v>664</v>
      </c>
      <c r="L158" s="1070">
        <v>1</v>
      </c>
      <c r="M158" s="1144"/>
      <c r="N158" s="1079" t="str">
        <f t="shared" si="30"/>
        <v>Included</v>
      </c>
      <c r="O158" s="1080">
        <f t="shared" si="31"/>
        <v>0</v>
      </c>
      <c r="P158" s="875"/>
      <c r="Q158" s="285">
        <f t="shared" si="32"/>
        <v>0</v>
      </c>
      <c r="R158" s="907">
        <f t="shared" si="33"/>
        <v>0</v>
      </c>
      <c r="S158" s="875"/>
      <c r="T158" s="904"/>
      <c r="V158" s="905"/>
      <c r="AB158" s="876"/>
      <c r="AL158" s="876"/>
      <c r="AM158" s="876"/>
      <c r="AN158" s="876"/>
      <c r="AO158" s="876"/>
      <c r="AP158" s="876"/>
      <c r="AQ158" s="876"/>
      <c r="AR158" s="876"/>
      <c r="AS158" s="876"/>
      <c r="AT158" s="876"/>
      <c r="AU158" s="876"/>
      <c r="AV158" s="876"/>
      <c r="AW158" s="876"/>
      <c r="AX158" s="876"/>
      <c r="AY158" s="876"/>
    </row>
    <row r="159" spans="1:51" ht="16.5">
      <c r="A159" s="1070">
        <v>88</v>
      </c>
      <c r="B159" s="1070">
        <v>7000025906</v>
      </c>
      <c r="C159" s="1070">
        <v>870</v>
      </c>
      <c r="D159" s="908" t="s">
        <v>718</v>
      </c>
      <c r="E159" s="1070">
        <v>1000028091</v>
      </c>
      <c r="F159" s="1070">
        <v>85353090</v>
      </c>
      <c r="G159" s="1154"/>
      <c r="H159" s="1070">
        <v>18</v>
      </c>
      <c r="I159" s="1151"/>
      <c r="J159" s="908" t="s">
        <v>764</v>
      </c>
      <c r="K159" s="1070" t="s">
        <v>664</v>
      </c>
      <c r="L159" s="1070">
        <v>1</v>
      </c>
      <c r="M159" s="1144"/>
      <c r="N159" s="1079" t="str">
        <f t="shared" si="30"/>
        <v>Included</v>
      </c>
      <c r="O159" s="1080">
        <f t="shared" si="31"/>
        <v>0</v>
      </c>
      <c r="P159" s="875"/>
      <c r="Q159" s="285">
        <f t="shared" si="32"/>
        <v>0</v>
      </c>
      <c r="R159" s="907">
        <f t="shared" si="33"/>
        <v>0</v>
      </c>
      <c r="S159" s="875"/>
      <c r="T159" s="904"/>
      <c r="V159" s="905"/>
      <c r="AB159" s="876"/>
      <c r="AL159" s="876"/>
      <c r="AM159" s="876"/>
      <c r="AN159" s="876"/>
      <c r="AO159" s="876"/>
      <c r="AP159" s="876"/>
      <c r="AQ159" s="876"/>
      <c r="AR159" s="876"/>
      <c r="AS159" s="876"/>
      <c r="AT159" s="876"/>
      <c r="AU159" s="876"/>
      <c r="AV159" s="876"/>
      <c r="AW159" s="876"/>
      <c r="AX159" s="876"/>
      <c r="AY159" s="876"/>
    </row>
    <row r="160" spans="1:51" ht="16.5">
      <c r="A160" s="1070">
        <v>89</v>
      </c>
      <c r="B160" s="1070">
        <v>7000025906</v>
      </c>
      <c r="C160" s="1070">
        <v>880</v>
      </c>
      <c r="D160" s="908" t="s">
        <v>718</v>
      </c>
      <c r="E160" s="1070">
        <v>1000054976</v>
      </c>
      <c r="F160" s="1070">
        <v>85352919</v>
      </c>
      <c r="G160" s="1154"/>
      <c r="H160" s="1070">
        <v>18</v>
      </c>
      <c r="I160" s="1151"/>
      <c r="J160" s="908" t="s">
        <v>763</v>
      </c>
      <c r="K160" s="1070" t="s">
        <v>664</v>
      </c>
      <c r="L160" s="1070">
        <v>1</v>
      </c>
      <c r="M160" s="1144"/>
      <c r="N160" s="1079" t="str">
        <f t="shared" si="30"/>
        <v>Included</v>
      </c>
      <c r="O160" s="1080">
        <f t="shared" si="31"/>
        <v>0</v>
      </c>
      <c r="P160" s="875"/>
      <c r="Q160" s="285">
        <f t="shared" si="32"/>
        <v>0</v>
      </c>
      <c r="R160" s="907">
        <f t="shared" si="33"/>
        <v>0</v>
      </c>
      <c r="S160" s="875"/>
      <c r="T160" s="904"/>
      <c r="V160" s="905"/>
      <c r="AB160" s="876"/>
      <c r="AL160" s="876"/>
      <c r="AM160" s="876"/>
      <c r="AN160" s="876"/>
      <c r="AO160" s="876"/>
      <c r="AP160" s="876"/>
      <c r="AQ160" s="876"/>
      <c r="AR160" s="876"/>
      <c r="AS160" s="876"/>
      <c r="AT160" s="876"/>
      <c r="AU160" s="876"/>
      <c r="AV160" s="876"/>
      <c r="AW160" s="876"/>
      <c r="AX160" s="876"/>
      <c r="AY160" s="876"/>
    </row>
    <row r="161" spans="1:51" ht="16.5">
      <c r="A161" s="1070">
        <v>90</v>
      </c>
      <c r="B161" s="1070">
        <v>7000025906</v>
      </c>
      <c r="C161" s="1070">
        <v>890</v>
      </c>
      <c r="D161" s="908" t="s">
        <v>718</v>
      </c>
      <c r="E161" s="1070">
        <v>1000028372</v>
      </c>
      <c r="F161" s="1070">
        <v>85354010</v>
      </c>
      <c r="G161" s="1154"/>
      <c r="H161" s="1070">
        <v>18</v>
      </c>
      <c r="I161" s="1151"/>
      <c r="J161" s="908" t="s">
        <v>762</v>
      </c>
      <c r="K161" s="1070" t="s">
        <v>578</v>
      </c>
      <c r="L161" s="1070">
        <v>1</v>
      </c>
      <c r="M161" s="1144"/>
      <c r="N161" s="1079" t="str">
        <f t="shared" si="30"/>
        <v>Included</v>
      </c>
      <c r="O161" s="1080">
        <f t="shared" si="31"/>
        <v>0</v>
      </c>
      <c r="P161" s="875"/>
      <c r="Q161" s="285">
        <f t="shared" si="32"/>
        <v>0</v>
      </c>
      <c r="R161" s="907">
        <f t="shared" si="33"/>
        <v>0</v>
      </c>
      <c r="S161" s="875"/>
      <c r="T161" s="904"/>
      <c r="V161" s="905"/>
      <c r="AB161" s="876"/>
      <c r="AL161" s="876"/>
      <c r="AM161" s="876"/>
      <c r="AN161" s="876"/>
      <c r="AO161" s="876"/>
      <c r="AP161" s="876"/>
      <c r="AQ161" s="876"/>
      <c r="AR161" s="876"/>
      <c r="AS161" s="876"/>
      <c r="AT161" s="876"/>
      <c r="AU161" s="876"/>
      <c r="AV161" s="876"/>
      <c r="AW161" s="876"/>
      <c r="AX161" s="876"/>
      <c r="AY161" s="876"/>
    </row>
    <row r="162" spans="1:51" ht="16.5">
      <c r="A162" s="1070">
        <v>91</v>
      </c>
      <c r="B162" s="1070">
        <v>7000025906</v>
      </c>
      <c r="C162" s="1070">
        <v>900</v>
      </c>
      <c r="D162" s="908" t="s">
        <v>718</v>
      </c>
      <c r="E162" s="1070">
        <v>1000019918</v>
      </c>
      <c r="F162" s="1070">
        <v>85359090</v>
      </c>
      <c r="G162" s="1154"/>
      <c r="H162" s="1070">
        <v>18</v>
      </c>
      <c r="I162" s="1151"/>
      <c r="J162" s="908" t="s">
        <v>631</v>
      </c>
      <c r="K162" s="1070" t="s">
        <v>578</v>
      </c>
      <c r="L162" s="1070">
        <v>1</v>
      </c>
      <c r="M162" s="1144"/>
      <c r="N162" s="1079" t="str">
        <f t="shared" si="30"/>
        <v>Included</v>
      </c>
      <c r="O162" s="1080">
        <f t="shared" si="31"/>
        <v>0</v>
      </c>
      <c r="P162" s="875"/>
      <c r="Q162" s="285">
        <f t="shared" si="32"/>
        <v>0</v>
      </c>
      <c r="R162" s="907">
        <f t="shared" si="33"/>
        <v>0</v>
      </c>
      <c r="S162" s="875"/>
      <c r="T162" s="904"/>
      <c r="V162" s="905"/>
      <c r="AB162" s="876"/>
      <c r="AL162" s="876"/>
      <c r="AM162" s="876"/>
      <c r="AN162" s="876"/>
      <c r="AO162" s="876"/>
      <c r="AP162" s="876"/>
      <c r="AQ162" s="876"/>
      <c r="AR162" s="876"/>
      <c r="AS162" s="876"/>
      <c r="AT162" s="876"/>
      <c r="AU162" s="876"/>
      <c r="AV162" s="876"/>
      <c r="AW162" s="876"/>
      <c r="AX162" s="876"/>
      <c r="AY162" s="876"/>
    </row>
    <row r="163" spans="1:51" ht="16.5">
      <c r="A163" s="1070">
        <v>92</v>
      </c>
      <c r="B163" s="1070">
        <v>7000025906</v>
      </c>
      <c r="C163" s="1070">
        <v>910</v>
      </c>
      <c r="D163" s="908" t="s">
        <v>718</v>
      </c>
      <c r="E163" s="1070">
        <v>1000019919</v>
      </c>
      <c r="F163" s="1070">
        <v>85353090</v>
      </c>
      <c r="G163" s="1154"/>
      <c r="H163" s="1070">
        <v>18</v>
      </c>
      <c r="I163" s="1151"/>
      <c r="J163" s="908" t="s">
        <v>630</v>
      </c>
      <c r="K163" s="1070" t="s">
        <v>578</v>
      </c>
      <c r="L163" s="1070">
        <v>1</v>
      </c>
      <c r="M163" s="1144"/>
      <c r="N163" s="1079" t="str">
        <f t="shared" si="30"/>
        <v>Included</v>
      </c>
      <c r="O163" s="1080">
        <f t="shared" si="31"/>
        <v>0</v>
      </c>
      <c r="P163" s="875"/>
      <c r="Q163" s="285">
        <f t="shared" si="32"/>
        <v>0</v>
      </c>
      <c r="R163" s="907">
        <f t="shared" si="33"/>
        <v>0</v>
      </c>
      <c r="S163" s="875"/>
      <c r="T163" s="904"/>
      <c r="V163" s="905"/>
      <c r="AB163" s="876"/>
      <c r="AL163" s="876"/>
      <c r="AM163" s="876"/>
      <c r="AN163" s="876"/>
      <c r="AO163" s="876"/>
      <c r="AP163" s="876"/>
      <c r="AQ163" s="876"/>
      <c r="AR163" s="876"/>
      <c r="AS163" s="876"/>
      <c r="AT163" s="876"/>
      <c r="AU163" s="876"/>
      <c r="AV163" s="876"/>
      <c r="AW163" s="876"/>
      <c r="AX163" s="876"/>
      <c r="AY163" s="876"/>
    </row>
    <row r="164" spans="1:51" ht="16.5">
      <c r="A164" s="1070">
        <v>93</v>
      </c>
      <c r="B164" s="1070">
        <v>7000025906</v>
      </c>
      <c r="C164" s="1070">
        <v>920</v>
      </c>
      <c r="D164" s="908" t="s">
        <v>718</v>
      </c>
      <c r="E164" s="1070">
        <v>1000024186</v>
      </c>
      <c r="F164" s="1070">
        <v>85354010</v>
      </c>
      <c r="G164" s="1154"/>
      <c r="H164" s="1070">
        <v>18</v>
      </c>
      <c r="I164" s="1151"/>
      <c r="J164" s="908" t="s">
        <v>633</v>
      </c>
      <c r="K164" s="1070" t="s">
        <v>578</v>
      </c>
      <c r="L164" s="1070">
        <v>1</v>
      </c>
      <c r="M164" s="1144"/>
      <c r="N164" s="1079" t="str">
        <f t="shared" si="30"/>
        <v>Included</v>
      </c>
      <c r="O164" s="1080">
        <f t="shared" si="31"/>
        <v>0</v>
      </c>
      <c r="P164" s="875"/>
      <c r="Q164" s="285">
        <f t="shared" si="32"/>
        <v>0</v>
      </c>
      <c r="R164" s="907">
        <f t="shared" si="33"/>
        <v>0</v>
      </c>
      <c r="S164" s="875"/>
      <c r="T164" s="904"/>
      <c r="V164" s="905"/>
      <c r="AB164" s="876"/>
      <c r="AL164" s="876"/>
      <c r="AM164" s="876"/>
      <c r="AN164" s="876"/>
      <c r="AO164" s="876"/>
      <c r="AP164" s="876"/>
      <c r="AQ164" s="876"/>
      <c r="AR164" s="876"/>
      <c r="AS164" s="876"/>
      <c r="AT164" s="876"/>
      <c r="AU164" s="876"/>
      <c r="AV164" s="876"/>
      <c r="AW164" s="876"/>
      <c r="AX164" s="876"/>
      <c r="AY164" s="876"/>
    </row>
    <row r="165" spans="1:51" ht="16.5">
      <c r="A165" s="1070">
        <v>94</v>
      </c>
      <c r="B165" s="1070">
        <v>7000025906</v>
      </c>
      <c r="C165" s="1070">
        <v>930</v>
      </c>
      <c r="D165" s="908" t="s">
        <v>718</v>
      </c>
      <c r="E165" s="1070">
        <v>1000025940</v>
      </c>
      <c r="F165" s="1070">
        <v>85462040</v>
      </c>
      <c r="G165" s="1154"/>
      <c r="H165" s="1070">
        <v>18</v>
      </c>
      <c r="I165" s="1151"/>
      <c r="J165" s="908" t="s">
        <v>761</v>
      </c>
      <c r="K165" s="1070" t="s">
        <v>581</v>
      </c>
      <c r="L165" s="1070">
        <v>1</v>
      </c>
      <c r="M165" s="1144"/>
      <c r="N165" s="1079" t="str">
        <f t="shared" si="30"/>
        <v>Included</v>
      </c>
      <c r="O165" s="1080">
        <f t="shared" si="31"/>
        <v>0</v>
      </c>
      <c r="P165" s="875"/>
      <c r="Q165" s="285">
        <f t="shared" si="32"/>
        <v>0</v>
      </c>
      <c r="R165" s="907">
        <f t="shared" si="33"/>
        <v>0</v>
      </c>
      <c r="S165" s="875"/>
      <c r="T165" s="904"/>
      <c r="V165" s="905"/>
      <c r="AB165" s="876"/>
      <c r="AL165" s="876"/>
      <c r="AM165" s="876"/>
      <c r="AN165" s="876"/>
      <c r="AO165" s="876"/>
      <c r="AP165" s="876"/>
      <c r="AQ165" s="876"/>
      <c r="AR165" s="876"/>
      <c r="AS165" s="876"/>
      <c r="AT165" s="876"/>
      <c r="AU165" s="876"/>
      <c r="AV165" s="876"/>
      <c r="AW165" s="876"/>
      <c r="AX165" s="876"/>
      <c r="AY165" s="876"/>
    </row>
    <row r="166" spans="1:51" ht="16.5">
      <c r="A166" s="1070">
        <v>95</v>
      </c>
      <c r="B166" s="1070">
        <v>7000025906</v>
      </c>
      <c r="C166" s="1070">
        <v>940</v>
      </c>
      <c r="D166" s="908" t="s">
        <v>718</v>
      </c>
      <c r="E166" s="1070">
        <v>1000025941</v>
      </c>
      <c r="F166" s="1070">
        <v>85389000</v>
      </c>
      <c r="G166" s="1154"/>
      <c r="H166" s="1070">
        <v>18</v>
      </c>
      <c r="I166" s="1151"/>
      <c r="J166" s="908" t="s">
        <v>632</v>
      </c>
      <c r="K166" s="1070" t="s">
        <v>581</v>
      </c>
      <c r="L166" s="1070">
        <v>1</v>
      </c>
      <c r="M166" s="1144"/>
      <c r="N166" s="1079" t="str">
        <f t="shared" si="30"/>
        <v>Included</v>
      </c>
      <c r="O166" s="1080">
        <f t="shared" si="31"/>
        <v>0</v>
      </c>
      <c r="P166" s="875"/>
      <c r="Q166" s="285">
        <f t="shared" si="32"/>
        <v>0</v>
      </c>
      <c r="R166" s="907">
        <f t="shared" si="33"/>
        <v>0</v>
      </c>
      <c r="S166" s="875"/>
      <c r="T166" s="904"/>
      <c r="V166" s="905"/>
      <c r="AB166" s="876"/>
      <c r="AL166" s="876"/>
      <c r="AM166" s="876"/>
      <c r="AN166" s="876"/>
      <c r="AO166" s="876"/>
      <c r="AP166" s="876"/>
      <c r="AQ166" s="876"/>
      <c r="AR166" s="876"/>
      <c r="AS166" s="876"/>
      <c r="AT166" s="876"/>
      <c r="AU166" s="876"/>
      <c r="AV166" s="876"/>
      <c r="AW166" s="876"/>
      <c r="AX166" s="876"/>
      <c r="AY166" s="876"/>
    </row>
    <row r="167" spans="1:51" ht="16.5">
      <c r="A167" s="1070">
        <v>96</v>
      </c>
      <c r="B167" s="1070">
        <v>7000025906</v>
      </c>
      <c r="C167" s="1070">
        <v>950</v>
      </c>
      <c r="D167" s="908" t="s">
        <v>718</v>
      </c>
      <c r="E167" s="1070">
        <v>1000025935</v>
      </c>
      <c r="F167" s="1070">
        <v>85389000</v>
      </c>
      <c r="G167" s="1154"/>
      <c r="H167" s="1070">
        <v>18</v>
      </c>
      <c r="I167" s="1151"/>
      <c r="J167" s="908" t="s">
        <v>640</v>
      </c>
      <c r="K167" s="1070" t="s">
        <v>581</v>
      </c>
      <c r="L167" s="1070">
        <v>1</v>
      </c>
      <c r="M167" s="1144"/>
      <c r="N167" s="1079" t="str">
        <f t="shared" si="30"/>
        <v>Included</v>
      </c>
      <c r="O167" s="1080">
        <f t="shared" si="31"/>
        <v>0</v>
      </c>
      <c r="P167" s="875"/>
      <c r="Q167" s="285">
        <f t="shared" si="32"/>
        <v>0</v>
      </c>
      <c r="R167" s="907">
        <f t="shared" si="33"/>
        <v>0</v>
      </c>
      <c r="S167" s="875"/>
      <c r="T167" s="904"/>
      <c r="V167" s="905"/>
      <c r="AB167" s="876"/>
      <c r="AL167" s="876"/>
      <c r="AM167" s="876"/>
      <c r="AN167" s="876"/>
      <c r="AO167" s="876"/>
      <c r="AP167" s="876"/>
      <c r="AQ167" s="876"/>
      <c r="AR167" s="876"/>
      <c r="AS167" s="876"/>
      <c r="AT167" s="876"/>
      <c r="AU167" s="876"/>
      <c r="AV167" s="876"/>
      <c r="AW167" s="876"/>
      <c r="AX167" s="876"/>
      <c r="AY167" s="876"/>
    </row>
    <row r="168" spans="1:51" ht="16.5">
      <c r="A168" s="1070">
        <v>97</v>
      </c>
      <c r="B168" s="1070">
        <v>7000025906</v>
      </c>
      <c r="C168" s="1070">
        <v>960</v>
      </c>
      <c r="D168" s="908" t="s">
        <v>718</v>
      </c>
      <c r="E168" s="1070">
        <v>1000025936</v>
      </c>
      <c r="F168" s="1070">
        <v>85353090</v>
      </c>
      <c r="G168" s="1154"/>
      <c r="H168" s="1070">
        <v>18</v>
      </c>
      <c r="I168" s="1151"/>
      <c r="J168" s="908" t="s">
        <v>686</v>
      </c>
      <c r="K168" s="1070" t="s">
        <v>581</v>
      </c>
      <c r="L168" s="1070">
        <v>1</v>
      </c>
      <c r="M168" s="1144"/>
      <c r="N168" s="1079" t="str">
        <f t="shared" si="30"/>
        <v>Included</v>
      </c>
      <c r="O168" s="1080">
        <f t="shared" si="31"/>
        <v>0</v>
      </c>
      <c r="P168" s="875"/>
      <c r="Q168" s="285">
        <f t="shared" si="32"/>
        <v>0</v>
      </c>
      <c r="R168" s="907">
        <f t="shared" si="33"/>
        <v>0</v>
      </c>
      <c r="S168" s="875"/>
      <c r="T168" s="904"/>
      <c r="V168" s="905"/>
      <c r="AB168" s="876"/>
      <c r="AL168" s="876"/>
      <c r="AM168" s="876"/>
      <c r="AN168" s="876"/>
      <c r="AO168" s="876"/>
      <c r="AP168" s="876"/>
      <c r="AQ168" s="876"/>
      <c r="AR168" s="876"/>
      <c r="AS168" s="876"/>
      <c r="AT168" s="876"/>
      <c r="AU168" s="876"/>
      <c r="AV168" s="876"/>
      <c r="AW168" s="876"/>
      <c r="AX168" s="876"/>
      <c r="AY168" s="876"/>
    </row>
    <row r="169" spans="1:51" ht="16.5">
      <c r="A169" s="1070">
        <v>98</v>
      </c>
      <c r="B169" s="1070">
        <v>7000025906</v>
      </c>
      <c r="C169" s="1070">
        <v>970</v>
      </c>
      <c r="D169" s="908" t="s">
        <v>718</v>
      </c>
      <c r="E169" s="1070">
        <v>1000025933</v>
      </c>
      <c r="F169" s="1070">
        <v>85389000</v>
      </c>
      <c r="G169" s="1154"/>
      <c r="H169" s="1070">
        <v>18</v>
      </c>
      <c r="I169" s="1151"/>
      <c r="J169" s="908" t="s">
        <v>641</v>
      </c>
      <c r="K169" s="1070" t="s">
        <v>581</v>
      </c>
      <c r="L169" s="1070">
        <v>1</v>
      </c>
      <c r="M169" s="1144"/>
      <c r="N169" s="1079" t="str">
        <f t="shared" si="30"/>
        <v>Included</v>
      </c>
      <c r="O169" s="1080">
        <f t="shared" si="31"/>
        <v>0</v>
      </c>
      <c r="P169" s="875"/>
      <c r="Q169" s="285">
        <f t="shared" si="32"/>
        <v>0</v>
      </c>
      <c r="R169" s="907">
        <f t="shared" si="33"/>
        <v>0</v>
      </c>
      <c r="S169" s="875"/>
      <c r="T169" s="904"/>
      <c r="V169" s="905"/>
      <c r="AB169" s="876"/>
      <c r="AL169" s="876"/>
      <c r="AM169" s="876"/>
      <c r="AN169" s="876"/>
      <c r="AO169" s="876"/>
      <c r="AP169" s="876"/>
      <c r="AQ169" s="876"/>
      <c r="AR169" s="876"/>
      <c r="AS169" s="876"/>
      <c r="AT169" s="876"/>
      <c r="AU169" s="876"/>
      <c r="AV169" s="876"/>
      <c r="AW169" s="876"/>
      <c r="AX169" s="876"/>
      <c r="AY169" s="876"/>
    </row>
    <row r="170" spans="1:51" ht="16.5">
      <c r="A170" s="1070">
        <v>99</v>
      </c>
      <c r="B170" s="1070">
        <v>7000025906</v>
      </c>
      <c r="C170" s="1070">
        <v>980</v>
      </c>
      <c r="D170" s="908" t="s">
        <v>718</v>
      </c>
      <c r="E170" s="1070">
        <v>1000025932</v>
      </c>
      <c r="F170" s="1070">
        <v>85462040</v>
      </c>
      <c r="G170" s="1154"/>
      <c r="H170" s="1070">
        <v>18</v>
      </c>
      <c r="I170" s="1151"/>
      <c r="J170" s="908" t="s">
        <v>760</v>
      </c>
      <c r="K170" s="1070" t="s">
        <v>581</v>
      </c>
      <c r="L170" s="1070">
        <v>1</v>
      </c>
      <c r="M170" s="1144"/>
      <c r="N170" s="1079" t="str">
        <f t="shared" si="30"/>
        <v>Included</v>
      </c>
      <c r="O170" s="1080">
        <f t="shared" si="31"/>
        <v>0</v>
      </c>
      <c r="P170" s="875"/>
      <c r="Q170" s="285">
        <f t="shared" si="32"/>
        <v>0</v>
      </c>
      <c r="R170" s="907">
        <f t="shared" si="33"/>
        <v>0</v>
      </c>
      <c r="S170" s="875"/>
      <c r="T170" s="904"/>
      <c r="V170" s="905"/>
      <c r="AB170" s="876"/>
      <c r="AL170" s="876"/>
      <c r="AM170" s="876"/>
      <c r="AN170" s="876"/>
      <c r="AO170" s="876"/>
      <c r="AP170" s="876"/>
      <c r="AQ170" s="876"/>
      <c r="AR170" s="876"/>
      <c r="AS170" s="876"/>
      <c r="AT170" s="876"/>
      <c r="AU170" s="876"/>
      <c r="AV170" s="876"/>
      <c r="AW170" s="876"/>
      <c r="AX170" s="876"/>
      <c r="AY170" s="876"/>
    </row>
    <row r="171" spans="1:51" ht="16.5">
      <c r="A171" s="1070">
        <v>100</v>
      </c>
      <c r="B171" s="1070">
        <v>7000025906</v>
      </c>
      <c r="C171" s="1070">
        <v>990</v>
      </c>
      <c r="D171" s="908" t="s">
        <v>718</v>
      </c>
      <c r="E171" s="1070">
        <v>1000019912</v>
      </c>
      <c r="F171" s="1070">
        <v>85371000</v>
      </c>
      <c r="G171" s="1154"/>
      <c r="H171" s="1070">
        <v>18</v>
      </c>
      <c r="I171" s="1151"/>
      <c r="J171" s="908" t="s">
        <v>643</v>
      </c>
      <c r="K171" s="1070" t="s">
        <v>578</v>
      </c>
      <c r="L171" s="1070">
        <v>1</v>
      </c>
      <c r="M171" s="1144"/>
      <c r="N171" s="1079" t="str">
        <f t="shared" si="30"/>
        <v>Included</v>
      </c>
      <c r="O171" s="1080">
        <f t="shared" si="31"/>
        <v>0</v>
      </c>
      <c r="P171" s="875"/>
      <c r="Q171" s="285">
        <f t="shared" si="32"/>
        <v>0</v>
      </c>
      <c r="R171" s="907">
        <f t="shared" si="33"/>
        <v>0</v>
      </c>
      <c r="S171" s="875"/>
      <c r="T171" s="904"/>
      <c r="V171" s="905"/>
      <c r="AB171" s="876"/>
      <c r="AL171" s="876"/>
      <c r="AM171" s="876"/>
      <c r="AN171" s="876"/>
      <c r="AO171" s="876"/>
      <c r="AP171" s="876"/>
      <c r="AQ171" s="876"/>
      <c r="AR171" s="876"/>
      <c r="AS171" s="876"/>
      <c r="AT171" s="876"/>
      <c r="AU171" s="876"/>
      <c r="AV171" s="876"/>
      <c r="AW171" s="876"/>
      <c r="AX171" s="876"/>
      <c r="AY171" s="876"/>
    </row>
    <row r="172" spans="1:51" ht="16.5">
      <c r="A172" s="1070">
        <v>101</v>
      </c>
      <c r="B172" s="1070">
        <v>7000025906</v>
      </c>
      <c r="C172" s="1070">
        <v>1000</v>
      </c>
      <c r="D172" s="908" t="s">
        <v>718</v>
      </c>
      <c r="E172" s="1070">
        <v>1000019927</v>
      </c>
      <c r="F172" s="1070">
        <v>85389000</v>
      </c>
      <c r="G172" s="1154"/>
      <c r="H172" s="1070">
        <v>18</v>
      </c>
      <c r="I172" s="1151"/>
      <c r="J172" s="908" t="s">
        <v>644</v>
      </c>
      <c r="K172" s="1070" t="s">
        <v>578</v>
      </c>
      <c r="L172" s="1070">
        <v>1</v>
      </c>
      <c r="M172" s="1144"/>
      <c r="N172" s="1079" t="str">
        <f t="shared" si="26"/>
        <v>Included</v>
      </c>
      <c r="O172" s="1080">
        <f t="shared" si="27"/>
        <v>0</v>
      </c>
      <c r="P172" s="875"/>
      <c r="Q172" s="285">
        <f t="shared" si="28"/>
        <v>0</v>
      </c>
      <c r="R172" s="907">
        <f t="shared" si="29"/>
        <v>0</v>
      </c>
      <c r="S172" s="875"/>
      <c r="T172" s="904"/>
      <c r="V172" s="905"/>
      <c r="AB172" s="876"/>
      <c r="AL172" s="876"/>
      <c r="AM172" s="876"/>
      <c r="AN172" s="876"/>
      <c r="AO172" s="876"/>
      <c r="AP172" s="876"/>
      <c r="AQ172" s="876"/>
      <c r="AR172" s="876"/>
      <c r="AS172" s="876"/>
      <c r="AT172" s="876"/>
      <c r="AU172" s="876"/>
      <c r="AV172" s="876"/>
      <c r="AW172" s="876"/>
      <c r="AX172" s="876"/>
      <c r="AY172" s="876"/>
    </row>
    <row r="173" spans="1:51" ht="16.5">
      <c r="A173" s="1070">
        <v>102</v>
      </c>
      <c r="B173" s="1070">
        <v>7000025906</v>
      </c>
      <c r="C173" s="1070">
        <v>1010</v>
      </c>
      <c r="D173" s="908" t="s">
        <v>718</v>
      </c>
      <c r="E173" s="1070">
        <v>1000053851</v>
      </c>
      <c r="F173" s="1070">
        <v>76169990</v>
      </c>
      <c r="G173" s="1154"/>
      <c r="H173" s="1070">
        <v>18</v>
      </c>
      <c r="I173" s="1151"/>
      <c r="J173" s="908" t="s">
        <v>759</v>
      </c>
      <c r="K173" s="1070" t="s">
        <v>664</v>
      </c>
      <c r="L173" s="1070">
        <v>1</v>
      </c>
      <c r="M173" s="1144"/>
      <c r="N173" s="1079" t="str">
        <f t="shared" si="26"/>
        <v>Included</v>
      </c>
      <c r="O173" s="1080">
        <f t="shared" si="27"/>
        <v>0</v>
      </c>
      <c r="P173" s="875"/>
      <c r="Q173" s="285">
        <f t="shared" si="28"/>
        <v>0</v>
      </c>
      <c r="R173" s="907">
        <f t="shared" si="29"/>
        <v>0</v>
      </c>
      <c r="S173" s="875"/>
      <c r="T173" s="904"/>
      <c r="V173" s="905"/>
      <c r="AB173" s="876"/>
      <c r="AL173" s="876"/>
      <c r="AM173" s="876"/>
      <c r="AN173" s="876"/>
      <c r="AO173" s="876"/>
      <c r="AP173" s="876"/>
      <c r="AQ173" s="876"/>
      <c r="AR173" s="876"/>
      <c r="AS173" s="876"/>
      <c r="AT173" s="876"/>
      <c r="AU173" s="876"/>
      <c r="AV173" s="876"/>
      <c r="AW173" s="876"/>
      <c r="AX173" s="876"/>
      <c r="AY173" s="876"/>
    </row>
    <row r="174" spans="1:51" ht="82.5">
      <c r="A174" s="1070">
        <v>103</v>
      </c>
      <c r="B174" s="1070">
        <v>7000025906</v>
      </c>
      <c r="C174" s="1070">
        <v>1260</v>
      </c>
      <c r="D174" s="908" t="s">
        <v>817</v>
      </c>
      <c r="E174" s="1070">
        <v>1000015954</v>
      </c>
      <c r="F174" s="1070">
        <v>73082011</v>
      </c>
      <c r="G174" s="1154"/>
      <c r="H174" s="1070">
        <v>18</v>
      </c>
      <c r="I174" s="1151"/>
      <c r="J174" s="908" t="s">
        <v>595</v>
      </c>
      <c r="K174" s="1070" t="s">
        <v>596</v>
      </c>
      <c r="L174" s="1070">
        <v>810</v>
      </c>
      <c r="M174" s="1144"/>
      <c r="N174" s="1079" t="str">
        <f t="shared" si="26"/>
        <v>Included</v>
      </c>
      <c r="O174" s="1080">
        <f t="shared" si="27"/>
        <v>0</v>
      </c>
      <c r="P174" s="875"/>
      <c r="Q174" s="285">
        <f t="shared" si="28"/>
        <v>0</v>
      </c>
      <c r="R174" s="907">
        <f t="shared" si="29"/>
        <v>0</v>
      </c>
      <c r="S174" s="875"/>
      <c r="T174" s="904"/>
      <c r="V174" s="905"/>
      <c r="AB174" s="876"/>
      <c r="AL174" s="876"/>
      <c r="AM174" s="876"/>
      <c r="AN174" s="876"/>
      <c r="AO174" s="876"/>
      <c r="AP174" s="876"/>
      <c r="AQ174" s="876"/>
      <c r="AR174" s="876"/>
      <c r="AS174" s="876"/>
      <c r="AT174" s="876"/>
      <c r="AU174" s="876"/>
      <c r="AV174" s="876"/>
      <c r="AW174" s="876"/>
      <c r="AX174" s="876"/>
      <c r="AY174" s="876"/>
    </row>
    <row r="175" spans="1:51" ht="82.5">
      <c r="A175" s="1070">
        <v>104</v>
      </c>
      <c r="B175" s="1070">
        <v>7000025906</v>
      </c>
      <c r="C175" s="1070">
        <v>1270</v>
      </c>
      <c r="D175" s="908" t="s">
        <v>817</v>
      </c>
      <c r="E175" s="1070">
        <v>1000015953</v>
      </c>
      <c r="F175" s="1070">
        <v>73082011</v>
      </c>
      <c r="G175" s="1154"/>
      <c r="H175" s="1070">
        <v>18</v>
      </c>
      <c r="I175" s="1151"/>
      <c r="J175" s="908" t="s">
        <v>768</v>
      </c>
      <c r="K175" s="1070" t="s">
        <v>596</v>
      </c>
      <c r="L175" s="1070">
        <v>430</v>
      </c>
      <c r="M175" s="1144"/>
      <c r="N175" s="1079" t="str">
        <f t="shared" si="26"/>
        <v>Included</v>
      </c>
      <c r="O175" s="1080">
        <f t="shared" si="27"/>
        <v>0</v>
      </c>
      <c r="P175" s="875"/>
      <c r="Q175" s="285">
        <f t="shared" si="28"/>
        <v>0</v>
      </c>
      <c r="R175" s="907">
        <f t="shared" si="29"/>
        <v>0</v>
      </c>
      <c r="S175" s="875"/>
      <c r="T175" s="904"/>
      <c r="V175" s="905"/>
      <c r="AB175" s="876"/>
      <c r="AL175" s="876"/>
      <c r="AM175" s="876"/>
      <c r="AN175" s="876"/>
      <c r="AO175" s="876"/>
      <c r="AP175" s="876"/>
      <c r="AQ175" s="876"/>
      <c r="AR175" s="876"/>
      <c r="AS175" s="876"/>
      <c r="AT175" s="876"/>
      <c r="AU175" s="876"/>
      <c r="AV175" s="876"/>
      <c r="AW175" s="876"/>
      <c r="AX175" s="876"/>
      <c r="AY175" s="876"/>
    </row>
    <row r="176" spans="1:51" ht="49.5">
      <c r="A176" s="1070">
        <v>105</v>
      </c>
      <c r="B176" s="1070">
        <v>7000025906</v>
      </c>
      <c r="C176" s="1070">
        <v>1280</v>
      </c>
      <c r="D176" s="908" t="s">
        <v>817</v>
      </c>
      <c r="E176" s="1070">
        <v>1000011713</v>
      </c>
      <c r="F176" s="1070">
        <v>73082011</v>
      </c>
      <c r="G176" s="1154"/>
      <c r="H176" s="1070">
        <v>18</v>
      </c>
      <c r="I176" s="1151"/>
      <c r="J176" s="908" t="s">
        <v>597</v>
      </c>
      <c r="K176" s="1070" t="s">
        <v>596</v>
      </c>
      <c r="L176" s="1070">
        <v>59</v>
      </c>
      <c r="M176" s="1144"/>
      <c r="N176" s="1079" t="str">
        <f t="shared" si="26"/>
        <v>Included</v>
      </c>
      <c r="O176" s="1080">
        <f t="shared" si="27"/>
        <v>0</v>
      </c>
      <c r="P176" s="875"/>
      <c r="Q176" s="285">
        <f t="shared" si="28"/>
        <v>0</v>
      </c>
      <c r="R176" s="907">
        <f t="shared" si="29"/>
        <v>0</v>
      </c>
      <c r="S176" s="875"/>
      <c r="T176" s="904"/>
      <c r="V176" s="905"/>
      <c r="AB176" s="876"/>
      <c r="AL176" s="876"/>
      <c r="AM176" s="876"/>
      <c r="AN176" s="876"/>
      <c r="AO176" s="876"/>
      <c r="AP176" s="876"/>
      <c r="AQ176" s="876"/>
      <c r="AR176" s="876"/>
      <c r="AS176" s="876"/>
      <c r="AT176" s="876"/>
      <c r="AU176" s="876"/>
      <c r="AV176" s="876"/>
      <c r="AW176" s="876"/>
      <c r="AX176" s="876"/>
      <c r="AY176" s="876"/>
    </row>
    <row r="177" spans="1:51" ht="49.5">
      <c r="A177" s="1070">
        <v>106</v>
      </c>
      <c r="B177" s="1070">
        <v>7000025906</v>
      </c>
      <c r="C177" s="1070">
        <v>1290</v>
      </c>
      <c r="D177" s="908" t="s">
        <v>817</v>
      </c>
      <c r="E177" s="1070">
        <v>1000012373</v>
      </c>
      <c r="F177" s="1070">
        <v>73082011</v>
      </c>
      <c r="G177" s="1154"/>
      <c r="H177" s="1070">
        <v>18</v>
      </c>
      <c r="I177" s="1151"/>
      <c r="J177" s="908" t="s">
        <v>598</v>
      </c>
      <c r="K177" s="1070" t="s">
        <v>596</v>
      </c>
      <c r="L177" s="1070">
        <v>79</v>
      </c>
      <c r="M177" s="1144"/>
      <c r="N177" s="1079" t="str">
        <f t="shared" si="26"/>
        <v>Included</v>
      </c>
      <c r="O177" s="1080">
        <f t="shared" si="27"/>
        <v>0</v>
      </c>
      <c r="P177" s="875"/>
      <c r="Q177" s="285">
        <f t="shared" si="28"/>
        <v>0</v>
      </c>
      <c r="R177" s="907">
        <f t="shared" si="29"/>
        <v>0</v>
      </c>
      <c r="S177" s="875"/>
      <c r="T177" s="904"/>
      <c r="V177" s="905"/>
      <c r="AB177" s="876"/>
      <c r="AL177" s="876"/>
      <c r="AM177" s="876"/>
      <c r="AN177" s="876"/>
      <c r="AO177" s="876"/>
      <c r="AP177" s="876"/>
      <c r="AQ177" s="876"/>
      <c r="AR177" s="876"/>
      <c r="AS177" s="876"/>
      <c r="AT177" s="876"/>
      <c r="AU177" s="876"/>
      <c r="AV177" s="876"/>
      <c r="AW177" s="876"/>
      <c r="AX177" s="876"/>
      <c r="AY177" s="876"/>
    </row>
    <row r="178" spans="1:51" s="688" customFormat="1" ht="23.25" customHeight="1">
      <c r="A178" s="1052" t="s">
        <v>861</v>
      </c>
      <c r="B178" s="1055" t="s">
        <v>860</v>
      </c>
      <c r="C178" s="1056"/>
      <c r="D178" s="1056"/>
      <c r="E178" s="1056"/>
      <c r="F178" s="1056"/>
      <c r="G178" s="1056"/>
      <c r="H178" s="1056"/>
      <c r="I178" s="1150"/>
      <c r="J178" s="1057"/>
      <c r="K178" s="1052"/>
      <c r="L178" s="1052"/>
      <c r="M178" s="1053"/>
      <c r="N178" s="1052"/>
      <c r="O178" s="1078"/>
      <c r="P178" s="687"/>
      <c r="Q178" s="788" t="s">
        <v>492</v>
      </c>
      <c r="R178" s="788" t="s">
        <v>493</v>
      </c>
      <c r="S178" s="687"/>
      <c r="T178" s="1054"/>
      <c r="U178" s="687"/>
      <c r="V178" s="696"/>
      <c r="W178" s="687"/>
      <c r="X178" s="687"/>
      <c r="Y178" s="687"/>
    </row>
    <row r="179" spans="1:51" ht="33">
      <c r="A179" s="1070">
        <v>1</v>
      </c>
      <c r="B179" s="1070">
        <v>7000025896</v>
      </c>
      <c r="C179" s="1070">
        <v>10</v>
      </c>
      <c r="D179" s="908" t="s">
        <v>707</v>
      </c>
      <c r="E179" s="1070">
        <v>1000004501</v>
      </c>
      <c r="F179" s="1070">
        <v>85352913</v>
      </c>
      <c r="G179" s="1154"/>
      <c r="H179" s="1070">
        <v>18</v>
      </c>
      <c r="I179" s="1151"/>
      <c r="J179" s="1068" t="s">
        <v>732</v>
      </c>
      <c r="K179" s="1070" t="s">
        <v>575</v>
      </c>
      <c r="L179" s="1070">
        <v>6</v>
      </c>
      <c r="M179" s="1144"/>
      <c r="N179" s="1079" t="str">
        <f t="shared" ref="N179:N268" si="34">IF(M179=0, "Included",IF(ISERROR(L179*M179), M179, L179*M179))</f>
        <v>Included</v>
      </c>
      <c r="O179" s="1080">
        <f t="shared" ref="O179:O268" si="35">R179</f>
        <v>0</v>
      </c>
      <c r="P179" s="875"/>
      <c r="Q179" s="285">
        <f t="shared" ref="Q179:Q268" si="36">IF(N179="Included",0,N179)</f>
        <v>0</v>
      </c>
      <c r="R179" s="907">
        <f>IF(I179="", H179*Q179/100,I179*Q179)</f>
        <v>0</v>
      </c>
      <c r="S179" s="875"/>
      <c r="T179" s="904"/>
      <c r="V179" s="905"/>
      <c r="AB179" s="876"/>
      <c r="AL179" s="876"/>
      <c r="AM179" s="876"/>
      <c r="AN179" s="876"/>
      <c r="AO179" s="876"/>
      <c r="AP179" s="876"/>
      <c r="AQ179" s="876"/>
      <c r="AR179" s="876"/>
      <c r="AS179" s="876"/>
      <c r="AT179" s="876"/>
      <c r="AU179" s="876"/>
      <c r="AV179" s="876"/>
      <c r="AW179" s="876"/>
      <c r="AX179" s="876"/>
      <c r="AY179" s="876"/>
    </row>
    <row r="180" spans="1:51" ht="33">
      <c r="A180" s="1070">
        <v>2</v>
      </c>
      <c r="B180" s="1070">
        <v>7000025896</v>
      </c>
      <c r="C180" s="1070">
        <v>20</v>
      </c>
      <c r="D180" s="908" t="s">
        <v>707</v>
      </c>
      <c r="E180" s="1070">
        <v>1000004463</v>
      </c>
      <c r="F180" s="1070">
        <v>85359090</v>
      </c>
      <c r="G180" s="1154"/>
      <c r="H180" s="1070">
        <v>18</v>
      </c>
      <c r="I180" s="1151"/>
      <c r="J180" s="1068" t="s">
        <v>731</v>
      </c>
      <c r="K180" s="1070" t="s">
        <v>575</v>
      </c>
      <c r="L180" s="1070">
        <v>18</v>
      </c>
      <c r="M180" s="1144"/>
      <c r="N180" s="1079" t="str">
        <f t="shared" si="34"/>
        <v>Included</v>
      </c>
      <c r="O180" s="1080">
        <f t="shared" si="35"/>
        <v>0</v>
      </c>
      <c r="P180" s="875"/>
      <c r="Q180" s="285">
        <f t="shared" si="36"/>
        <v>0</v>
      </c>
      <c r="R180" s="907">
        <f t="shared" ref="R180:R269" si="37">IF(I180="", H180*Q180/100,I180*Q180)</f>
        <v>0</v>
      </c>
      <c r="S180" s="875"/>
      <c r="T180" s="904"/>
      <c r="V180" s="905"/>
      <c r="AB180" s="876"/>
      <c r="AL180" s="876"/>
      <c r="AM180" s="876"/>
      <c r="AN180" s="876"/>
      <c r="AO180" s="876"/>
      <c r="AP180" s="876"/>
      <c r="AQ180" s="876"/>
      <c r="AR180" s="876"/>
      <c r="AS180" s="876"/>
      <c r="AT180" s="876"/>
      <c r="AU180" s="876"/>
      <c r="AV180" s="876"/>
      <c r="AW180" s="876"/>
      <c r="AX180" s="876"/>
      <c r="AY180" s="876"/>
    </row>
    <row r="181" spans="1:51" ht="33">
      <c r="A181" s="1070">
        <v>3</v>
      </c>
      <c r="B181" s="1070">
        <v>7000025896</v>
      </c>
      <c r="C181" s="1070">
        <v>30</v>
      </c>
      <c r="D181" s="908" t="s">
        <v>707</v>
      </c>
      <c r="E181" s="1070">
        <v>1000004535</v>
      </c>
      <c r="F181" s="1070">
        <v>85359090</v>
      </c>
      <c r="G181" s="1154"/>
      <c r="H181" s="1070">
        <v>18</v>
      </c>
      <c r="I181" s="1151"/>
      <c r="J181" s="1068" t="s">
        <v>770</v>
      </c>
      <c r="K181" s="1070" t="s">
        <v>575</v>
      </c>
      <c r="L181" s="1070">
        <v>15</v>
      </c>
      <c r="M181" s="1144"/>
      <c r="N181" s="1079" t="str">
        <f t="shared" si="34"/>
        <v>Included</v>
      </c>
      <c r="O181" s="1080">
        <f t="shared" si="35"/>
        <v>0</v>
      </c>
      <c r="P181" s="875"/>
      <c r="Q181" s="285">
        <f t="shared" si="36"/>
        <v>0</v>
      </c>
      <c r="R181" s="907">
        <f t="shared" si="37"/>
        <v>0</v>
      </c>
      <c r="S181" s="875"/>
      <c r="T181" s="904"/>
      <c r="V181" s="905"/>
      <c r="AB181" s="876"/>
      <c r="AL181" s="876"/>
      <c r="AM181" s="876"/>
      <c r="AN181" s="876"/>
      <c r="AO181" s="876"/>
      <c r="AP181" s="876"/>
      <c r="AQ181" s="876"/>
      <c r="AR181" s="876"/>
      <c r="AS181" s="876"/>
      <c r="AT181" s="876"/>
      <c r="AU181" s="876"/>
      <c r="AV181" s="876"/>
      <c r="AW181" s="876"/>
      <c r="AX181" s="876"/>
      <c r="AY181" s="876"/>
    </row>
    <row r="182" spans="1:51" ht="33">
      <c r="A182" s="1070">
        <v>4</v>
      </c>
      <c r="B182" s="1070">
        <v>7000025896</v>
      </c>
      <c r="C182" s="1070">
        <v>40</v>
      </c>
      <c r="D182" s="908" t="s">
        <v>707</v>
      </c>
      <c r="E182" s="1070">
        <v>1000004498</v>
      </c>
      <c r="F182" s="1070">
        <v>85353090</v>
      </c>
      <c r="G182" s="1154"/>
      <c r="H182" s="1070">
        <v>18</v>
      </c>
      <c r="I182" s="1151"/>
      <c r="J182" s="1068" t="s">
        <v>730</v>
      </c>
      <c r="K182" s="1070" t="s">
        <v>575</v>
      </c>
      <c r="L182" s="1070">
        <v>15</v>
      </c>
      <c r="M182" s="1144"/>
      <c r="N182" s="1079" t="str">
        <f t="shared" si="34"/>
        <v>Included</v>
      </c>
      <c r="O182" s="1080">
        <f t="shared" si="35"/>
        <v>0</v>
      </c>
      <c r="P182" s="875"/>
      <c r="Q182" s="285">
        <f t="shared" si="36"/>
        <v>0</v>
      </c>
      <c r="R182" s="907">
        <f t="shared" si="37"/>
        <v>0</v>
      </c>
      <c r="S182" s="875"/>
      <c r="T182" s="904"/>
      <c r="V182" s="905"/>
      <c r="AB182" s="876"/>
      <c r="AL182" s="876"/>
      <c r="AM182" s="876"/>
      <c r="AN182" s="876"/>
      <c r="AO182" s="876"/>
      <c r="AP182" s="876"/>
      <c r="AQ182" s="876"/>
      <c r="AR182" s="876"/>
      <c r="AS182" s="876"/>
      <c r="AT182" s="876"/>
      <c r="AU182" s="876"/>
      <c r="AV182" s="876"/>
      <c r="AW182" s="876"/>
      <c r="AX182" s="876"/>
      <c r="AY182" s="876"/>
    </row>
    <row r="183" spans="1:51" ht="33">
      <c r="A183" s="1070">
        <v>5</v>
      </c>
      <c r="B183" s="1070">
        <v>7000025896</v>
      </c>
      <c r="C183" s="1070">
        <v>50</v>
      </c>
      <c r="D183" s="908" t="s">
        <v>707</v>
      </c>
      <c r="E183" s="1070">
        <v>1000020419</v>
      </c>
      <c r="F183" s="1070">
        <v>85354010</v>
      </c>
      <c r="G183" s="1154"/>
      <c r="H183" s="1070">
        <v>18</v>
      </c>
      <c r="I183" s="1151"/>
      <c r="J183" s="1068" t="s">
        <v>576</v>
      </c>
      <c r="K183" s="1070" t="s">
        <v>575</v>
      </c>
      <c r="L183" s="1070">
        <v>9</v>
      </c>
      <c r="M183" s="1144"/>
      <c r="N183" s="1079" t="str">
        <f t="shared" si="34"/>
        <v>Included</v>
      </c>
      <c r="O183" s="1080">
        <f t="shared" si="35"/>
        <v>0</v>
      </c>
      <c r="P183" s="875"/>
      <c r="Q183" s="285">
        <f t="shared" si="36"/>
        <v>0</v>
      </c>
      <c r="R183" s="907">
        <f t="shared" si="37"/>
        <v>0</v>
      </c>
      <c r="S183" s="875"/>
      <c r="T183" s="904"/>
      <c r="V183" s="905"/>
      <c r="AB183" s="876"/>
      <c r="AL183" s="876"/>
      <c r="AM183" s="876"/>
      <c r="AN183" s="876"/>
      <c r="AO183" s="876"/>
      <c r="AP183" s="876"/>
      <c r="AQ183" s="876"/>
      <c r="AR183" s="876"/>
      <c r="AS183" s="876"/>
      <c r="AT183" s="876"/>
      <c r="AU183" s="876"/>
      <c r="AV183" s="876"/>
      <c r="AW183" s="876"/>
      <c r="AX183" s="876"/>
      <c r="AY183" s="876"/>
    </row>
    <row r="184" spans="1:51" ht="33">
      <c r="A184" s="1070">
        <v>6</v>
      </c>
      <c r="B184" s="1070">
        <v>7000025896</v>
      </c>
      <c r="C184" s="1070">
        <v>60</v>
      </c>
      <c r="D184" s="908" t="s">
        <v>707</v>
      </c>
      <c r="E184" s="1070">
        <v>1000004400</v>
      </c>
      <c r="F184" s="1070">
        <v>85462040</v>
      </c>
      <c r="G184" s="1154"/>
      <c r="H184" s="1070">
        <v>18</v>
      </c>
      <c r="I184" s="1151"/>
      <c r="J184" s="1068" t="s">
        <v>849</v>
      </c>
      <c r="K184" s="1070" t="s">
        <v>575</v>
      </c>
      <c r="L184" s="1070">
        <v>18</v>
      </c>
      <c r="M184" s="1144"/>
      <c r="N184" s="1079" t="str">
        <f t="shared" si="34"/>
        <v>Included</v>
      </c>
      <c r="O184" s="1080">
        <f t="shared" si="35"/>
        <v>0</v>
      </c>
      <c r="P184" s="875"/>
      <c r="Q184" s="285">
        <f t="shared" si="36"/>
        <v>0</v>
      </c>
      <c r="R184" s="907">
        <f t="shared" si="37"/>
        <v>0</v>
      </c>
      <c r="S184" s="875"/>
      <c r="T184" s="904"/>
      <c r="V184" s="905"/>
      <c r="AB184" s="876"/>
      <c r="AL184" s="876"/>
      <c r="AM184" s="876"/>
      <c r="AN184" s="876"/>
      <c r="AO184" s="876"/>
      <c r="AP184" s="876"/>
      <c r="AQ184" s="876"/>
      <c r="AR184" s="876"/>
      <c r="AS184" s="876"/>
      <c r="AT184" s="876"/>
      <c r="AU184" s="876"/>
      <c r="AV184" s="876"/>
      <c r="AW184" s="876"/>
      <c r="AX184" s="876"/>
      <c r="AY184" s="876"/>
    </row>
    <row r="185" spans="1:51" ht="33">
      <c r="A185" s="1070">
        <v>7</v>
      </c>
      <c r="B185" s="1070">
        <v>7000025896</v>
      </c>
      <c r="C185" s="1070">
        <v>70</v>
      </c>
      <c r="D185" s="908" t="s">
        <v>707</v>
      </c>
      <c r="E185" s="1070">
        <v>1000004401</v>
      </c>
      <c r="F185" s="1070">
        <v>85462040</v>
      </c>
      <c r="G185" s="1154"/>
      <c r="H185" s="1070">
        <v>18</v>
      </c>
      <c r="I185" s="1151"/>
      <c r="J185" s="1068" t="s">
        <v>577</v>
      </c>
      <c r="K185" s="1070" t="s">
        <v>575</v>
      </c>
      <c r="L185" s="1070">
        <v>9</v>
      </c>
      <c r="M185" s="1144"/>
      <c r="N185" s="1079" t="str">
        <f t="shared" si="34"/>
        <v>Included</v>
      </c>
      <c r="O185" s="1080">
        <f t="shared" si="35"/>
        <v>0</v>
      </c>
      <c r="P185" s="875"/>
      <c r="Q185" s="285">
        <f t="shared" si="36"/>
        <v>0</v>
      </c>
      <c r="R185" s="907">
        <f t="shared" si="37"/>
        <v>0</v>
      </c>
      <c r="S185" s="875"/>
      <c r="T185" s="904"/>
      <c r="V185" s="905"/>
      <c r="AB185" s="876"/>
      <c r="AL185" s="876"/>
      <c r="AM185" s="876"/>
      <c r="AN185" s="876"/>
      <c r="AO185" s="876"/>
      <c r="AP185" s="876"/>
      <c r="AQ185" s="876"/>
      <c r="AR185" s="876"/>
      <c r="AS185" s="876"/>
      <c r="AT185" s="876"/>
      <c r="AU185" s="876"/>
      <c r="AV185" s="876"/>
      <c r="AW185" s="876"/>
      <c r="AX185" s="876"/>
      <c r="AY185" s="876"/>
    </row>
    <row r="186" spans="1:51" ht="33">
      <c r="A186" s="1070">
        <v>8</v>
      </c>
      <c r="B186" s="1070">
        <v>7000025896</v>
      </c>
      <c r="C186" s="1070">
        <v>80</v>
      </c>
      <c r="D186" s="908" t="s">
        <v>708</v>
      </c>
      <c r="E186" s="1070">
        <v>1000001694</v>
      </c>
      <c r="F186" s="1070">
        <v>85462040</v>
      </c>
      <c r="G186" s="1154"/>
      <c r="H186" s="1070">
        <v>18</v>
      </c>
      <c r="I186" s="1151"/>
      <c r="J186" s="1068" t="s">
        <v>862</v>
      </c>
      <c r="K186" s="1070" t="s">
        <v>575</v>
      </c>
      <c r="L186" s="1070">
        <v>36</v>
      </c>
      <c r="M186" s="1144"/>
      <c r="N186" s="1079" t="str">
        <f t="shared" si="34"/>
        <v>Included</v>
      </c>
      <c r="O186" s="1080">
        <f t="shared" si="35"/>
        <v>0</v>
      </c>
      <c r="P186" s="875"/>
      <c r="Q186" s="285">
        <f t="shared" si="36"/>
        <v>0</v>
      </c>
      <c r="R186" s="907">
        <f t="shared" si="37"/>
        <v>0</v>
      </c>
      <c r="S186" s="875"/>
      <c r="T186" s="904"/>
      <c r="V186" s="905"/>
      <c r="AB186" s="876"/>
      <c r="AL186" s="876"/>
      <c r="AM186" s="876"/>
      <c r="AN186" s="876"/>
      <c r="AO186" s="876"/>
      <c r="AP186" s="876"/>
      <c r="AQ186" s="876"/>
      <c r="AR186" s="876"/>
      <c r="AS186" s="876"/>
      <c r="AT186" s="876"/>
      <c r="AU186" s="876"/>
      <c r="AV186" s="876"/>
      <c r="AW186" s="876"/>
      <c r="AX186" s="876"/>
      <c r="AY186" s="876"/>
    </row>
    <row r="187" spans="1:51" ht="33">
      <c r="A187" s="1070">
        <v>9</v>
      </c>
      <c r="B187" s="1070">
        <v>7000025896</v>
      </c>
      <c r="C187" s="1070">
        <v>90</v>
      </c>
      <c r="D187" s="908" t="s">
        <v>708</v>
      </c>
      <c r="E187" s="1070">
        <v>1000001695</v>
      </c>
      <c r="F187" s="1070">
        <v>85462040</v>
      </c>
      <c r="G187" s="1154"/>
      <c r="H187" s="1070">
        <v>18</v>
      </c>
      <c r="I187" s="1151"/>
      <c r="J187" s="1068" t="s">
        <v>638</v>
      </c>
      <c r="K187" s="1070" t="s">
        <v>575</v>
      </c>
      <c r="L187" s="1070">
        <v>92</v>
      </c>
      <c r="M187" s="1144"/>
      <c r="N187" s="1079" t="str">
        <f t="shared" si="34"/>
        <v>Included</v>
      </c>
      <c r="O187" s="1080">
        <f t="shared" si="35"/>
        <v>0</v>
      </c>
      <c r="P187" s="875"/>
      <c r="Q187" s="285">
        <f t="shared" si="36"/>
        <v>0</v>
      </c>
      <c r="R187" s="907">
        <f t="shared" si="37"/>
        <v>0</v>
      </c>
      <c r="S187" s="875"/>
      <c r="T187" s="904"/>
      <c r="V187" s="905"/>
      <c r="AB187" s="876"/>
      <c r="AL187" s="876"/>
      <c r="AM187" s="876"/>
      <c r="AN187" s="876"/>
      <c r="AO187" s="876"/>
      <c r="AP187" s="876"/>
      <c r="AQ187" s="876"/>
      <c r="AR187" s="876"/>
      <c r="AS187" s="876"/>
      <c r="AT187" s="876"/>
      <c r="AU187" s="876"/>
      <c r="AV187" s="876"/>
      <c r="AW187" s="876"/>
      <c r="AX187" s="876"/>
      <c r="AY187" s="876"/>
    </row>
    <row r="188" spans="1:51" ht="33">
      <c r="A188" s="1070">
        <v>10</v>
      </c>
      <c r="B188" s="1070">
        <v>7000025896</v>
      </c>
      <c r="C188" s="1070">
        <v>100</v>
      </c>
      <c r="D188" s="908" t="s">
        <v>708</v>
      </c>
      <c r="E188" s="1070">
        <v>1000020417</v>
      </c>
      <c r="F188" s="1070">
        <v>85354010</v>
      </c>
      <c r="G188" s="1154"/>
      <c r="H188" s="1070">
        <v>18</v>
      </c>
      <c r="I188" s="1151"/>
      <c r="J188" s="1068" t="s">
        <v>637</v>
      </c>
      <c r="K188" s="1070" t="s">
        <v>575</v>
      </c>
      <c r="L188" s="1070">
        <v>18</v>
      </c>
      <c r="M188" s="1144"/>
      <c r="N188" s="1079" t="str">
        <f t="shared" si="34"/>
        <v>Included</v>
      </c>
      <c r="O188" s="1080">
        <f t="shared" si="35"/>
        <v>0</v>
      </c>
      <c r="P188" s="875"/>
      <c r="Q188" s="285">
        <f t="shared" si="36"/>
        <v>0</v>
      </c>
      <c r="R188" s="907">
        <f t="shared" si="37"/>
        <v>0</v>
      </c>
      <c r="S188" s="875"/>
      <c r="T188" s="904"/>
      <c r="V188" s="905"/>
      <c r="AB188" s="876"/>
      <c r="AL188" s="876"/>
      <c r="AM188" s="876"/>
      <c r="AN188" s="876"/>
      <c r="AO188" s="876"/>
      <c r="AP188" s="876"/>
      <c r="AQ188" s="876"/>
      <c r="AR188" s="876"/>
      <c r="AS188" s="876"/>
      <c r="AT188" s="876"/>
      <c r="AU188" s="876"/>
      <c r="AV188" s="876"/>
      <c r="AW188" s="876"/>
      <c r="AX188" s="876"/>
      <c r="AY188" s="876"/>
    </row>
    <row r="189" spans="1:51" ht="33">
      <c r="A189" s="1070">
        <v>11</v>
      </c>
      <c r="B189" s="1070">
        <v>7000025896</v>
      </c>
      <c r="C189" s="1070">
        <v>110</v>
      </c>
      <c r="D189" s="908" t="s">
        <v>708</v>
      </c>
      <c r="E189" s="1070">
        <v>1000051760</v>
      </c>
      <c r="F189" s="1070">
        <v>85353090</v>
      </c>
      <c r="G189" s="1154"/>
      <c r="H189" s="1070">
        <v>18</v>
      </c>
      <c r="I189" s="1151"/>
      <c r="J189" s="1068" t="s">
        <v>863</v>
      </c>
      <c r="K189" s="1070" t="s">
        <v>575</v>
      </c>
      <c r="L189" s="1070">
        <v>4</v>
      </c>
      <c r="M189" s="1144"/>
      <c r="N189" s="1079" t="str">
        <f t="shared" si="34"/>
        <v>Included</v>
      </c>
      <c r="O189" s="1080">
        <f t="shared" si="35"/>
        <v>0</v>
      </c>
      <c r="P189" s="875"/>
      <c r="Q189" s="285">
        <f t="shared" si="36"/>
        <v>0</v>
      </c>
      <c r="R189" s="907">
        <f t="shared" si="37"/>
        <v>0</v>
      </c>
      <c r="S189" s="875"/>
      <c r="T189" s="904"/>
      <c r="V189" s="905"/>
      <c r="AB189" s="876"/>
      <c r="AL189" s="876"/>
      <c r="AM189" s="876"/>
      <c r="AN189" s="876"/>
      <c r="AO189" s="876"/>
      <c r="AP189" s="876"/>
      <c r="AQ189" s="876"/>
      <c r="AR189" s="876"/>
      <c r="AS189" s="876"/>
      <c r="AT189" s="876"/>
      <c r="AU189" s="876"/>
      <c r="AV189" s="876"/>
      <c r="AW189" s="876"/>
      <c r="AX189" s="876"/>
      <c r="AY189" s="876"/>
    </row>
    <row r="190" spans="1:51" ht="33">
      <c r="A190" s="1070">
        <v>12</v>
      </c>
      <c r="B190" s="1070">
        <v>7000025896</v>
      </c>
      <c r="C190" s="1070">
        <v>120</v>
      </c>
      <c r="D190" s="908" t="s">
        <v>708</v>
      </c>
      <c r="E190" s="1070">
        <v>1000051850</v>
      </c>
      <c r="F190" s="1070">
        <v>85353090</v>
      </c>
      <c r="G190" s="1154"/>
      <c r="H190" s="1070">
        <v>18</v>
      </c>
      <c r="I190" s="1151"/>
      <c r="J190" s="1068" t="s">
        <v>864</v>
      </c>
      <c r="K190" s="1070" t="s">
        <v>575</v>
      </c>
      <c r="L190" s="1070">
        <v>8</v>
      </c>
      <c r="M190" s="1144"/>
      <c r="N190" s="1079" t="str">
        <f t="shared" si="34"/>
        <v>Included</v>
      </c>
      <c r="O190" s="1080">
        <f t="shared" si="35"/>
        <v>0</v>
      </c>
      <c r="P190" s="875"/>
      <c r="Q190" s="285">
        <f t="shared" si="36"/>
        <v>0</v>
      </c>
      <c r="R190" s="907">
        <f t="shared" si="37"/>
        <v>0</v>
      </c>
      <c r="S190" s="875"/>
      <c r="T190" s="904"/>
      <c r="V190" s="905"/>
      <c r="AB190" s="876"/>
      <c r="AL190" s="876"/>
      <c r="AM190" s="876"/>
      <c r="AN190" s="876"/>
      <c r="AO190" s="876"/>
      <c r="AP190" s="876"/>
      <c r="AQ190" s="876"/>
      <c r="AR190" s="876"/>
      <c r="AS190" s="876"/>
      <c r="AT190" s="876"/>
      <c r="AU190" s="876"/>
      <c r="AV190" s="876"/>
      <c r="AW190" s="876"/>
      <c r="AX190" s="876"/>
      <c r="AY190" s="876"/>
    </row>
    <row r="191" spans="1:51" ht="33">
      <c r="A191" s="1070">
        <v>13</v>
      </c>
      <c r="B191" s="1070">
        <v>7000025896</v>
      </c>
      <c r="C191" s="1070">
        <v>130</v>
      </c>
      <c r="D191" s="908" t="s">
        <v>708</v>
      </c>
      <c r="E191" s="1070">
        <v>1000032777</v>
      </c>
      <c r="F191" s="1070">
        <v>85353090</v>
      </c>
      <c r="G191" s="1154"/>
      <c r="H191" s="1070">
        <v>18</v>
      </c>
      <c r="I191" s="1151"/>
      <c r="J191" s="908" t="s">
        <v>737</v>
      </c>
      <c r="K191" s="1070" t="s">
        <v>575</v>
      </c>
      <c r="L191" s="1070">
        <v>14</v>
      </c>
      <c r="M191" s="1144"/>
      <c r="N191" s="1079" t="str">
        <f t="shared" si="34"/>
        <v>Included</v>
      </c>
      <c r="O191" s="1080">
        <f t="shared" si="35"/>
        <v>0</v>
      </c>
      <c r="P191" s="875"/>
      <c r="Q191" s="285">
        <f t="shared" si="36"/>
        <v>0</v>
      </c>
      <c r="R191" s="907">
        <f t="shared" si="37"/>
        <v>0</v>
      </c>
      <c r="S191" s="875"/>
      <c r="T191" s="904"/>
      <c r="V191" s="905"/>
      <c r="AB191" s="876"/>
      <c r="AL191" s="876"/>
      <c r="AM191" s="876"/>
      <c r="AN191" s="876"/>
      <c r="AO191" s="876"/>
      <c r="AP191" s="876"/>
      <c r="AQ191" s="876"/>
      <c r="AR191" s="876"/>
      <c r="AS191" s="876"/>
      <c r="AT191" s="876"/>
      <c r="AU191" s="876"/>
      <c r="AV191" s="876"/>
      <c r="AW191" s="876"/>
      <c r="AX191" s="876"/>
      <c r="AY191" s="876"/>
    </row>
    <row r="192" spans="1:51" ht="33">
      <c r="A192" s="1070">
        <v>14</v>
      </c>
      <c r="B192" s="1070">
        <v>7000025896</v>
      </c>
      <c r="C192" s="1070">
        <v>140</v>
      </c>
      <c r="D192" s="908" t="s">
        <v>708</v>
      </c>
      <c r="E192" s="1070">
        <v>1000001689</v>
      </c>
      <c r="F192" s="1070">
        <v>85353090</v>
      </c>
      <c r="G192" s="1154"/>
      <c r="H192" s="1070">
        <v>18</v>
      </c>
      <c r="I192" s="1151"/>
      <c r="J192" s="908" t="s">
        <v>736</v>
      </c>
      <c r="K192" s="1070" t="s">
        <v>575</v>
      </c>
      <c r="L192" s="1070">
        <v>8</v>
      </c>
      <c r="M192" s="1144"/>
      <c r="N192" s="1079" t="str">
        <f t="shared" si="34"/>
        <v>Included</v>
      </c>
      <c r="O192" s="1080">
        <f t="shared" si="35"/>
        <v>0</v>
      </c>
      <c r="P192" s="875"/>
      <c r="Q192" s="285">
        <f t="shared" si="36"/>
        <v>0</v>
      </c>
      <c r="R192" s="907">
        <f t="shared" si="37"/>
        <v>0</v>
      </c>
      <c r="S192" s="875"/>
      <c r="T192" s="904"/>
      <c r="V192" s="905"/>
      <c r="AB192" s="876"/>
      <c r="AL192" s="876"/>
      <c r="AM192" s="876"/>
      <c r="AN192" s="876"/>
      <c r="AO192" s="876"/>
      <c r="AP192" s="876"/>
      <c r="AQ192" s="876"/>
      <c r="AR192" s="876"/>
      <c r="AS192" s="876"/>
      <c r="AT192" s="876"/>
      <c r="AU192" s="876"/>
      <c r="AV192" s="876"/>
      <c r="AW192" s="876"/>
      <c r="AX192" s="876"/>
      <c r="AY192" s="876"/>
    </row>
    <row r="193" spans="1:51" ht="33">
      <c r="A193" s="1070">
        <v>15</v>
      </c>
      <c r="B193" s="1070">
        <v>7000025896</v>
      </c>
      <c r="C193" s="1070">
        <v>150</v>
      </c>
      <c r="D193" s="908" t="s">
        <v>708</v>
      </c>
      <c r="E193" s="1070">
        <v>1000001688</v>
      </c>
      <c r="F193" s="1070">
        <v>85353090</v>
      </c>
      <c r="G193" s="1154"/>
      <c r="H193" s="1070">
        <v>18</v>
      </c>
      <c r="I193" s="1151"/>
      <c r="J193" s="908" t="s">
        <v>735</v>
      </c>
      <c r="K193" s="1070" t="s">
        <v>575</v>
      </c>
      <c r="L193" s="1070">
        <v>8</v>
      </c>
      <c r="M193" s="1144"/>
      <c r="N193" s="1079" t="str">
        <f t="shared" si="34"/>
        <v>Included</v>
      </c>
      <c r="O193" s="1080">
        <f t="shared" si="35"/>
        <v>0</v>
      </c>
      <c r="P193" s="875"/>
      <c r="Q193" s="285">
        <f t="shared" si="36"/>
        <v>0</v>
      </c>
      <c r="R193" s="907">
        <f t="shared" si="37"/>
        <v>0</v>
      </c>
      <c r="S193" s="875"/>
      <c r="T193" s="904"/>
      <c r="V193" s="905"/>
      <c r="AB193" s="876"/>
      <c r="AL193" s="876"/>
      <c r="AM193" s="876"/>
      <c r="AN193" s="876"/>
      <c r="AO193" s="876"/>
      <c r="AP193" s="876"/>
      <c r="AQ193" s="876"/>
      <c r="AR193" s="876"/>
      <c r="AS193" s="876"/>
      <c r="AT193" s="876"/>
      <c r="AU193" s="876"/>
      <c r="AV193" s="876"/>
      <c r="AW193" s="876"/>
      <c r="AX193" s="876"/>
      <c r="AY193" s="876"/>
    </row>
    <row r="194" spans="1:51" ht="33">
      <c r="A194" s="1070">
        <v>16</v>
      </c>
      <c r="B194" s="1070">
        <v>7000025896</v>
      </c>
      <c r="C194" s="1070">
        <v>160</v>
      </c>
      <c r="D194" s="908" t="s">
        <v>708</v>
      </c>
      <c r="E194" s="1070">
        <v>1000001772</v>
      </c>
      <c r="F194" s="1070">
        <v>85359090</v>
      </c>
      <c r="G194" s="1154"/>
      <c r="H194" s="1070">
        <v>18</v>
      </c>
      <c r="I194" s="1151"/>
      <c r="J194" s="908" t="s">
        <v>865</v>
      </c>
      <c r="K194" s="1070" t="s">
        <v>575</v>
      </c>
      <c r="L194" s="1070">
        <v>30</v>
      </c>
      <c r="M194" s="1144"/>
      <c r="N194" s="1079" t="str">
        <f t="shared" si="34"/>
        <v>Included</v>
      </c>
      <c r="O194" s="1080">
        <f t="shared" si="35"/>
        <v>0</v>
      </c>
      <c r="P194" s="875"/>
      <c r="Q194" s="285">
        <f t="shared" si="36"/>
        <v>0</v>
      </c>
      <c r="R194" s="907">
        <f t="shared" si="37"/>
        <v>0</v>
      </c>
      <c r="S194" s="875"/>
      <c r="T194" s="904"/>
      <c r="V194" s="905"/>
      <c r="AB194" s="876"/>
      <c r="AL194" s="876"/>
      <c r="AM194" s="876"/>
      <c r="AN194" s="876"/>
      <c r="AO194" s="876"/>
      <c r="AP194" s="876"/>
      <c r="AQ194" s="876"/>
      <c r="AR194" s="876"/>
      <c r="AS194" s="876"/>
      <c r="AT194" s="876"/>
      <c r="AU194" s="876"/>
      <c r="AV194" s="876"/>
      <c r="AW194" s="876"/>
      <c r="AX194" s="876"/>
      <c r="AY194" s="876"/>
    </row>
    <row r="195" spans="1:51" ht="33">
      <c r="A195" s="1070">
        <v>17</v>
      </c>
      <c r="B195" s="1070">
        <v>7000025896</v>
      </c>
      <c r="C195" s="1070">
        <v>170</v>
      </c>
      <c r="D195" s="908" t="s">
        <v>708</v>
      </c>
      <c r="E195" s="1070">
        <v>1000001739</v>
      </c>
      <c r="F195" s="1070">
        <v>85359090</v>
      </c>
      <c r="G195" s="1154"/>
      <c r="H195" s="1070">
        <v>18</v>
      </c>
      <c r="I195" s="1151"/>
      <c r="J195" s="908" t="s">
        <v>866</v>
      </c>
      <c r="K195" s="1070" t="s">
        <v>575</v>
      </c>
      <c r="L195" s="1070">
        <v>18</v>
      </c>
      <c r="M195" s="1144"/>
      <c r="N195" s="1079" t="str">
        <f t="shared" si="34"/>
        <v>Included</v>
      </c>
      <c r="O195" s="1080">
        <f t="shared" si="35"/>
        <v>0</v>
      </c>
      <c r="P195" s="875"/>
      <c r="Q195" s="285">
        <f t="shared" si="36"/>
        <v>0</v>
      </c>
      <c r="R195" s="907">
        <f t="shared" si="37"/>
        <v>0</v>
      </c>
      <c r="S195" s="875"/>
      <c r="T195" s="904"/>
      <c r="V195" s="905"/>
      <c r="AB195" s="876"/>
      <c r="AL195" s="876"/>
      <c r="AM195" s="876"/>
      <c r="AN195" s="876"/>
      <c r="AO195" s="876"/>
      <c r="AP195" s="876"/>
      <c r="AQ195" s="876"/>
      <c r="AR195" s="876"/>
      <c r="AS195" s="876"/>
      <c r="AT195" s="876"/>
      <c r="AU195" s="876"/>
      <c r="AV195" s="876"/>
      <c r="AW195" s="876"/>
      <c r="AX195" s="876"/>
      <c r="AY195" s="876"/>
    </row>
    <row r="196" spans="1:51" ht="33">
      <c r="A196" s="1070">
        <v>18</v>
      </c>
      <c r="B196" s="1070">
        <v>7000025896</v>
      </c>
      <c r="C196" s="1070">
        <v>180</v>
      </c>
      <c r="D196" s="908" t="s">
        <v>708</v>
      </c>
      <c r="E196" s="1070">
        <v>1000001684</v>
      </c>
      <c r="F196" s="1070">
        <v>85359090</v>
      </c>
      <c r="G196" s="1154"/>
      <c r="H196" s="1070">
        <v>18</v>
      </c>
      <c r="I196" s="1151"/>
      <c r="J196" s="908" t="s">
        <v>734</v>
      </c>
      <c r="K196" s="1070" t="s">
        <v>575</v>
      </c>
      <c r="L196" s="1070">
        <v>24</v>
      </c>
      <c r="M196" s="1144"/>
      <c r="N196" s="1079" t="str">
        <f t="shared" si="34"/>
        <v>Included</v>
      </c>
      <c r="O196" s="1080">
        <f t="shared" si="35"/>
        <v>0</v>
      </c>
      <c r="P196" s="875"/>
      <c r="Q196" s="285">
        <f t="shared" si="36"/>
        <v>0</v>
      </c>
      <c r="R196" s="907">
        <f t="shared" si="37"/>
        <v>0</v>
      </c>
      <c r="S196" s="875"/>
      <c r="T196" s="904"/>
      <c r="V196" s="905"/>
      <c r="AB196" s="876"/>
      <c r="AL196" s="876"/>
      <c r="AM196" s="876"/>
      <c r="AN196" s="876"/>
      <c r="AO196" s="876"/>
      <c r="AP196" s="876"/>
      <c r="AQ196" s="876"/>
      <c r="AR196" s="876"/>
      <c r="AS196" s="876"/>
      <c r="AT196" s="876"/>
      <c r="AU196" s="876"/>
      <c r="AV196" s="876"/>
      <c r="AW196" s="876"/>
      <c r="AX196" s="876"/>
      <c r="AY196" s="876"/>
    </row>
    <row r="197" spans="1:51" ht="33">
      <c r="A197" s="1070">
        <v>19</v>
      </c>
      <c r="B197" s="1070">
        <v>7000025896</v>
      </c>
      <c r="C197" s="1070">
        <v>190</v>
      </c>
      <c r="D197" s="908" t="s">
        <v>708</v>
      </c>
      <c r="E197" s="1070">
        <v>1000028442</v>
      </c>
      <c r="F197" s="1070">
        <v>85352912</v>
      </c>
      <c r="G197" s="1154"/>
      <c r="H197" s="1070">
        <v>18</v>
      </c>
      <c r="I197" s="1151"/>
      <c r="J197" s="908" t="s">
        <v>867</v>
      </c>
      <c r="K197" s="1070" t="s">
        <v>575</v>
      </c>
      <c r="L197" s="1070">
        <v>6</v>
      </c>
      <c r="M197" s="1144"/>
      <c r="N197" s="1079" t="str">
        <f t="shared" si="34"/>
        <v>Included</v>
      </c>
      <c r="O197" s="1080">
        <f t="shared" si="35"/>
        <v>0</v>
      </c>
      <c r="P197" s="875"/>
      <c r="Q197" s="285">
        <f t="shared" si="36"/>
        <v>0</v>
      </c>
      <c r="R197" s="907">
        <f t="shared" si="37"/>
        <v>0</v>
      </c>
      <c r="S197" s="875"/>
      <c r="T197" s="904"/>
      <c r="V197" s="905"/>
      <c r="AB197" s="876"/>
      <c r="AL197" s="876"/>
      <c r="AM197" s="876"/>
      <c r="AN197" s="876"/>
      <c r="AO197" s="876"/>
      <c r="AP197" s="876"/>
      <c r="AQ197" s="876"/>
      <c r="AR197" s="876"/>
      <c r="AS197" s="876"/>
      <c r="AT197" s="876"/>
      <c r="AU197" s="876"/>
      <c r="AV197" s="876"/>
      <c r="AW197" s="876"/>
      <c r="AX197" s="876"/>
      <c r="AY197" s="876"/>
    </row>
    <row r="198" spans="1:51" ht="33">
      <c r="A198" s="1070">
        <v>20</v>
      </c>
      <c r="B198" s="1070">
        <v>7000025896</v>
      </c>
      <c r="C198" s="1070">
        <v>200</v>
      </c>
      <c r="D198" s="908" t="s">
        <v>708</v>
      </c>
      <c r="E198" s="1070">
        <v>1000001683</v>
      </c>
      <c r="F198" s="1070">
        <v>85352912</v>
      </c>
      <c r="G198" s="1154"/>
      <c r="H198" s="1070">
        <v>18</v>
      </c>
      <c r="I198" s="1151"/>
      <c r="J198" s="908" t="s">
        <v>733</v>
      </c>
      <c r="K198" s="1070" t="s">
        <v>575</v>
      </c>
      <c r="L198" s="1070">
        <v>8</v>
      </c>
      <c r="M198" s="1144"/>
      <c r="N198" s="1079" t="str">
        <f t="shared" si="34"/>
        <v>Included</v>
      </c>
      <c r="O198" s="1080">
        <f t="shared" si="35"/>
        <v>0</v>
      </c>
      <c r="P198" s="875"/>
      <c r="Q198" s="285">
        <f t="shared" si="36"/>
        <v>0</v>
      </c>
      <c r="R198" s="907">
        <f t="shared" si="37"/>
        <v>0</v>
      </c>
      <c r="S198" s="875"/>
      <c r="T198" s="904"/>
      <c r="V198" s="905"/>
      <c r="AB198" s="876"/>
      <c r="AL198" s="876"/>
      <c r="AM198" s="876"/>
      <c r="AN198" s="876"/>
      <c r="AO198" s="876"/>
      <c r="AP198" s="876"/>
      <c r="AQ198" s="876"/>
      <c r="AR198" s="876"/>
      <c r="AS198" s="876"/>
      <c r="AT198" s="876"/>
      <c r="AU198" s="876"/>
      <c r="AV198" s="876"/>
      <c r="AW198" s="876"/>
      <c r="AX198" s="876"/>
      <c r="AY198" s="876"/>
    </row>
    <row r="199" spans="1:51" ht="33">
      <c r="A199" s="1070">
        <v>21</v>
      </c>
      <c r="B199" s="1070">
        <v>7000025896</v>
      </c>
      <c r="C199" s="1070">
        <v>210</v>
      </c>
      <c r="D199" s="908" t="s">
        <v>825</v>
      </c>
      <c r="E199" s="1070">
        <v>1000029277</v>
      </c>
      <c r="F199" s="1070">
        <v>72169990</v>
      </c>
      <c r="G199" s="1154"/>
      <c r="H199" s="1070">
        <v>18</v>
      </c>
      <c r="I199" s="1151"/>
      <c r="J199" s="908" t="s">
        <v>868</v>
      </c>
      <c r="K199" s="1070" t="s">
        <v>581</v>
      </c>
      <c r="L199" s="1070">
        <v>1</v>
      </c>
      <c r="M199" s="1144"/>
      <c r="N199" s="1079" t="str">
        <f t="shared" si="34"/>
        <v>Included</v>
      </c>
      <c r="O199" s="1080">
        <f t="shared" si="35"/>
        <v>0</v>
      </c>
      <c r="P199" s="875"/>
      <c r="Q199" s="285">
        <f t="shared" si="36"/>
        <v>0</v>
      </c>
      <c r="R199" s="907">
        <f t="shared" si="37"/>
        <v>0</v>
      </c>
      <c r="S199" s="875"/>
      <c r="T199" s="904"/>
      <c r="V199" s="905"/>
      <c r="AB199" s="876"/>
      <c r="AL199" s="876"/>
      <c r="AM199" s="876"/>
      <c r="AN199" s="876"/>
      <c r="AO199" s="876"/>
      <c r="AP199" s="876"/>
      <c r="AQ199" s="876"/>
      <c r="AR199" s="876"/>
      <c r="AS199" s="876"/>
      <c r="AT199" s="876"/>
      <c r="AU199" s="876"/>
      <c r="AV199" s="876"/>
      <c r="AW199" s="876"/>
      <c r="AX199" s="876"/>
      <c r="AY199" s="876"/>
    </row>
    <row r="200" spans="1:51" ht="49.5">
      <c r="A200" s="1070">
        <v>22</v>
      </c>
      <c r="B200" s="1070">
        <v>7000025896</v>
      </c>
      <c r="C200" s="1070">
        <v>220</v>
      </c>
      <c r="D200" s="908" t="s">
        <v>825</v>
      </c>
      <c r="E200" s="1070">
        <v>1000049683</v>
      </c>
      <c r="F200" s="1070">
        <v>72169990</v>
      </c>
      <c r="G200" s="1154"/>
      <c r="H200" s="1070">
        <v>18</v>
      </c>
      <c r="I200" s="1151"/>
      <c r="J200" s="908" t="s">
        <v>826</v>
      </c>
      <c r="K200" s="1070" t="s">
        <v>581</v>
      </c>
      <c r="L200" s="1070">
        <v>2</v>
      </c>
      <c r="M200" s="1144"/>
      <c r="N200" s="1079" t="str">
        <f t="shared" si="34"/>
        <v>Included</v>
      </c>
      <c r="O200" s="1080">
        <f t="shared" si="35"/>
        <v>0</v>
      </c>
      <c r="P200" s="875"/>
      <c r="Q200" s="285">
        <f t="shared" si="36"/>
        <v>0</v>
      </c>
      <c r="R200" s="907">
        <f t="shared" si="37"/>
        <v>0</v>
      </c>
      <c r="S200" s="875"/>
      <c r="T200" s="904"/>
      <c r="V200" s="905"/>
      <c r="AB200" s="876"/>
      <c r="AL200" s="876"/>
      <c r="AM200" s="876"/>
      <c r="AN200" s="876"/>
      <c r="AO200" s="876"/>
      <c r="AP200" s="876"/>
      <c r="AQ200" s="876"/>
      <c r="AR200" s="876"/>
      <c r="AS200" s="876"/>
      <c r="AT200" s="876"/>
      <c r="AU200" s="876"/>
      <c r="AV200" s="876"/>
      <c r="AW200" s="876"/>
      <c r="AX200" s="876"/>
      <c r="AY200" s="876"/>
    </row>
    <row r="201" spans="1:51" ht="33">
      <c r="A201" s="1070">
        <v>23</v>
      </c>
      <c r="B201" s="1070">
        <v>7000025896</v>
      </c>
      <c r="C201" s="1070">
        <v>230</v>
      </c>
      <c r="D201" s="908" t="s">
        <v>825</v>
      </c>
      <c r="E201" s="1070">
        <v>1000011322</v>
      </c>
      <c r="F201" s="1070">
        <v>72169990</v>
      </c>
      <c r="G201" s="1154"/>
      <c r="H201" s="1070">
        <v>18</v>
      </c>
      <c r="I201" s="1151"/>
      <c r="J201" s="908" t="s">
        <v>869</v>
      </c>
      <c r="K201" s="1070" t="s">
        <v>581</v>
      </c>
      <c r="L201" s="1070">
        <v>1</v>
      </c>
      <c r="M201" s="1144"/>
      <c r="N201" s="1079" t="str">
        <f t="shared" si="34"/>
        <v>Included</v>
      </c>
      <c r="O201" s="1080">
        <f t="shared" si="35"/>
        <v>0</v>
      </c>
      <c r="P201" s="875"/>
      <c r="Q201" s="285">
        <f t="shared" si="36"/>
        <v>0</v>
      </c>
      <c r="R201" s="907">
        <f t="shared" si="37"/>
        <v>0</v>
      </c>
      <c r="S201" s="875"/>
      <c r="T201" s="904"/>
      <c r="V201" s="905"/>
      <c r="AB201" s="876"/>
      <c r="AL201" s="876"/>
      <c r="AM201" s="876"/>
      <c r="AN201" s="876"/>
      <c r="AO201" s="876"/>
      <c r="AP201" s="876"/>
      <c r="AQ201" s="876"/>
      <c r="AR201" s="876"/>
      <c r="AS201" s="876"/>
      <c r="AT201" s="876"/>
      <c r="AU201" s="876"/>
      <c r="AV201" s="876"/>
      <c r="AW201" s="876"/>
      <c r="AX201" s="876"/>
      <c r="AY201" s="876"/>
    </row>
    <row r="202" spans="1:51" ht="33">
      <c r="A202" s="1070">
        <v>24</v>
      </c>
      <c r="B202" s="1070">
        <v>7000025896</v>
      </c>
      <c r="C202" s="1070">
        <v>240</v>
      </c>
      <c r="D202" s="908" t="s">
        <v>825</v>
      </c>
      <c r="E202" s="1070">
        <v>1000011320</v>
      </c>
      <c r="F202" s="1070">
        <v>72169990</v>
      </c>
      <c r="G202" s="1154"/>
      <c r="H202" s="1070">
        <v>18</v>
      </c>
      <c r="I202" s="1151"/>
      <c r="J202" s="908" t="s">
        <v>850</v>
      </c>
      <c r="K202" s="1070" t="s">
        <v>581</v>
      </c>
      <c r="L202" s="1070">
        <v>2</v>
      </c>
      <c r="M202" s="1144"/>
      <c r="N202" s="1079" t="str">
        <f t="shared" si="34"/>
        <v>Included</v>
      </c>
      <c r="O202" s="1080">
        <f t="shared" si="35"/>
        <v>0</v>
      </c>
      <c r="P202" s="875"/>
      <c r="Q202" s="285">
        <f t="shared" si="36"/>
        <v>0</v>
      </c>
      <c r="R202" s="907">
        <f t="shared" si="37"/>
        <v>0</v>
      </c>
      <c r="S202" s="875"/>
      <c r="T202" s="904"/>
      <c r="V202" s="905"/>
      <c r="AB202" s="876"/>
      <c r="AL202" s="876"/>
      <c r="AM202" s="876"/>
      <c r="AN202" s="876"/>
      <c r="AO202" s="876"/>
      <c r="AP202" s="876"/>
      <c r="AQ202" s="876"/>
      <c r="AR202" s="876"/>
      <c r="AS202" s="876"/>
      <c r="AT202" s="876"/>
      <c r="AU202" s="876"/>
      <c r="AV202" s="876"/>
      <c r="AW202" s="876"/>
      <c r="AX202" s="876"/>
      <c r="AY202" s="876"/>
    </row>
    <row r="203" spans="1:51" ht="33">
      <c r="A203" s="1070">
        <v>25</v>
      </c>
      <c r="B203" s="1070">
        <v>7000025896</v>
      </c>
      <c r="C203" s="1070">
        <v>250</v>
      </c>
      <c r="D203" s="908" t="s">
        <v>825</v>
      </c>
      <c r="E203" s="1070">
        <v>1000011326</v>
      </c>
      <c r="F203" s="1070">
        <v>72169990</v>
      </c>
      <c r="G203" s="1154"/>
      <c r="H203" s="1070">
        <v>18</v>
      </c>
      <c r="I203" s="1151"/>
      <c r="J203" s="908" t="s">
        <v>582</v>
      </c>
      <c r="K203" s="1070" t="s">
        <v>581</v>
      </c>
      <c r="L203" s="1070">
        <v>1</v>
      </c>
      <c r="M203" s="1144"/>
      <c r="N203" s="1079" t="str">
        <f t="shared" si="34"/>
        <v>Included</v>
      </c>
      <c r="O203" s="1080">
        <f t="shared" si="35"/>
        <v>0</v>
      </c>
      <c r="P203" s="875"/>
      <c r="Q203" s="285">
        <f t="shared" si="36"/>
        <v>0</v>
      </c>
      <c r="R203" s="907">
        <f t="shared" si="37"/>
        <v>0</v>
      </c>
      <c r="S203" s="875"/>
      <c r="T203" s="904"/>
      <c r="V203" s="905"/>
      <c r="AB203" s="876"/>
      <c r="AL203" s="876"/>
      <c r="AM203" s="876"/>
      <c r="AN203" s="876"/>
      <c r="AO203" s="876"/>
      <c r="AP203" s="876"/>
      <c r="AQ203" s="876"/>
      <c r="AR203" s="876"/>
      <c r="AS203" s="876"/>
      <c r="AT203" s="876"/>
      <c r="AU203" s="876"/>
      <c r="AV203" s="876"/>
      <c r="AW203" s="876"/>
      <c r="AX203" s="876"/>
      <c r="AY203" s="876"/>
    </row>
    <row r="204" spans="1:51" ht="49.5">
      <c r="A204" s="1070">
        <v>26</v>
      </c>
      <c r="B204" s="1070">
        <v>7000025896</v>
      </c>
      <c r="C204" s="1070">
        <v>260</v>
      </c>
      <c r="D204" s="908" t="s">
        <v>712</v>
      </c>
      <c r="E204" s="1070">
        <v>1000055984</v>
      </c>
      <c r="F204" s="1070">
        <v>72169990</v>
      </c>
      <c r="G204" s="1154"/>
      <c r="H204" s="1070">
        <v>18</v>
      </c>
      <c r="I204" s="1151"/>
      <c r="J204" s="908" t="s">
        <v>747</v>
      </c>
      <c r="K204" s="1070" t="s">
        <v>575</v>
      </c>
      <c r="L204" s="1070">
        <v>24</v>
      </c>
      <c r="M204" s="1144"/>
      <c r="N204" s="1079" t="str">
        <f t="shared" si="34"/>
        <v>Included</v>
      </c>
      <c r="O204" s="1080">
        <f t="shared" si="35"/>
        <v>0</v>
      </c>
      <c r="P204" s="875"/>
      <c r="Q204" s="285">
        <f t="shared" si="36"/>
        <v>0</v>
      </c>
      <c r="R204" s="907">
        <f t="shared" si="37"/>
        <v>0</v>
      </c>
      <c r="S204" s="875"/>
      <c r="T204" s="904"/>
      <c r="V204" s="905"/>
      <c r="AB204" s="876"/>
      <c r="AL204" s="876"/>
      <c r="AM204" s="876"/>
      <c r="AN204" s="876"/>
      <c r="AO204" s="876"/>
      <c r="AP204" s="876"/>
      <c r="AQ204" s="876"/>
      <c r="AR204" s="876"/>
      <c r="AS204" s="876"/>
      <c r="AT204" s="876"/>
      <c r="AU204" s="876"/>
      <c r="AV204" s="876"/>
      <c r="AW204" s="876"/>
      <c r="AX204" s="876"/>
      <c r="AY204" s="876"/>
    </row>
    <row r="205" spans="1:51" ht="49.5">
      <c r="A205" s="1070">
        <v>27</v>
      </c>
      <c r="B205" s="1070">
        <v>7000025896</v>
      </c>
      <c r="C205" s="1070">
        <v>270</v>
      </c>
      <c r="D205" s="908" t="s">
        <v>712</v>
      </c>
      <c r="E205" s="1070">
        <v>1000055991</v>
      </c>
      <c r="F205" s="1070">
        <v>72169990</v>
      </c>
      <c r="G205" s="1154"/>
      <c r="H205" s="1070">
        <v>18</v>
      </c>
      <c r="I205" s="1151"/>
      <c r="J205" s="1068" t="s">
        <v>748</v>
      </c>
      <c r="K205" s="1070" t="s">
        <v>575</v>
      </c>
      <c r="L205" s="1070">
        <v>15</v>
      </c>
      <c r="M205" s="1144"/>
      <c r="N205" s="1079" t="str">
        <f t="shared" ref="N205:N230" si="38">IF(M205=0, "Included",IF(ISERROR(L205*M205), M205, L205*M205))</f>
        <v>Included</v>
      </c>
      <c r="O205" s="1080">
        <f t="shared" ref="O205:O230" si="39">R205</f>
        <v>0</v>
      </c>
      <c r="P205" s="875"/>
      <c r="Q205" s="285">
        <f t="shared" ref="Q205:Q230" si="40">IF(N205="Included",0,N205)</f>
        <v>0</v>
      </c>
      <c r="R205" s="907">
        <f>IF(I205="", H205*Q205/100,I205*Q205)</f>
        <v>0</v>
      </c>
      <c r="S205" s="875"/>
      <c r="T205" s="904"/>
      <c r="V205" s="905"/>
      <c r="AB205" s="876"/>
      <c r="AL205" s="876"/>
      <c r="AM205" s="876"/>
      <c r="AN205" s="876"/>
      <c r="AO205" s="876"/>
      <c r="AP205" s="876"/>
      <c r="AQ205" s="876"/>
      <c r="AR205" s="876"/>
      <c r="AS205" s="876"/>
      <c r="AT205" s="876"/>
      <c r="AU205" s="876"/>
      <c r="AV205" s="876"/>
      <c r="AW205" s="876"/>
      <c r="AX205" s="876"/>
      <c r="AY205" s="876"/>
    </row>
    <row r="206" spans="1:51" ht="49.5">
      <c r="A206" s="1070">
        <v>28</v>
      </c>
      <c r="B206" s="1070">
        <v>7000025896</v>
      </c>
      <c r="C206" s="1070">
        <v>280</v>
      </c>
      <c r="D206" s="908" t="s">
        <v>712</v>
      </c>
      <c r="E206" s="1070">
        <v>1000055986</v>
      </c>
      <c r="F206" s="1070">
        <v>72169990</v>
      </c>
      <c r="G206" s="1154"/>
      <c r="H206" s="1070">
        <v>18</v>
      </c>
      <c r="I206" s="1151"/>
      <c r="J206" s="1068" t="s">
        <v>749</v>
      </c>
      <c r="K206" s="1070" t="s">
        <v>575</v>
      </c>
      <c r="L206" s="1070">
        <v>15</v>
      </c>
      <c r="M206" s="1144"/>
      <c r="N206" s="1079" t="str">
        <f t="shared" si="38"/>
        <v>Included</v>
      </c>
      <c r="O206" s="1080">
        <f t="shared" si="39"/>
        <v>0</v>
      </c>
      <c r="P206" s="875"/>
      <c r="Q206" s="285">
        <f t="shared" si="40"/>
        <v>0</v>
      </c>
      <c r="R206" s="907">
        <f t="shared" ref="R206:R230" si="41">IF(I206="", H206*Q206/100,I206*Q206)</f>
        <v>0</v>
      </c>
      <c r="S206" s="875"/>
      <c r="T206" s="904"/>
      <c r="V206" s="905"/>
      <c r="AB206" s="876"/>
      <c r="AL206" s="876"/>
      <c r="AM206" s="876"/>
      <c r="AN206" s="876"/>
      <c r="AO206" s="876"/>
      <c r="AP206" s="876"/>
      <c r="AQ206" s="876"/>
      <c r="AR206" s="876"/>
      <c r="AS206" s="876"/>
      <c r="AT206" s="876"/>
      <c r="AU206" s="876"/>
      <c r="AV206" s="876"/>
      <c r="AW206" s="876"/>
      <c r="AX206" s="876"/>
      <c r="AY206" s="876"/>
    </row>
    <row r="207" spans="1:51" ht="49.5">
      <c r="A207" s="1070">
        <v>29</v>
      </c>
      <c r="B207" s="1070">
        <v>7000025896</v>
      </c>
      <c r="C207" s="1070">
        <v>290</v>
      </c>
      <c r="D207" s="908" t="s">
        <v>712</v>
      </c>
      <c r="E207" s="1070">
        <v>1000055988</v>
      </c>
      <c r="F207" s="1070">
        <v>72169990</v>
      </c>
      <c r="G207" s="1154"/>
      <c r="H207" s="1070">
        <v>18</v>
      </c>
      <c r="I207" s="1151"/>
      <c r="J207" s="1068" t="s">
        <v>870</v>
      </c>
      <c r="K207" s="1070" t="s">
        <v>575</v>
      </c>
      <c r="L207" s="1070">
        <v>9</v>
      </c>
      <c r="M207" s="1144"/>
      <c r="N207" s="1079" t="str">
        <f t="shared" si="38"/>
        <v>Included</v>
      </c>
      <c r="O207" s="1080">
        <f t="shared" si="39"/>
        <v>0</v>
      </c>
      <c r="P207" s="875"/>
      <c r="Q207" s="285">
        <f t="shared" si="40"/>
        <v>0</v>
      </c>
      <c r="R207" s="907">
        <f t="shared" si="41"/>
        <v>0</v>
      </c>
      <c r="S207" s="875"/>
      <c r="T207" s="904"/>
      <c r="V207" s="905"/>
      <c r="AB207" s="876"/>
      <c r="AL207" s="876"/>
      <c r="AM207" s="876"/>
      <c r="AN207" s="876"/>
      <c r="AO207" s="876"/>
      <c r="AP207" s="876"/>
      <c r="AQ207" s="876"/>
      <c r="AR207" s="876"/>
      <c r="AS207" s="876"/>
      <c r="AT207" s="876"/>
      <c r="AU207" s="876"/>
      <c r="AV207" s="876"/>
      <c r="AW207" s="876"/>
      <c r="AX207" s="876"/>
      <c r="AY207" s="876"/>
    </row>
    <row r="208" spans="1:51" ht="49.5">
      <c r="A208" s="1070">
        <v>30</v>
      </c>
      <c r="B208" s="1070">
        <v>7000025896</v>
      </c>
      <c r="C208" s="1070">
        <v>300</v>
      </c>
      <c r="D208" s="908" t="s">
        <v>857</v>
      </c>
      <c r="E208" s="1070">
        <v>1000011255</v>
      </c>
      <c r="F208" s="1070">
        <v>72169990</v>
      </c>
      <c r="G208" s="1154"/>
      <c r="H208" s="1070">
        <v>18</v>
      </c>
      <c r="I208" s="1151"/>
      <c r="J208" s="1068" t="s">
        <v>871</v>
      </c>
      <c r="K208" s="1070" t="s">
        <v>581</v>
      </c>
      <c r="L208" s="1070">
        <v>16</v>
      </c>
      <c r="M208" s="1144"/>
      <c r="N208" s="1079" t="str">
        <f t="shared" si="38"/>
        <v>Included</v>
      </c>
      <c r="O208" s="1080">
        <f t="shared" si="39"/>
        <v>0</v>
      </c>
      <c r="P208" s="875"/>
      <c r="Q208" s="285">
        <f t="shared" si="40"/>
        <v>0</v>
      </c>
      <c r="R208" s="907">
        <f t="shared" si="41"/>
        <v>0</v>
      </c>
      <c r="S208" s="875"/>
      <c r="T208" s="904"/>
      <c r="V208" s="905"/>
      <c r="AB208" s="876"/>
      <c r="AL208" s="876"/>
      <c r="AM208" s="876"/>
      <c r="AN208" s="876"/>
      <c r="AO208" s="876"/>
      <c r="AP208" s="876"/>
      <c r="AQ208" s="876"/>
      <c r="AR208" s="876"/>
      <c r="AS208" s="876"/>
      <c r="AT208" s="876"/>
      <c r="AU208" s="876"/>
      <c r="AV208" s="876"/>
      <c r="AW208" s="876"/>
      <c r="AX208" s="876"/>
      <c r="AY208" s="876"/>
    </row>
    <row r="209" spans="1:51" ht="33">
      <c r="A209" s="1070">
        <v>31</v>
      </c>
      <c r="B209" s="1070">
        <v>7000025896</v>
      </c>
      <c r="C209" s="1070">
        <v>310</v>
      </c>
      <c r="D209" s="908" t="s">
        <v>857</v>
      </c>
      <c r="E209" s="1070">
        <v>1000011261</v>
      </c>
      <c r="F209" s="1070">
        <v>72169990</v>
      </c>
      <c r="G209" s="1154"/>
      <c r="H209" s="1070">
        <v>18</v>
      </c>
      <c r="I209" s="1151"/>
      <c r="J209" s="1068" t="s">
        <v>872</v>
      </c>
      <c r="K209" s="1070" t="s">
        <v>581</v>
      </c>
      <c r="L209" s="1070">
        <v>6</v>
      </c>
      <c r="M209" s="1144"/>
      <c r="N209" s="1079" t="str">
        <f t="shared" si="38"/>
        <v>Included</v>
      </c>
      <c r="O209" s="1080">
        <f t="shared" si="39"/>
        <v>0</v>
      </c>
      <c r="P209" s="875"/>
      <c r="Q209" s="285">
        <f t="shared" si="40"/>
        <v>0</v>
      </c>
      <c r="R209" s="907">
        <f t="shared" si="41"/>
        <v>0</v>
      </c>
      <c r="S209" s="875"/>
      <c r="T209" s="904"/>
      <c r="V209" s="905"/>
      <c r="AB209" s="876"/>
      <c r="AL209" s="876"/>
      <c r="AM209" s="876"/>
      <c r="AN209" s="876"/>
      <c r="AO209" s="876"/>
      <c r="AP209" s="876"/>
      <c r="AQ209" s="876"/>
      <c r="AR209" s="876"/>
      <c r="AS209" s="876"/>
      <c r="AT209" s="876"/>
      <c r="AU209" s="876"/>
      <c r="AV209" s="876"/>
      <c r="AW209" s="876"/>
      <c r="AX209" s="876"/>
      <c r="AY209" s="876"/>
    </row>
    <row r="210" spans="1:51" ht="33">
      <c r="A210" s="1070">
        <v>32</v>
      </c>
      <c r="B210" s="1070">
        <v>7000025896</v>
      </c>
      <c r="C210" s="1070">
        <v>320</v>
      </c>
      <c r="D210" s="908" t="s">
        <v>857</v>
      </c>
      <c r="E210" s="1070">
        <v>1000011253</v>
      </c>
      <c r="F210" s="1070">
        <v>72169990</v>
      </c>
      <c r="G210" s="1154"/>
      <c r="H210" s="1070">
        <v>18</v>
      </c>
      <c r="I210" s="1151"/>
      <c r="J210" s="1068" t="s">
        <v>873</v>
      </c>
      <c r="K210" s="1070" t="s">
        <v>581</v>
      </c>
      <c r="L210" s="1070">
        <v>2</v>
      </c>
      <c r="M210" s="1144"/>
      <c r="N210" s="1079" t="str">
        <f t="shared" si="38"/>
        <v>Included</v>
      </c>
      <c r="O210" s="1080">
        <f t="shared" si="39"/>
        <v>0</v>
      </c>
      <c r="P210" s="875"/>
      <c r="Q210" s="285">
        <f t="shared" si="40"/>
        <v>0</v>
      </c>
      <c r="R210" s="907">
        <f t="shared" si="41"/>
        <v>0</v>
      </c>
      <c r="S210" s="875"/>
      <c r="T210" s="904"/>
      <c r="V210" s="905"/>
      <c r="AB210" s="876"/>
      <c r="AL210" s="876"/>
      <c r="AM210" s="876"/>
      <c r="AN210" s="876"/>
      <c r="AO210" s="876"/>
      <c r="AP210" s="876"/>
      <c r="AQ210" s="876"/>
      <c r="AR210" s="876"/>
      <c r="AS210" s="876"/>
      <c r="AT210" s="876"/>
      <c r="AU210" s="876"/>
      <c r="AV210" s="876"/>
      <c r="AW210" s="876"/>
      <c r="AX210" s="876"/>
      <c r="AY210" s="876"/>
    </row>
    <row r="211" spans="1:51" ht="49.5">
      <c r="A211" s="1070">
        <v>33</v>
      </c>
      <c r="B211" s="1070">
        <v>7000025896</v>
      </c>
      <c r="C211" s="1070">
        <v>330</v>
      </c>
      <c r="D211" s="908" t="s">
        <v>857</v>
      </c>
      <c r="E211" s="1070">
        <v>1000011265</v>
      </c>
      <c r="F211" s="1070">
        <v>72169990</v>
      </c>
      <c r="G211" s="1154"/>
      <c r="H211" s="1070">
        <v>18</v>
      </c>
      <c r="I211" s="1151"/>
      <c r="J211" s="1068" t="s">
        <v>874</v>
      </c>
      <c r="K211" s="1070" t="s">
        <v>581</v>
      </c>
      <c r="L211" s="1070">
        <v>2</v>
      </c>
      <c r="M211" s="1144"/>
      <c r="N211" s="1079" t="str">
        <f t="shared" si="38"/>
        <v>Included</v>
      </c>
      <c r="O211" s="1080">
        <f t="shared" si="39"/>
        <v>0</v>
      </c>
      <c r="P211" s="875"/>
      <c r="Q211" s="285">
        <f t="shared" si="40"/>
        <v>0</v>
      </c>
      <c r="R211" s="907">
        <f t="shared" si="41"/>
        <v>0</v>
      </c>
      <c r="S211" s="875"/>
      <c r="T211" s="904"/>
      <c r="V211" s="905"/>
      <c r="AB211" s="876"/>
      <c r="AL211" s="876"/>
      <c r="AM211" s="876"/>
      <c r="AN211" s="876"/>
      <c r="AO211" s="876"/>
      <c r="AP211" s="876"/>
      <c r="AQ211" s="876"/>
      <c r="AR211" s="876"/>
      <c r="AS211" s="876"/>
      <c r="AT211" s="876"/>
      <c r="AU211" s="876"/>
      <c r="AV211" s="876"/>
      <c r="AW211" s="876"/>
      <c r="AX211" s="876"/>
      <c r="AY211" s="876"/>
    </row>
    <row r="212" spans="1:51" ht="33">
      <c r="A212" s="1070">
        <v>34</v>
      </c>
      <c r="B212" s="1070">
        <v>7000025896</v>
      </c>
      <c r="C212" s="1070">
        <v>340</v>
      </c>
      <c r="D212" s="908" t="s">
        <v>857</v>
      </c>
      <c r="E212" s="1070">
        <v>1000011254</v>
      </c>
      <c r="F212" s="1070">
        <v>72169990</v>
      </c>
      <c r="G212" s="1154"/>
      <c r="H212" s="1070">
        <v>18</v>
      </c>
      <c r="I212" s="1151"/>
      <c r="J212" s="1068" t="s">
        <v>875</v>
      </c>
      <c r="K212" s="1070" t="s">
        <v>581</v>
      </c>
      <c r="L212" s="1070">
        <v>4</v>
      </c>
      <c r="M212" s="1144"/>
      <c r="N212" s="1079" t="str">
        <f t="shared" si="38"/>
        <v>Included</v>
      </c>
      <c r="O212" s="1080">
        <f t="shared" si="39"/>
        <v>0</v>
      </c>
      <c r="P212" s="875"/>
      <c r="Q212" s="285">
        <f t="shared" si="40"/>
        <v>0</v>
      </c>
      <c r="R212" s="907">
        <f t="shared" si="41"/>
        <v>0</v>
      </c>
      <c r="S212" s="875"/>
      <c r="T212" s="904"/>
      <c r="V212" s="905"/>
      <c r="AB212" s="876"/>
      <c r="AL212" s="876"/>
      <c r="AM212" s="876"/>
      <c r="AN212" s="876"/>
      <c r="AO212" s="876"/>
      <c r="AP212" s="876"/>
      <c r="AQ212" s="876"/>
      <c r="AR212" s="876"/>
      <c r="AS212" s="876"/>
      <c r="AT212" s="876"/>
      <c r="AU212" s="876"/>
      <c r="AV212" s="876"/>
      <c r="AW212" s="876"/>
      <c r="AX212" s="876"/>
      <c r="AY212" s="876"/>
    </row>
    <row r="213" spans="1:51" ht="49.5">
      <c r="A213" s="1070">
        <v>35</v>
      </c>
      <c r="B213" s="1070">
        <v>7000025896</v>
      </c>
      <c r="C213" s="1070">
        <v>350</v>
      </c>
      <c r="D213" s="908" t="s">
        <v>857</v>
      </c>
      <c r="E213" s="1070">
        <v>1000033098</v>
      </c>
      <c r="F213" s="1070">
        <v>72169990</v>
      </c>
      <c r="G213" s="1154"/>
      <c r="H213" s="1070">
        <v>18</v>
      </c>
      <c r="I213" s="1151"/>
      <c r="J213" s="1068" t="s">
        <v>876</v>
      </c>
      <c r="K213" s="1070" t="s">
        <v>581</v>
      </c>
      <c r="L213" s="1070">
        <v>1</v>
      </c>
      <c r="M213" s="1144"/>
      <c r="N213" s="1079" t="str">
        <f t="shared" si="38"/>
        <v>Included</v>
      </c>
      <c r="O213" s="1080">
        <f t="shared" si="39"/>
        <v>0</v>
      </c>
      <c r="P213" s="875"/>
      <c r="Q213" s="285">
        <f t="shared" si="40"/>
        <v>0</v>
      </c>
      <c r="R213" s="907">
        <f t="shared" si="41"/>
        <v>0</v>
      </c>
      <c r="S213" s="875"/>
      <c r="T213" s="904"/>
      <c r="V213" s="905"/>
      <c r="AB213" s="876"/>
      <c r="AL213" s="876"/>
      <c r="AM213" s="876"/>
      <c r="AN213" s="876"/>
      <c r="AO213" s="876"/>
      <c r="AP213" s="876"/>
      <c r="AQ213" s="876"/>
      <c r="AR213" s="876"/>
      <c r="AS213" s="876"/>
      <c r="AT213" s="876"/>
      <c r="AU213" s="876"/>
      <c r="AV213" s="876"/>
      <c r="AW213" s="876"/>
      <c r="AX213" s="876"/>
      <c r="AY213" s="876"/>
    </row>
    <row r="214" spans="1:51" ht="49.5">
      <c r="A214" s="1070">
        <v>36</v>
      </c>
      <c r="B214" s="1070">
        <v>7000025896</v>
      </c>
      <c r="C214" s="1070">
        <v>360</v>
      </c>
      <c r="D214" s="908" t="s">
        <v>713</v>
      </c>
      <c r="E214" s="1070">
        <v>1000055983</v>
      </c>
      <c r="F214" s="1070">
        <v>72169990</v>
      </c>
      <c r="G214" s="1154"/>
      <c r="H214" s="1070">
        <v>18</v>
      </c>
      <c r="I214" s="1151"/>
      <c r="J214" s="1068" t="s">
        <v>877</v>
      </c>
      <c r="K214" s="1070" t="s">
        <v>575</v>
      </c>
      <c r="L214" s="1070">
        <v>54</v>
      </c>
      <c r="M214" s="1144"/>
      <c r="N214" s="1079" t="str">
        <f t="shared" si="38"/>
        <v>Included</v>
      </c>
      <c r="O214" s="1080">
        <f t="shared" si="39"/>
        <v>0</v>
      </c>
      <c r="P214" s="875"/>
      <c r="Q214" s="285">
        <f t="shared" si="40"/>
        <v>0</v>
      </c>
      <c r="R214" s="907">
        <f t="shared" si="41"/>
        <v>0</v>
      </c>
      <c r="S214" s="875"/>
      <c r="T214" s="904"/>
      <c r="V214" s="905"/>
      <c r="AB214" s="876"/>
      <c r="AL214" s="876"/>
      <c r="AM214" s="876"/>
      <c r="AN214" s="876"/>
      <c r="AO214" s="876"/>
      <c r="AP214" s="876"/>
      <c r="AQ214" s="876"/>
      <c r="AR214" s="876"/>
      <c r="AS214" s="876"/>
      <c r="AT214" s="876"/>
      <c r="AU214" s="876"/>
      <c r="AV214" s="876"/>
      <c r="AW214" s="876"/>
      <c r="AX214" s="876"/>
      <c r="AY214" s="876"/>
    </row>
    <row r="215" spans="1:51" ht="49.5">
      <c r="A215" s="1070">
        <v>37</v>
      </c>
      <c r="B215" s="1070">
        <v>7000025896</v>
      </c>
      <c r="C215" s="1070">
        <v>370</v>
      </c>
      <c r="D215" s="908" t="s">
        <v>713</v>
      </c>
      <c r="E215" s="1070">
        <v>1000055981</v>
      </c>
      <c r="F215" s="1070">
        <v>72169990</v>
      </c>
      <c r="G215" s="1154"/>
      <c r="H215" s="1070">
        <v>18</v>
      </c>
      <c r="I215" s="1151"/>
      <c r="J215" s="1068" t="s">
        <v>687</v>
      </c>
      <c r="K215" s="1070" t="s">
        <v>575</v>
      </c>
      <c r="L215" s="1070">
        <v>45</v>
      </c>
      <c r="M215" s="1144"/>
      <c r="N215" s="1079" t="str">
        <f t="shared" si="38"/>
        <v>Included</v>
      </c>
      <c r="O215" s="1080">
        <f t="shared" si="39"/>
        <v>0</v>
      </c>
      <c r="P215" s="875"/>
      <c r="Q215" s="285">
        <f t="shared" si="40"/>
        <v>0</v>
      </c>
      <c r="R215" s="907">
        <f t="shared" si="41"/>
        <v>0</v>
      </c>
      <c r="S215" s="875"/>
      <c r="T215" s="904"/>
      <c r="V215" s="905"/>
      <c r="AB215" s="876"/>
      <c r="AL215" s="876"/>
      <c r="AM215" s="876"/>
      <c r="AN215" s="876"/>
      <c r="AO215" s="876"/>
      <c r="AP215" s="876"/>
      <c r="AQ215" s="876"/>
      <c r="AR215" s="876"/>
      <c r="AS215" s="876"/>
      <c r="AT215" s="876"/>
      <c r="AU215" s="876"/>
      <c r="AV215" s="876"/>
      <c r="AW215" s="876"/>
      <c r="AX215" s="876"/>
      <c r="AY215" s="876"/>
    </row>
    <row r="216" spans="1:51" ht="49.5">
      <c r="A216" s="1070">
        <v>38</v>
      </c>
      <c r="B216" s="1070">
        <v>7000025896</v>
      </c>
      <c r="C216" s="1070">
        <v>380</v>
      </c>
      <c r="D216" s="908" t="s">
        <v>713</v>
      </c>
      <c r="E216" s="1070">
        <v>1000055980</v>
      </c>
      <c r="F216" s="1070">
        <v>72169990</v>
      </c>
      <c r="G216" s="1154"/>
      <c r="H216" s="1070">
        <v>18</v>
      </c>
      <c r="I216" s="1151"/>
      <c r="J216" s="1068" t="s">
        <v>676</v>
      </c>
      <c r="K216" s="1070" t="s">
        <v>575</v>
      </c>
      <c r="L216" s="1070">
        <v>36</v>
      </c>
      <c r="M216" s="1144"/>
      <c r="N216" s="1079" t="str">
        <f t="shared" si="38"/>
        <v>Included</v>
      </c>
      <c r="O216" s="1080">
        <f t="shared" si="39"/>
        <v>0</v>
      </c>
      <c r="P216" s="875"/>
      <c r="Q216" s="285">
        <f t="shared" si="40"/>
        <v>0</v>
      </c>
      <c r="R216" s="907">
        <f t="shared" si="41"/>
        <v>0</v>
      </c>
      <c r="S216" s="875"/>
      <c r="T216" s="904"/>
      <c r="V216" s="905"/>
      <c r="AB216" s="876"/>
      <c r="AL216" s="876"/>
      <c r="AM216" s="876"/>
      <c r="AN216" s="876"/>
      <c r="AO216" s="876"/>
      <c r="AP216" s="876"/>
      <c r="AQ216" s="876"/>
      <c r="AR216" s="876"/>
      <c r="AS216" s="876"/>
      <c r="AT216" s="876"/>
      <c r="AU216" s="876"/>
      <c r="AV216" s="876"/>
      <c r="AW216" s="876"/>
      <c r="AX216" s="876"/>
      <c r="AY216" s="876"/>
    </row>
    <row r="217" spans="1:51" ht="49.5">
      <c r="A217" s="1070">
        <v>39</v>
      </c>
      <c r="B217" s="1070">
        <v>7000025896</v>
      </c>
      <c r="C217" s="1070">
        <v>390</v>
      </c>
      <c r="D217" s="908" t="s">
        <v>713</v>
      </c>
      <c r="E217" s="1070">
        <v>1000055978</v>
      </c>
      <c r="F217" s="1070">
        <v>72169990</v>
      </c>
      <c r="G217" s="1154"/>
      <c r="H217" s="1070">
        <v>18</v>
      </c>
      <c r="I217" s="1151"/>
      <c r="J217" s="908" t="s">
        <v>878</v>
      </c>
      <c r="K217" s="1070" t="s">
        <v>575</v>
      </c>
      <c r="L217" s="1070">
        <v>45</v>
      </c>
      <c r="M217" s="1144"/>
      <c r="N217" s="1079" t="str">
        <f t="shared" si="38"/>
        <v>Included</v>
      </c>
      <c r="O217" s="1080">
        <f t="shared" si="39"/>
        <v>0</v>
      </c>
      <c r="P217" s="875"/>
      <c r="Q217" s="285">
        <f t="shared" si="40"/>
        <v>0</v>
      </c>
      <c r="R217" s="907">
        <f t="shared" si="41"/>
        <v>0</v>
      </c>
      <c r="S217" s="875"/>
      <c r="T217" s="904"/>
      <c r="V217" s="905"/>
      <c r="AB217" s="876"/>
      <c r="AL217" s="876"/>
      <c r="AM217" s="876"/>
      <c r="AN217" s="876"/>
      <c r="AO217" s="876"/>
      <c r="AP217" s="876"/>
      <c r="AQ217" s="876"/>
      <c r="AR217" s="876"/>
      <c r="AS217" s="876"/>
      <c r="AT217" s="876"/>
      <c r="AU217" s="876"/>
      <c r="AV217" s="876"/>
      <c r="AW217" s="876"/>
      <c r="AX217" s="876"/>
      <c r="AY217" s="876"/>
    </row>
    <row r="218" spans="1:51" ht="49.5">
      <c r="A218" s="1070">
        <v>40</v>
      </c>
      <c r="B218" s="1070">
        <v>7000025896</v>
      </c>
      <c r="C218" s="1070">
        <v>400</v>
      </c>
      <c r="D218" s="908" t="s">
        <v>713</v>
      </c>
      <c r="E218" s="1070">
        <v>1000055977</v>
      </c>
      <c r="F218" s="1070">
        <v>72169990</v>
      </c>
      <c r="G218" s="1154"/>
      <c r="H218" s="1070">
        <v>18</v>
      </c>
      <c r="I218" s="1151"/>
      <c r="J218" s="908" t="s">
        <v>821</v>
      </c>
      <c r="K218" s="1070" t="s">
        <v>575</v>
      </c>
      <c r="L218" s="1070">
        <v>12</v>
      </c>
      <c r="M218" s="1144"/>
      <c r="N218" s="1079" t="str">
        <f t="shared" si="38"/>
        <v>Included</v>
      </c>
      <c r="O218" s="1080">
        <f t="shared" si="39"/>
        <v>0</v>
      </c>
      <c r="P218" s="875"/>
      <c r="Q218" s="285">
        <f t="shared" si="40"/>
        <v>0</v>
      </c>
      <c r="R218" s="907">
        <f t="shared" si="41"/>
        <v>0</v>
      </c>
      <c r="S218" s="875"/>
      <c r="T218" s="904"/>
      <c r="V218" s="905"/>
      <c r="AB218" s="876"/>
      <c r="AL218" s="876"/>
      <c r="AM218" s="876"/>
      <c r="AN218" s="876"/>
      <c r="AO218" s="876"/>
      <c r="AP218" s="876"/>
      <c r="AQ218" s="876"/>
      <c r="AR218" s="876"/>
      <c r="AS218" s="876"/>
      <c r="AT218" s="876"/>
      <c r="AU218" s="876"/>
      <c r="AV218" s="876"/>
      <c r="AW218" s="876"/>
      <c r="AX218" s="876"/>
      <c r="AY218" s="876"/>
    </row>
    <row r="219" spans="1:51" ht="49.5">
      <c r="A219" s="1070">
        <v>41</v>
      </c>
      <c r="B219" s="1070">
        <v>7000025896</v>
      </c>
      <c r="C219" s="1070">
        <v>410</v>
      </c>
      <c r="D219" s="908" t="s">
        <v>713</v>
      </c>
      <c r="E219" s="1070">
        <v>1000055975</v>
      </c>
      <c r="F219" s="1070">
        <v>72169990</v>
      </c>
      <c r="G219" s="1154"/>
      <c r="H219" s="1070">
        <v>18</v>
      </c>
      <c r="I219" s="1151"/>
      <c r="J219" s="908" t="s">
        <v>677</v>
      </c>
      <c r="K219" s="1070" t="s">
        <v>575</v>
      </c>
      <c r="L219" s="1070">
        <v>18</v>
      </c>
      <c r="M219" s="1144"/>
      <c r="N219" s="1079" t="str">
        <f t="shared" si="38"/>
        <v>Included</v>
      </c>
      <c r="O219" s="1080">
        <f t="shared" si="39"/>
        <v>0</v>
      </c>
      <c r="P219" s="875"/>
      <c r="Q219" s="285">
        <f t="shared" si="40"/>
        <v>0</v>
      </c>
      <c r="R219" s="907">
        <f t="shared" si="41"/>
        <v>0</v>
      </c>
      <c r="S219" s="875"/>
      <c r="T219" s="904"/>
      <c r="V219" s="905"/>
      <c r="AB219" s="876"/>
      <c r="AL219" s="876"/>
      <c r="AM219" s="876"/>
      <c r="AN219" s="876"/>
      <c r="AO219" s="876"/>
      <c r="AP219" s="876"/>
      <c r="AQ219" s="876"/>
      <c r="AR219" s="876"/>
      <c r="AS219" s="876"/>
      <c r="AT219" s="876"/>
      <c r="AU219" s="876"/>
      <c r="AV219" s="876"/>
      <c r="AW219" s="876"/>
      <c r="AX219" s="876"/>
      <c r="AY219" s="876"/>
    </row>
    <row r="220" spans="1:51" ht="16.5">
      <c r="A220" s="1070">
        <v>42</v>
      </c>
      <c r="B220" s="1070">
        <v>7000025896</v>
      </c>
      <c r="C220" s="1070">
        <v>420</v>
      </c>
      <c r="D220" s="908" t="s">
        <v>634</v>
      </c>
      <c r="E220" s="1070">
        <v>1000032055</v>
      </c>
      <c r="F220" s="1070">
        <v>72159090</v>
      </c>
      <c r="G220" s="1154"/>
      <c r="H220" s="1070">
        <v>18</v>
      </c>
      <c r="I220" s="1151"/>
      <c r="J220" s="908" t="s">
        <v>592</v>
      </c>
      <c r="K220" s="1070" t="s">
        <v>593</v>
      </c>
      <c r="L220" s="1070">
        <v>7</v>
      </c>
      <c r="M220" s="1144"/>
      <c r="N220" s="1079" t="str">
        <f t="shared" si="38"/>
        <v>Included</v>
      </c>
      <c r="O220" s="1080">
        <f t="shared" si="39"/>
        <v>0</v>
      </c>
      <c r="P220" s="875"/>
      <c r="Q220" s="285">
        <f t="shared" si="40"/>
        <v>0</v>
      </c>
      <c r="R220" s="907">
        <f t="shared" si="41"/>
        <v>0</v>
      </c>
      <c r="S220" s="875"/>
      <c r="T220" s="904"/>
      <c r="V220" s="905"/>
      <c r="AB220" s="876"/>
      <c r="AL220" s="876"/>
      <c r="AM220" s="876"/>
      <c r="AN220" s="876"/>
      <c r="AO220" s="876"/>
      <c r="AP220" s="876"/>
      <c r="AQ220" s="876"/>
      <c r="AR220" s="876"/>
      <c r="AS220" s="876"/>
      <c r="AT220" s="876"/>
      <c r="AU220" s="876"/>
      <c r="AV220" s="876"/>
      <c r="AW220" s="876"/>
      <c r="AX220" s="876"/>
      <c r="AY220" s="876"/>
    </row>
    <row r="221" spans="1:51" ht="33">
      <c r="A221" s="1070">
        <v>43</v>
      </c>
      <c r="B221" s="1070">
        <v>7000025896</v>
      </c>
      <c r="C221" s="1070">
        <v>430</v>
      </c>
      <c r="D221" s="908" t="s">
        <v>658</v>
      </c>
      <c r="E221" s="1070">
        <v>1000002165</v>
      </c>
      <c r="F221" s="1070">
        <v>85371000</v>
      </c>
      <c r="G221" s="1154"/>
      <c r="H221" s="1070">
        <v>18</v>
      </c>
      <c r="I221" s="1151"/>
      <c r="J221" s="908" t="s">
        <v>583</v>
      </c>
      <c r="K221" s="1070" t="s">
        <v>575</v>
      </c>
      <c r="L221" s="1070">
        <v>6</v>
      </c>
      <c r="M221" s="1144"/>
      <c r="N221" s="1079" t="str">
        <f t="shared" si="38"/>
        <v>Included</v>
      </c>
      <c r="O221" s="1080">
        <f t="shared" si="39"/>
        <v>0</v>
      </c>
      <c r="P221" s="875"/>
      <c r="Q221" s="285">
        <f t="shared" si="40"/>
        <v>0</v>
      </c>
      <c r="R221" s="907">
        <f t="shared" si="41"/>
        <v>0</v>
      </c>
      <c r="S221" s="875"/>
      <c r="T221" s="904"/>
      <c r="V221" s="905"/>
      <c r="AB221" s="876"/>
      <c r="AL221" s="876"/>
      <c r="AM221" s="876"/>
      <c r="AN221" s="876"/>
      <c r="AO221" s="876"/>
      <c r="AP221" s="876"/>
      <c r="AQ221" s="876"/>
      <c r="AR221" s="876"/>
      <c r="AS221" s="876"/>
      <c r="AT221" s="876"/>
      <c r="AU221" s="876"/>
      <c r="AV221" s="876"/>
      <c r="AW221" s="876"/>
      <c r="AX221" s="876"/>
      <c r="AY221" s="876"/>
    </row>
    <row r="222" spans="1:51" ht="33">
      <c r="A222" s="1070">
        <v>44</v>
      </c>
      <c r="B222" s="1070">
        <v>7000025896</v>
      </c>
      <c r="C222" s="1070">
        <v>440</v>
      </c>
      <c r="D222" s="908" t="s">
        <v>658</v>
      </c>
      <c r="E222" s="1070">
        <v>1000003398</v>
      </c>
      <c r="F222" s="1070">
        <v>85371000</v>
      </c>
      <c r="G222" s="1154"/>
      <c r="H222" s="1070">
        <v>18</v>
      </c>
      <c r="I222" s="1151"/>
      <c r="J222" s="908" t="s">
        <v>879</v>
      </c>
      <c r="K222" s="1070" t="s">
        <v>575</v>
      </c>
      <c r="L222" s="1070">
        <v>3</v>
      </c>
      <c r="M222" s="1144"/>
      <c r="N222" s="1079" t="str">
        <f t="shared" si="38"/>
        <v>Included</v>
      </c>
      <c r="O222" s="1080">
        <f t="shared" si="39"/>
        <v>0</v>
      </c>
      <c r="P222" s="875"/>
      <c r="Q222" s="285">
        <f t="shared" si="40"/>
        <v>0</v>
      </c>
      <c r="R222" s="907">
        <f t="shared" si="41"/>
        <v>0</v>
      </c>
      <c r="S222" s="875"/>
      <c r="T222" s="904"/>
      <c r="V222" s="905"/>
      <c r="AB222" s="876"/>
      <c r="AL222" s="876"/>
      <c r="AM222" s="876"/>
      <c r="AN222" s="876"/>
      <c r="AO222" s="876"/>
      <c r="AP222" s="876"/>
      <c r="AQ222" s="876"/>
      <c r="AR222" s="876"/>
      <c r="AS222" s="876"/>
      <c r="AT222" s="876"/>
      <c r="AU222" s="876"/>
      <c r="AV222" s="876"/>
      <c r="AW222" s="876"/>
      <c r="AX222" s="876"/>
      <c r="AY222" s="876"/>
    </row>
    <row r="223" spans="1:51" ht="33">
      <c r="A223" s="1070">
        <v>45</v>
      </c>
      <c r="B223" s="1070">
        <v>7000025896</v>
      </c>
      <c r="C223" s="1070">
        <v>450</v>
      </c>
      <c r="D223" s="908" t="s">
        <v>647</v>
      </c>
      <c r="E223" s="1070">
        <v>1000001166</v>
      </c>
      <c r="F223" s="1070">
        <v>85371000</v>
      </c>
      <c r="G223" s="1154"/>
      <c r="H223" s="1070">
        <v>18</v>
      </c>
      <c r="I223" s="1151"/>
      <c r="J223" s="908" t="s">
        <v>880</v>
      </c>
      <c r="K223" s="1070" t="s">
        <v>581</v>
      </c>
      <c r="L223" s="1070">
        <v>2</v>
      </c>
      <c r="M223" s="1144"/>
      <c r="N223" s="1079" t="str">
        <f t="shared" si="38"/>
        <v>Included</v>
      </c>
      <c r="O223" s="1080">
        <f t="shared" si="39"/>
        <v>0</v>
      </c>
      <c r="P223" s="875"/>
      <c r="Q223" s="285">
        <f t="shared" si="40"/>
        <v>0</v>
      </c>
      <c r="R223" s="907">
        <f t="shared" si="41"/>
        <v>0</v>
      </c>
      <c r="S223" s="875"/>
      <c r="T223" s="904"/>
      <c r="V223" s="905"/>
      <c r="AB223" s="876"/>
      <c r="AL223" s="876"/>
      <c r="AM223" s="876"/>
      <c r="AN223" s="876"/>
      <c r="AO223" s="876"/>
      <c r="AP223" s="876"/>
      <c r="AQ223" s="876"/>
      <c r="AR223" s="876"/>
      <c r="AS223" s="876"/>
      <c r="AT223" s="876"/>
      <c r="AU223" s="876"/>
      <c r="AV223" s="876"/>
      <c r="AW223" s="876"/>
      <c r="AX223" s="876"/>
      <c r="AY223" s="876"/>
    </row>
    <row r="224" spans="1:51" ht="33">
      <c r="A224" s="1070">
        <v>46</v>
      </c>
      <c r="B224" s="1070">
        <v>7000025896</v>
      </c>
      <c r="C224" s="1070">
        <v>460</v>
      </c>
      <c r="D224" s="908" t="s">
        <v>647</v>
      </c>
      <c r="E224" s="1070">
        <v>1000001330</v>
      </c>
      <c r="F224" s="1070">
        <v>85371000</v>
      </c>
      <c r="G224" s="1154"/>
      <c r="H224" s="1070">
        <v>18</v>
      </c>
      <c r="I224" s="1151"/>
      <c r="J224" s="908" t="s">
        <v>881</v>
      </c>
      <c r="K224" s="1070" t="s">
        <v>575</v>
      </c>
      <c r="L224" s="1070">
        <v>6</v>
      </c>
      <c r="M224" s="1144"/>
      <c r="N224" s="1079" t="str">
        <f t="shared" si="38"/>
        <v>Included</v>
      </c>
      <c r="O224" s="1080">
        <f t="shared" si="39"/>
        <v>0</v>
      </c>
      <c r="P224" s="875"/>
      <c r="Q224" s="285">
        <f t="shared" si="40"/>
        <v>0</v>
      </c>
      <c r="R224" s="907">
        <f t="shared" si="41"/>
        <v>0</v>
      </c>
      <c r="S224" s="875"/>
      <c r="T224" s="904"/>
      <c r="V224" s="905"/>
      <c r="AB224" s="876"/>
      <c r="AL224" s="876"/>
      <c r="AM224" s="876"/>
      <c r="AN224" s="876"/>
      <c r="AO224" s="876"/>
      <c r="AP224" s="876"/>
      <c r="AQ224" s="876"/>
      <c r="AR224" s="876"/>
      <c r="AS224" s="876"/>
      <c r="AT224" s="876"/>
      <c r="AU224" s="876"/>
      <c r="AV224" s="876"/>
      <c r="AW224" s="876"/>
      <c r="AX224" s="876"/>
      <c r="AY224" s="876"/>
    </row>
    <row r="225" spans="1:51" ht="33">
      <c r="A225" s="1070">
        <v>47</v>
      </c>
      <c r="B225" s="1070">
        <v>7000025896</v>
      </c>
      <c r="C225" s="1070">
        <v>470</v>
      </c>
      <c r="D225" s="908" t="s">
        <v>647</v>
      </c>
      <c r="E225" s="1070">
        <v>1000001170</v>
      </c>
      <c r="F225" s="1070">
        <v>85371000</v>
      </c>
      <c r="G225" s="1154"/>
      <c r="H225" s="1070">
        <v>18</v>
      </c>
      <c r="I225" s="1151"/>
      <c r="J225" s="908" t="s">
        <v>651</v>
      </c>
      <c r="K225" s="1070" t="s">
        <v>575</v>
      </c>
      <c r="L225" s="1070">
        <v>14</v>
      </c>
      <c r="M225" s="1144"/>
      <c r="N225" s="1079" t="str">
        <f t="shared" si="38"/>
        <v>Included</v>
      </c>
      <c r="O225" s="1080">
        <f t="shared" si="39"/>
        <v>0</v>
      </c>
      <c r="P225" s="875"/>
      <c r="Q225" s="285">
        <f t="shared" si="40"/>
        <v>0</v>
      </c>
      <c r="R225" s="907">
        <f t="shared" si="41"/>
        <v>0</v>
      </c>
      <c r="S225" s="875"/>
      <c r="T225" s="904"/>
      <c r="V225" s="905"/>
      <c r="AB225" s="876"/>
      <c r="AL225" s="876"/>
      <c r="AM225" s="876"/>
      <c r="AN225" s="876"/>
      <c r="AO225" s="876"/>
      <c r="AP225" s="876"/>
      <c r="AQ225" s="876"/>
      <c r="AR225" s="876"/>
      <c r="AS225" s="876"/>
      <c r="AT225" s="876"/>
      <c r="AU225" s="876"/>
      <c r="AV225" s="876"/>
      <c r="AW225" s="876"/>
      <c r="AX225" s="876"/>
      <c r="AY225" s="876"/>
    </row>
    <row r="226" spans="1:51" ht="33">
      <c r="A226" s="1070">
        <v>48</v>
      </c>
      <c r="B226" s="1070">
        <v>7000025896</v>
      </c>
      <c r="C226" s="1070">
        <v>480</v>
      </c>
      <c r="D226" s="908" t="s">
        <v>648</v>
      </c>
      <c r="E226" s="1070">
        <v>1000001333</v>
      </c>
      <c r="F226" s="1070">
        <v>85371000</v>
      </c>
      <c r="G226" s="1154"/>
      <c r="H226" s="1070">
        <v>18</v>
      </c>
      <c r="I226" s="1151"/>
      <c r="J226" s="908" t="s">
        <v>652</v>
      </c>
      <c r="K226" s="1070" t="s">
        <v>575</v>
      </c>
      <c r="L226" s="1070">
        <v>14</v>
      </c>
      <c r="M226" s="1144"/>
      <c r="N226" s="1079" t="str">
        <f t="shared" si="38"/>
        <v>Included</v>
      </c>
      <c r="O226" s="1080">
        <f t="shared" si="39"/>
        <v>0</v>
      </c>
      <c r="P226" s="875"/>
      <c r="Q226" s="285">
        <f t="shared" si="40"/>
        <v>0</v>
      </c>
      <c r="R226" s="907">
        <f t="shared" si="41"/>
        <v>0</v>
      </c>
      <c r="S226" s="875"/>
      <c r="T226" s="904"/>
      <c r="V226" s="905"/>
      <c r="AB226" s="876"/>
      <c r="AL226" s="876"/>
      <c r="AM226" s="876"/>
      <c r="AN226" s="876"/>
      <c r="AO226" s="876"/>
      <c r="AP226" s="876"/>
      <c r="AQ226" s="876"/>
      <c r="AR226" s="876"/>
      <c r="AS226" s="876"/>
      <c r="AT226" s="876"/>
      <c r="AU226" s="876"/>
      <c r="AV226" s="876"/>
      <c r="AW226" s="876"/>
      <c r="AX226" s="876"/>
      <c r="AY226" s="876"/>
    </row>
    <row r="227" spans="1:51" ht="33">
      <c r="A227" s="1070">
        <v>49</v>
      </c>
      <c r="B227" s="1070">
        <v>7000025896</v>
      </c>
      <c r="C227" s="1070">
        <v>490</v>
      </c>
      <c r="D227" s="908" t="s">
        <v>648</v>
      </c>
      <c r="E227" s="1070">
        <v>1000003409</v>
      </c>
      <c r="F227" s="1070">
        <v>85371000</v>
      </c>
      <c r="G227" s="1154"/>
      <c r="H227" s="1070">
        <v>18</v>
      </c>
      <c r="I227" s="1151"/>
      <c r="J227" s="908" t="s">
        <v>584</v>
      </c>
      <c r="K227" s="1070" t="s">
        <v>575</v>
      </c>
      <c r="L227" s="1070">
        <v>5</v>
      </c>
      <c r="M227" s="1144"/>
      <c r="N227" s="1079" t="str">
        <f t="shared" si="38"/>
        <v>Included</v>
      </c>
      <c r="O227" s="1080">
        <f t="shared" si="39"/>
        <v>0</v>
      </c>
      <c r="P227" s="875"/>
      <c r="Q227" s="285">
        <f t="shared" si="40"/>
        <v>0</v>
      </c>
      <c r="R227" s="907">
        <f t="shared" si="41"/>
        <v>0</v>
      </c>
      <c r="S227" s="875"/>
      <c r="T227" s="904"/>
      <c r="V227" s="905"/>
      <c r="AB227" s="876"/>
      <c r="AL227" s="876"/>
      <c r="AM227" s="876"/>
      <c r="AN227" s="876"/>
      <c r="AO227" s="876"/>
      <c r="AP227" s="876"/>
      <c r="AQ227" s="876"/>
      <c r="AR227" s="876"/>
      <c r="AS227" s="876"/>
      <c r="AT227" s="876"/>
      <c r="AU227" s="876"/>
      <c r="AV227" s="876"/>
      <c r="AW227" s="876"/>
      <c r="AX227" s="876"/>
      <c r="AY227" s="876"/>
    </row>
    <row r="228" spans="1:51" ht="33">
      <c r="A228" s="1070">
        <v>50</v>
      </c>
      <c r="B228" s="1070">
        <v>7000025896</v>
      </c>
      <c r="C228" s="1070">
        <v>500</v>
      </c>
      <c r="D228" s="908" t="s">
        <v>648</v>
      </c>
      <c r="E228" s="1070">
        <v>1000003411</v>
      </c>
      <c r="F228" s="1070">
        <v>85371000</v>
      </c>
      <c r="G228" s="1154"/>
      <c r="H228" s="1070">
        <v>18</v>
      </c>
      <c r="I228" s="1151"/>
      <c r="J228" s="908" t="s">
        <v>756</v>
      </c>
      <c r="K228" s="1070" t="s">
        <v>575</v>
      </c>
      <c r="L228" s="1070">
        <v>1</v>
      </c>
      <c r="M228" s="1144"/>
      <c r="N228" s="1079" t="str">
        <f t="shared" si="38"/>
        <v>Included</v>
      </c>
      <c r="O228" s="1080">
        <f t="shared" si="39"/>
        <v>0</v>
      </c>
      <c r="P228" s="875"/>
      <c r="Q228" s="285">
        <f t="shared" si="40"/>
        <v>0</v>
      </c>
      <c r="R228" s="907">
        <f t="shared" si="41"/>
        <v>0</v>
      </c>
      <c r="S228" s="875"/>
      <c r="T228" s="904"/>
      <c r="V228" s="905"/>
      <c r="AB228" s="876"/>
      <c r="AL228" s="876"/>
      <c r="AM228" s="876"/>
      <c r="AN228" s="876"/>
      <c r="AO228" s="876"/>
      <c r="AP228" s="876"/>
      <c r="AQ228" s="876"/>
      <c r="AR228" s="876"/>
      <c r="AS228" s="876"/>
      <c r="AT228" s="876"/>
      <c r="AU228" s="876"/>
      <c r="AV228" s="876"/>
      <c r="AW228" s="876"/>
      <c r="AX228" s="876"/>
      <c r="AY228" s="876"/>
    </row>
    <row r="229" spans="1:51" ht="132">
      <c r="A229" s="1070">
        <v>51</v>
      </c>
      <c r="B229" s="1070">
        <v>7000025896</v>
      </c>
      <c r="C229" s="1070">
        <v>510</v>
      </c>
      <c r="D229" s="908" t="s">
        <v>636</v>
      </c>
      <c r="E229" s="1070">
        <v>1000030433</v>
      </c>
      <c r="F229" s="1070">
        <v>85287390</v>
      </c>
      <c r="G229" s="1154"/>
      <c r="H229" s="1070">
        <v>18</v>
      </c>
      <c r="I229" s="1151"/>
      <c r="J229" s="908" t="s">
        <v>625</v>
      </c>
      <c r="K229" s="1070" t="s">
        <v>581</v>
      </c>
      <c r="L229" s="1070">
        <v>1</v>
      </c>
      <c r="M229" s="1144"/>
      <c r="N229" s="1079" t="str">
        <f t="shared" si="38"/>
        <v>Included</v>
      </c>
      <c r="O229" s="1080">
        <f t="shared" si="39"/>
        <v>0</v>
      </c>
      <c r="P229" s="875"/>
      <c r="Q229" s="285">
        <f t="shared" si="40"/>
        <v>0</v>
      </c>
      <c r="R229" s="907">
        <f t="shared" si="41"/>
        <v>0</v>
      </c>
      <c r="S229" s="875"/>
      <c r="T229" s="904"/>
      <c r="V229" s="905"/>
      <c r="AB229" s="876"/>
      <c r="AL229" s="876"/>
      <c r="AM229" s="876"/>
      <c r="AN229" s="876"/>
      <c r="AO229" s="876"/>
      <c r="AP229" s="876"/>
      <c r="AQ229" s="876"/>
      <c r="AR229" s="876"/>
      <c r="AS229" s="876"/>
      <c r="AT229" s="876"/>
      <c r="AU229" s="876"/>
      <c r="AV229" s="876"/>
      <c r="AW229" s="876"/>
      <c r="AX229" s="876"/>
      <c r="AY229" s="876"/>
    </row>
    <row r="230" spans="1:51" ht="16.5">
      <c r="A230" s="1070">
        <v>52</v>
      </c>
      <c r="B230" s="1070">
        <v>7000025896</v>
      </c>
      <c r="C230" s="1070">
        <v>520</v>
      </c>
      <c r="D230" s="908" t="s">
        <v>769</v>
      </c>
      <c r="E230" s="1070">
        <v>1000001568</v>
      </c>
      <c r="F230" s="1070">
        <v>85176210</v>
      </c>
      <c r="G230" s="1154"/>
      <c r="H230" s="1070">
        <v>18</v>
      </c>
      <c r="I230" s="1151"/>
      <c r="J230" s="908" t="s">
        <v>882</v>
      </c>
      <c r="K230" s="1070" t="s">
        <v>575</v>
      </c>
      <c r="L230" s="1070">
        <v>12</v>
      </c>
      <c r="M230" s="1144"/>
      <c r="N230" s="1079" t="str">
        <f t="shared" si="38"/>
        <v>Included</v>
      </c>
      <c r="O230" s="1080">
        <f t="shared" si="39"/>
        <v>0</v>
      </c>
      <c r="P230" s="875"/>
      <c r="Q230" s="285">
        <f t="shared" si="40"/>
        <v>0</v>
      </c>
      <c r="R230" s="907">
        <f t="shared" si="41"/>
        <v>0</v>
      </c>
      <c r="S230" s="875"/>
      <c r="T230" s="904"/>
      <c r="V230" s="905"/>
      <c r="AB230" s="876"/>
      <c r="AL230" s="876"/>
      <c r="AM230" s="876"/>
      <c r="AN230" s="876"/>
      <c r="AO230" s="876"/>
      <c r="AP230" s="876"/>
      <c r="AQ230" s="876"/>
      <c r="AR230" s="876"/>
      <c r="AS230" s="876"/>
      <c r="AT230" s="876"/>
      <c r="AU230" s="876"/>
      <c r="AV230" s="876"/>
      <c r="AW230" s="876"/>
      <c r="AX230" s="876"/>
      <c r="AY230" s="876"/>
    </row>
    <row r="231" spans="1:51" ht="16.5">
      <c r="A231" s="1070">
        <v>53</v>
      </c>
      <c r="B231" s="1070">
        <v>7000025896</v>
      </c>
      <c r="C231" s="1070">
        <v>530</v>
      </c>
      <c r="D231" s="908" t="s">
        <v>769</v>
      </c>
      <c r="E231" s="1070">
        <v>1000004290</v>
      </c>
      <c r="F231" s="1070">
        <v>85176210</v>
      </c>
      <c r="G231" s="1154"/>
      <c r="H231" s="1070">
        <v>18</v>
      </c>
      <c r="I231" s="1151"/>
      <c r="J231" s="908" t="s">
        <v>852</v>
      </c>
      <c r="K231" s="1070" t="s">
        <v>575</v>
      </c>
      <c r="L231" s="1070">
        <v>6</v>
      </c>
      <c r="M231" s="1144"/>
      <c r="N231" s="1079" t="str">
        <f t="shared" si="34"/>
        <v>Included</v>
      </c>
      <c r="O231" s="1080">
        <f t="shared" si="35"/>
        <v>0</v>
      </c>
      <c r="P231" s="875"/>
      <c r="Q231" s="285">
        <f t="shared" si="36"/>
        <v>0</v>
      </c>
      <c r="R231" s="907">
        <f t="shared" si="37"/>
        <v>0</v>
      </c>
      <c r="S231" s="875"/>
      <c r="T231" s="904"/>
      <c r="V231" s="905"/>
      <c r="AB231" s="876"/>
      <c r="AL231" s="876"/>
      <c r="AM231" s="876"/>
      <c r="AN231" s="876"/>
      <c r="AO231" s="876"/>
      <c r="AP231" s="876"/>
      <c r="AQ231" s="876"/>
      <c r="AR231" s="876"/>
      <c r="AS231" s="876"/>
      <c r="AT231" s="876"/>
      <c r="AU231" s="876"/>
      <c r="AV231" s="876"/>
      <c r="AW231" s="876"/>
      <c r="AX231" s="876"/>
      <c r="AY231" s="876"/>
    </row>
    <row r="232" spans="1:51" ht="33">
      <c r="A232" s="1070">
        <v>54</v>
      </c>
      <c r="B232" s="1070">
        <v>7000025896</v>
      </c>
      <c r="C232" s="1070">
        <v>540</v>
      </c>
      <c r="D232" s="908" t="s">
        <v>716</v>
      </c>
      <c r="E232" s="1070">
        <v>1000032050</v>
      </c>
      <c r="F232" s="1070">
        <v>85446020</v>
      </c>
      <c r="G232" s="1154"/>
      <c r="H232" s="1070">
        <v>18</v>
      </c>
      <c r="I232" s="1151"/>
      <c r="J232" s="908" t="s">
        <v>757</v>
      </c>
      <c r="K232" s="1070" t="s">
        <v>593</v>
      </c>
      <c r="L232" s="1070">
        <v>1</v>
      </c>
      <c r="M232" s="1144"/>
      <c r="N232" s="1079" t="str">
        <f t="shared" si="34"/>
        <v>Included</v>
      </c>
      <c r="O232" s="1080">
        <f t="shared" si="35"/>
        <v>0</v>
      </c>
      <c r="P232" s="875"/>
      <c r="Q232" s="285">
        <f t="shared" si="36"/>
        <v>0</v>
      </c>
      <c r="R232" s="907">
        <f t="shared" si="37"/>
        <v>0</v>
      </c>
      <c r="S232" s="875"/>
      <c r="T232" s="904"/>
      <c r="V232" s="905"/>
      <c r="AB232" s="876"/>
      <c r="AL232" s="876"/>
      <c r="AM232" s="876"/>
      <c r="AN232" s="876"/>
      <c r="AO232" s="876"/>
      <c r="AP232" s="876"/>
      <c r="AQ232" s="876"/>
      <c r="AR232" s="876"/>
      <c r="AS232" s="876"/>
      <c r="AT232" s="876"/>
      <c r="AU232" s="876"/>
      <c r="AV232" s="876"/>
      <c r="AW232" s="876"/>
      <c r="AX232" s="876"/>
      <c r="AY232" s="876"/>
    </row>
    <row r="233" spans="1:51" ht="33">
      <c r="A233" s="1070">
        <v>55</v>
      </c>
      <c r="B233" s="1070">
        <v>7000025896</v>
      </c>
      <c r="C233" s="1070">
        <v>550</v>
      </c>
      <c r="D233" s="908" t="s">
        <v>716</v>
      </c>
      <c r="E233" s="1070">
        <v>1000056265</v>
      </c>
      <c r="F233" s="1070">
        <v>85446020</v>
      </c>
      <c r="G233" s="1154"/>
      <c r="H233" s="1070">
        <v>18</v>
      </c>
      <c r="I233" s="1151"/>
      <c r="J233" s="908" t="s">
        <v>703</v>
      </c>
      <c r="K233" s="1070" t="s">
        <v>593</v>
      </c>
      <c r="L233" s="1070">
        <v>2</v>
      </c>
      <c r="M233" s="1144"/>
      <c r="N233" s="1079" t="str">
        <f t="shared" si="34"/>
        <v>Included</v>
      </c>
      <c r="O233" s="1080">
        <f t="shared" si="35"/>
        <v>0</v>
      </c>
      <c r="P233" s="875"/>
      <c r="Q233" s="285">
        <f t="shared" si="36"/>
        <v>0</v>
      </c>
      <c r="R233" s="907">
        <f t="shared" si="37"/>
        <v>0</v>
      </c>
      <c r="S233" s="875"/>
      <c r="T233" s="904"/>
      <c r="V233" s="905"/>
      <c r="AB233" s="876"/>
      <c r="AL233" s="876"/>
      <c r="AM233" s="876"/>
      <c r="AN233" s="876"/>
      <c r="AO233" s="876"/>
      <c r="AP233" s="876"/>
      <c r="AQ233" s="876"/>
      <c r="AR233" s="876"/>
      <c r="AS233" s="876"/>
      <c r="AT233" s="876"/>
      <c r="AU233" s="876"/>
      <c r="AV233" s="876"/>
      <c r="AW233" s="876"/>
      <c r="AX233" s="876"/>
      <c r="AY233" s="876"/>
    </row>
    <row r="234" spans="1:51" ht="33">
      <c r="A234" s="1070">
        <v>56</v>
      </c>
      <c r="B234" s="1070">
        <v>7000025896</v>
      </c>
      <c r="C234" s="1070">
        <v>560</v>
      </c>
      <c r="D234" s="908" t="s">
        <v>716</v>
      </c>
      <c r="E234" s="1070">
        <v>1000056264</v>
      </c>
      <c r="F234" s="1070">
        <v>85446020</v>
      </c>
      <c r="G234" s="1154"/>
      <c r="H234" s="1070">
        <v>18</v>
      </c>
      <c r="I234" s="1151"/>
      <c r="J234" s="908" t="s">
        <v>704</v>
      </c>
      <c r="K234" s="1070" t="s">
        <v>593</v>
      </c>
      <c r="L234" s="1070">
        <v>7</v>
      </c>
      <c r="M234" s="1144"/>
      <c r="N234" s="1079" t="str">
        <f t="shared" si="34"/>
        <v>Included</v>
      </c>
      <c r="O234" s="1080">
        <f t="shared" si="35"/>
        <v>0</v>
      </c>
      <c r="P234" s="875"/>
      <c r="Q234" s="285">
        <f t="shared" si="36"/>
        <v>0</v>
      </c>
      <c r="R234" s="907">
        <f t="shared" si="37"/>
        <v>0</v>
      </c>
      <c r="S234" s="875"/>
      <c r="T234" s="904"/>
      <c r="V234" s="905"/>
      <c r="AB234" s="876"/>
      <c r="AL234" s="876"/>
      <c r="AM234" s="876"/>
      <c r="AN234" s="876"/>
      <c r="AO234" s="876"/>
      <c r="AP234" s="876"/>
      <c r="AQ234" s="876"/>
      <c r="AR234" s="876"/>
      <c r="AS234" s="876"/>
      <c r="AT234" s="876"/>
      <c r="AU234" s="876"/>
      <c r="AV234" s="876"/>
      <c r="AW234" s="876"/>
      <c r="AX234" s="876"/>
      <c r="AY234" s="876"/>
    </row>
    <row r="235" spans="1:51" ht="33">
      <c r="A235" s="1070">
        <v>57</v>
      </c>
      <c r="B235" s="1070">
        <v>7000025896</v>
      </c>
      <c r="C235" s="1070">
        <v>1250</v>
      </c>
      <c r="D235" s="908" t="s">
        <v>716</v>
      </c>
      <c r="E235" s="1070">
        <v>1000031887</v>
      </c>
      <c r="F235" s="1070">
        <v>85446020</v>
      </c>
      <c r="G235" s="1154"/>
      <c r="H235" s="1070">
        <v>18</v>
      </c>
      <c r="I235" s="1151"/>
      <c r="J235" s="908" t="s">
        <v>665</v>
      </c>
      <c r="K235" s="1070" t="s">
        <v>593</v>
      </c>
      <c r="L235" s="1070">
        <v>9</v>
      </c>
      <c r="M235" s="1144"/>
      <c r="N235" s="1079" t="str">
        <f t="shared" si="34"/>
        <v>Included</v>
      </c>
      <c r="O235" s="1080">
        <f t="shared" si="35"/>
        <v>0</v>
      </c>
      <c r="P235" s="875"/>
      <c r="Q235" s="285">
        <f t="shared" si="36"/>
        <v>0</v>
      </c>
      <c r="R235" s="907">
        <f t="shared" si="37"/>
        <v>0</v>
      </c>
      <c r="S235" s="875"/>
      <c r="T235" s="904"/>
      <c r="V235" s="905"/>
      <c r="AB235" s="876"/>
      <c r="AL235" s="876"/>
      <c r="AM235" s="876"/>
      <c r="AN235" s="876"/>
      <c r="AO235" s="876"/>
      <c r="AP235" s="876"/>
      <c r="AQ235" s="876"/>
      <c r="AR235" s="876"/>
      <c r="AS235" s="876"/>
      <c r="AT235" s="876"/>
      <c r="AU235" s="876"/>
      <c r="AV235" s="876"/>
      <c r="AW235" s="876"/>
      <c r="AX235" s="876"/>
      <c r="AY235" s="876"/>
    </row>
    <row r="236" spans="1:51" ht="33">
      <c r="A236" s="1070">
        <v>58</v>
      </c>
      <c r="B236" s="1070">
        <v>7000025896</v>
      </c>
      <c r="C236" s="1070">
        <v>570</v>
      </c>
      <c r="D236" s="908" t="s">
        <v>716</v>
      </c>
      <c r="E236" s="1070">
        <v>1000031987</v>
      </c>
      <c r="F236" s="1070">
        <v>85446020</v>
      </c>
      <c r="G236" s="1154"/>
      <c r="H236" s="1070">
        <v>18</v>
      </c>
      <c r="I236" s="1151"/>
      <c r="J236" s="908" t="s">
        <v>666</v>
      </c>
      <c r="K236" s="1070" t="s">
        <v>593</v>
      </c>
      <c r="L236" s="1070">
        <v>13</v>
      </c>
      <c r="M236" s="1144"/>
      <c r="N236" s="1079" t="str">
        <f t="shared" si="34"/>
        <v>Included</v>
      </c>
      <c r="O236" s="1080">
        <f t="shared" si="35"/>
        <v>0</v>
      </c>
      <c r="P236" s="875"/>
      <c r="Q236" s="285">
        <f t="shared" si="36"/>
        <v>0</v>
      </c>
      <c r="R236" s="907">
        <f t="shared" si="37"/>
        <v>0</v>
      </c>
      <c r="S236" s="875"/>
      <c r="T236" s="904"/>
      <c r="V236" s="905"/>
      <c r="AB236" s="876"/>
      <c r="AL236" s="876"/>
      <c r="AM236" s="876"/>
      <c r="AN236" s="876"/>
      <c r="AO236" s="876"/>
      <c r="AP236" s="876"/>
      <c r="AQ236" s="876"/>
      <c r="AR236" s="876"/>
      <c r="AS236" s="876"/>
      <c r="AT236" s="876"/>
      <c r="AU236" s="876"/>
      <c r="AV236" s="876"/>
      <c r="AW236" s="876"/>
      <c r="AX236" s="876"/>
      <c r="AY236" s="876"/>
    </row>
    <row r="237" spans="1:51" ht="33">
      <c r="A237" s="1070">
        <v>59</v>
      </c>
      <c r="B237" s="1070">
        <v>7000025896</v>
      </c>
      <c r="C237" s="1070">
        <v>580</v>
      </c>
      <c r="D237" s="908" t="s">
        <v>716</v>
      </c>
      <c r="E237" s="1070">
        <v>1000031964</v>
      </c>
      <c r="F237" s="1070">
        <v>85446020</v>
      </c>
      <c r="G237" s="1154"/>
      <c r="H237" s="1070">
        <v>18</v>
      </c>
      <c r="I237" s="1151"/>
      <c r="J237" s="908" t="s">
        <v>667</v>
      </c>
      <c r="K237" s="1070" t="s">
        <v>593</v>
      </c>
      <c r="L237" s="1070">
        <v>13</v>
      </c>
      <c r="M237" s="1144"/>
      <c r="N237" s="1079" t="str">
        <f t="shared" si="34"/>
        <v>Included</v>
      </c>
      <c r="O237" s="1080">
        <f t="shared" si="35"/>
        <v>0</v>
      </c>
      <c r="P237" s="875"/>
      <c r="Q237" s="285">
        <f t="shared" si="36"/>
        <v>0</v>
      </c>
      <c r="R237" s="907">
        <f t="shared" si="37"/>
        <v>0</v>
      </c>
      <c r="S237" s="875"/>
      <c r="T237" s="904"/>
      <c r="V237" s="905"/>
      <c r="AB237" s="876"/>
      <c r="AL237" s="876"/>
      <c r="AM237" s="876"/>
      <c r="AN237" s="876"/>
      <c r="AO237" s="876"/>
      <c r="AP237" s="876"/>
      <c r="AQ237" s="876"/>
      <c r="AR237" s="876"/>
      <c r="AS237" s="876"/>
      <c r="AT237" s="876"/>
      <c r="AU237" s="876"/>
      <c r="AV237" s="876"/>
      <c r="AW237" s="876"/>
      <c r="AX237" s="876"/>
      <c r="AY237" s="876"/>
    </row>
    <row r="238" spans="1:51" ht="33">
      <c r="A238" s="1070">
        <v>60</v>
      </c>
      <c r="B238" s="1070">
        <v>7000025896</v>
      </c>
      <c r="C238" s="1070">
        <v>590</v>
      </c>
      <c r="D238" s="908" t="s">
        <v>716</v>
      </c>
      <c r="E238" s="1070">
        <v>1000031943</v>
      </c>
      <c r="F238" s="1070">
        <v>85446020</v>
      </c>
      <c r="G238" s="1154"/>
      <c r="H238" s="1070">
        <v>18</v>
      </c>
      <c r="I238" s="1151"/>
      <c r="J238" s="908" t="s">
        <v>668</v>
      </c>
      <c r="K238" s="1070" t="s">
        <v>593</v>
      </c>
      <c r="L238" s="1070">
        <v>5</v>
      </c>
      <c r="M238" s="1144"/>
      <c r="N238" s="1079" t="str">
        <f t="shared" si="34"/>
        <v>Included</v>
      </c>
      <c r="O238" s="1080">
        <f t="shared" si="35"/>
        <v>0</v>
      </c>
      <c r="P238" s="875"/>
      <c r="Q238" s="285">
        <f t="shared" si="36"/>
        <v>0</v>
      </c>
      <c r="R238" s="907">
        <f t="shared" si="37"/>
        <v>0</v>
      </c>
      <c r="S238" s="875"/>
      <c r="T238" s="904"/>
      <c r="V238" s="905"/>
      <c r="AB238" s="876"/>
      <c r="AL238" s="876"/>
      <c r="AM238" s="876"/>
      <c r="AN238" s="876"/>
      <c r="AO238" s="876"/>
      <c r="AP238" s="876"/>
      <c r="AQ238" s="876"/>
      <c r="AR238" s="876"/>
      <c r="AS238" s="876"/>
      <c r="AT238" s="876"/>
      <c r="AU238" s="876"/>
      <c r="AV238" s="876"/>
      <c r="AW238" s="876"/>
      <c r="AX238" s="876"/>
      <c r="AY238" s="876"/>
    </row>
    <row r="239" spans="1:51" ht="33">
      <c r="A239" s="1070">
        <v>61</v>
      </c>
      <c r="B239" s="1070">
        <v>7000025896</v>
      </c>
      <c r="C239" s="1070">
        <v>600</v>
      </c>
      <c r="D239" s="908" t="s">
        <v>716</v>
      </c>
      <c r="E239" s="1070">
        <v>1000031985</v>
      </c>
      <c r="F239" s="1070">
        <v>85446020</v>
      </c>
      <c r="G239" s="1154"/>
      <c r="H239" s="1070">
        <v>18</v>
      </c>
      <c r="I239" s="1151"/>
      <c r="J239" s="908" t="s">
        <v>669</v>
      </c>
      <c r="K239" s="1070" t="s">
        <v>593</v>
      </c>
      <c r="L239" s="1070">
        <v>6</v>
      </c>
      <c r="M239" s="1144"/>
      <c r="N239" s="1079" t="str">
        <f t="shared" si="34"/>
        <v>Included</v>
      </c>
      <c r="O239" s="1080">
        <f t="shared" si="35"/>
        <v>0</v>
      </c>
      <c r="P239" s="875"/>
      <c r="Q239" s="285">
        <f t="shared" si="36"/>
        <v>0</v>
      </c>
      <c r="R239" s="907">
        <f t="shared" si="37"/>
        <v>0</v>
      </c>
      <c r="S239" s="875"/>
      <c r="T239" s="904"/>
      <c r="V239" s="905"/>
      <c r="AB239" s="876"/>
      <c r="AL239" s="876"/>
      <c r="AM239" s="876"/>
      <c r="AN239" s="876"/>
      <c r="AO239" s="876"/>
      <c r="AP239" s="876"/>
      <c r="AQ239" s="876"/>
      <c r="AR239" s="876"/>
      <c r="AS239" s="876"/>
      <c r="AT239" s="876"/>
      <c r="AU239" s="876"/>
      <c r="AV239" s="876"/>
      <c r="AW239" s="876"/>
      <c r="AX239" s="876"/>
      <c r="AY239" s="876"/>
    </row>
    <row r="240" spans="1:51" ht="33">
      <c r="A240" s="1070">
        <v>62</v>
      </c>
      <c r="B240" s="1070">
        <v>7000025896</v>
      </c>
      <c r="C240" s="1070">
        <v>610</v>
      </c>
      <c r="D240" s="908" t="s">
        <v>716</v>
      </c>
      <c r="E240" s="1070">
        <v>1000031976</v>
      </c>
      <c r="F240" s="1070">
        <v>85446020</v>
      </c>
      <c r="G240" s="1154"/>
      <c r="H240" s="1070">
        <v>18</v>
      </c>
      <c r="I240" s="1151"/>
      <c r="J240" s="908" t="s">
        <v>670</v>
      </c>
      <c r="K240" s="1070" t="s">
        <v>593</v>
      </c>
      <c r="L240" s="1070">
        <v>3</v>
      </c>
      <c r="M240" s="1144"/>
      <c r="N240" s="1079" t="str">
        <f t="shared" si="34"/>
        <v>Included</v>
      </c>
      <c r="O240" s="1080">
        <f t="shared" si="35"/>
        <v>0</v>
      </c>
      <c r="P240" s="875"/>
      <c r="Q240" s="285">
        <f t="shared" si="36"/>
        <v>0</v>
      </c>
      <c r="R240" s="907">
        <f t="shared" si="37"/>
        <v>0</v>
      </c>
      <c r="S240" s="875"/>
      <c r="T240" s="904"/>
      <c r="V240" s="905"/>
      <c r="AB240" s="876"/>
      <c r="AL240" s="876"/>
      <c r="AM240" s="876"/>
      <c r="AN240" s="876"/>
      <c r="AO240" s="876"/>
      <c r="AP240" s="876"/>
      <c r="AQ240" s="876"/>
      <c r="AR240" s="876"/>
      <c r="AS240" s="876"/>
      <c r="AT240" s="876"/>
      <c r="AU240" s="876"/>
      <c r="AV240" s="876"/>
      <c r="AW240" s="876"/>
      <c r="AX240" s="876"/>
      <c r="AY240" s="876"/>
    </row>
    <row r="241" spans="1:51" ht="33">
      <c r="A241" s="1070">
        <v>63</v>
      </c>
      <c r="B241" s="1070">
        <v>7000025896</v>
      </c>
      <c r="C241" s="1070">
        <v>620</v>
      </c>
      <c r="D241" s="908" t="s">
        <v>716</v>
      </c>
      <c r="E241" s="1070">
        <v>1000031953</v>
      </c>
      <c r="F241" s="1070">
        <v>85446020</v>
      </c>
      <c r="G241" s="1154"/>
      <c r="H241" s="1070">
        <v>18</v>
      </c>
      <c r="I241" s="1151"/>
      <c r="J241" s="908" t="s">
        <v>671</v>
      </c>
      <c r="K241" s="1070" t="s">
        <v>593</v>
      </c>
      <c r="L241" s="1070">
        <v>3</v>
      </c>
      <c r="M241" s="1144"/>
      <c r="N241" s="1079" t="str">
        <f t="shared" si="34"/>
        <v>Included</v>
      </c>
      <c r="O241" s="1080">
        <f t="shared" si="35"/>
        <v>0</v>
      </c>
      <c r="P241" s="875"/>
      <c r="Q241" s="285">
        <f t="shared" si="36"/>
        <v>0</v>
      </c>
      <c r="R241" s="907">
        <f t="shared" si="37"/>
        <v>0</v>
      </c>
      <c r="S241" s="875"/>
      <c r="T241" s="904"/>
      <c r="V241" s="905"/>
      <c r="AB241" s="876"/>
      <c r="AL241" s="876"/>
      <c r="AM241" s="876"/>
      <c r="AN241" s="876"/>
      <c r="AO241" s="876"/>
      <c r="AP241" s="876"/>
      <c r="AQ241" s="876"/>
      <c r="AR241" s="876"/>
      <c r="AS241" s="876"/>
      <c r="AT241" s="876"/>
      <c r="AU241" s="876"/>
      <c r="AV241" s="876"/>
      <c r="AW241" s="876"/>
      <c r="AX241" s="876"/>
      <c r="AY241" s="876"/>
    </row>
    <row r="242" spans="1:51" ht="33">
      <c r="A242" s="1070">
        <v>64</v>
      </c>
      <c r="B242" s="1070">
        <v>7000025896</v>
      </c>
      <c r="C242" s="1070">
        <v>630</v>
      </c>
      <c r="D242" s="908" t="s">
        <v>716</v>
      </c>
      <c r="E242" s="1070">
        <v>1000031957</v>
      </c>
      <c r="F242" s="1070">
        <v>85446020</v>
      </c>
      <c r="G242" s="1154"/>
      <c r="H242" s="1070">
        <v>18</v>
      </c>
      <c r="I242" s="1151"/>
      <c r="J242" s="908" t="s">
        <v>758</v>
      </c>
      <c r="K242" s="1070" t="s">
        <v>593</v>
      </c>
      <c r="L242" s="1070">
        <v>5</v>
      </c>
      <c r="M242" s="1144"/>
      <c r="N242" s="1079" t="str">
        <f t="shared" si="34"/>
        <v>Included</v>
      </c>
      <c r="O242" s="1080">
        <f t="shared" si="35"/>
        <v>0</v>
      </c>
      <c r="P242" s="875"/>
      <c r="Q242" s="285">
        <f t="shared" si="36"/>
        <v>0</v>
      </c>
      <c r="R242" s="907">
        <f t="shared" si="37"/>
        <v>0</v>
      </c>
      <c r="S242" s="875"/>
      <c r="T242" s="904"/>
      <c r="V242" s="905"/>
      <c r="AB242" s="876"/>
      <c r="AL242" s="876"/>
      <c r="AM242" s="876"/>
      <c r="AN242" s="876"/>
      <c r="AO242" s="876"/>
      <c r="AP242" s="876"/>
      <c r="AQ242" s="876"/>
      <c r="AR242" s="876"/>
      <c r="AS242" s="876"/>
      <c r="AT242" s="876"/>
      <c r="AU242" s="876"/>
      <c r="AV242" s="876"/>
      <c r="AW242" s="876"/>
      <c r="AX242" s="876"/>
      <c r="AY242" s="876"/>
    </row>
    <row r="243" spans="1:51" ht="33">
      <c r="A243" s="1070">
        <v>65</v>
      </c>
      <c r="B243" s="1070">
        <v>7000025896</v>
      </c>
      <c r="C243" s="1070">
        <v>760</v>
      </c>
      <c r="D243" s="908" t="s">
        <v>717</v>
      </c>
      <c r="E243" s="1070">
        <v>1000006284</v>
      </c>
      <c r="F243" s="1070">
        <v>84151090</v>
      </c>
      <c r="G243" s="1154"/>
      <c r="H243" s="1070">
        <v>28</v>
      </c>
      <c r="I243" s="1151"/>
      <c r="J243" s="908" t="s">
        <v>585</v>
      </c>
      <c r="K243" s="1070" t="s">
        <v>581</v>
      </c>
      <c r="L243" s="1070">
        <v>7</v>
      </c>
      <c r="M243" s="1144"/>
      <c r="N243" s="1079" t="str">
        <f t="shared" si="34"/>
        <v>Included</v>
      </c>
      <c r="O243" s="1080">
        <f t="shared" si="35"/>
        <v>0</v>
      </c>
      <c r="P243" s="875"/>
      <c r="Q243" s="285">
        <f t="shared" si="36"/>
        <v>0</v>
      </c>
      <c r="R243" s="907">
        <f t="shared" si="37"/>
        <v>0</v>
      </c>
      <c r="S243" s="875"/>
      <c r="T243" s="904"/>
      <c r="V243" s="905"/>
      <c r="AB243" s="876"/>
      <c r="AL243" s="876"/>
      <c r="AM243" s="876"/>
      <c r="AN243" s="876"/>
      <c r="AO243" s="876"/>
      <c r="AP243" s="876"/>
      <c r="AQ243" s="876"/>
      <c r="AR243" s="876"/>
      <c r="AS243" s="876"/>
      <c r="AT243" s="876"/>
      <c r="AU243" s="876"/>
      <c r="AV243" s="876"/>
      <c r="AW243" s="876"/>
      <c r="AX243" s="876"/>
      <c r="AY243" s="876"/>
    </row>
    <row r="244" spans="1:51" ht="33">
      <c r="A244" s="1070">
        <v>66</v>
      </c>
      <c r="B244" s="1070">
        <v>7000025896</v>
      </c>
      <c r="C244" s="1070">
        <v>640</v>
      </c>
      <c r="D244" s="908" t="s">
        <v>635</v>
      </c>
      <c r="E244" s="1070">
        <v>1000012018</v>
      </c>
      <c r="F244" s="1070">
        <v>85311020</v>
      </c>
      <c r="G244" s="1154"/>
      <c r="H244" s="1070">
        <v>18</v>
      </c>
      <c r="I244" s="1151"/>
      <c r="J244" s="908" t="s">
        <v>587</v>
      </c>
      <c r="K244" s="1070" t="s">
        <v>581</v>
      </c>
      <c r="L244" s="1070">
        <v>7</v>
      </c>
      <c r="M244" s="1144"/>
      <c r="N244" s="1079" t="str">
        <f t="shared" si="34"/>
        <v>Included</v>
      </c>
      <c r="O244" s="1080">
        <f t="shared" si="35"/>
        <v>0</v>
      </c>
      <c r="P244" s="875"/>
      <c r="Q244" s="285">
        <f t="shared" si="36"/>
        <v>0</v>
      </c>
      <c r="R244" s="907">
        <f t="shared" si="37"/>
        <v>0</v>
      </c>
      <c r="S244" s="875"/>
      <c r="T244" s="904"/>
      <c r="V244" s="905"/>
      <c r="AB244" s="876"/>
      <c r="AL244" s="876"/>
      <c r="AM244" s="876"/>
      <c r="AN244" s="876"/>
      <c r="AO244" s="876"/>
      <c r="AP244" s="876"/>
      <c r="AQ244" s="876"/>
      <c r="AR244" s="876"/>
      <c r="AS244" s="876"/>
      <c r="AT244" s="876"/>
      <c r="AU244" s="876"/>
      <c r="AV244" s="876"/>
      <c r="AW244" s="876"/>
      <c r="AX244" s="876"/>
      <c r="AY244" s="876"/>
    </row>
    <row r="245" spans="1:51" ht="33">
      <c r="A245" s="1070">
        <v>67</v>
      </c>
      <c r="B245" s="1070">
        <v>7000025896</v>
      </c>
      <c r="C245" s="1070">
        <v>650</v>
      </c>
      <c r="D245" s="908" t="s">
        <v>635</v>
      </c>
      <c r="E245" s="1070">
        <v>1000012022</v>
      </c>
      <c r="F245" s="1070">
        <v>84241000</v>
      </c>
      <c r="G245" s="1154"/>
      <c r="H245" s="1070">
        <v>18</v>
      </c>
      <c r="I245" s="1151"/>
      <c r="J245" s="908" t="s">
        <v>586</v>
      </c>
      <c r="K245" s="1070" t="s">
        <v>575</v>
      </c>
      <c r="L245" s="1070">
        <v>7</v>
      </c>
      <c r="M245" s="1144"/>
      <c r="N245" s="1079" t="str">
        <f t="shared" si="34"/>
        <v>Included</v>
      </c>
      <c r="O245" s="1080">
        <f t="shared" si="35"/>
        <v>0</v>
      </c>
      <c r="P245" s="875"/>
      <c r="Q245" s="285">
        <f t="shared" si="36"/>
        <v>0</v>
      </c>
      <c r="R245" s="907">
        <f t="shared" si="37"/>
        <v>0</v>
      </c>
      <c r="S245" s="875"/>
      <c r="T245" s="904"/>
      <c r="V245" s="905"/>
      <c r="AB245" s="876"/>
      <c r="AL245" s="876"/>
      <c r="AM245" s="876"/>
      <c r="AN245" s="876"/>
      <c r="AO245" s="876"/>
      <c r="AP245" s="876"/>
      <c r="AQ245" s="876"/>
      <c r="AR245" s="876"/>
      <c r="AS245" s="876"/>
      <c r="AT245" s="876"/>
      <c r="AU245" s="876"/>
      <c r="AV245" s="876"/>
      <c r="AW245" s="876"/>
      <c r="AX245" s="876"/>
      <c r="AY245" s="876"/>
    </row>
    <row r="246" spans="1:51" ht="33">
      <c r="A246" s="1070">
        <v>68</v>
      </c>
      <c r="B246" s="1070">
        <v>7000025896</v>
      </c>
      <c r="C246" s="1070">
        <v>660</v>
      </c>
      <c r="D246" s="908" t="s">
        <v>574</v>
      </c>
      <c r="E246" s="1070">
        <v>1000013795</v>
      </c>
      <c r="F246" s="1070">
        <v>94059900</v>
      </c>
      <c r="G246" s="1154"/>
      <c r="H246" s="1070">
        <v>18</v>
      </c>
      <c r="I246" s="1151"/>
      <c r="J246" s="908" t="s">
        <v>591</v>
      </c>
      <c r="K246" s="1070" t="s">
        <v>578</v>
      </c>
      <c r="L246" s="1070">
        <v>7</v>
      </c>
      <c r="M246" s="1144"/>
      <c r="N246" s="1079" t="str">
        <f t="shared" si="34"/>
        <v>Included</v>
      </c>
      <c r="O246" s="1080">
        <f t="shared" si="35"/>
        <v>0</v>
      </c>
      <c r="P246" s="875"/>
      <c r="Q246" s="285">
        <f t="shared" si="36"/>
        <v>0</v>
      </c>
      <c r="R246" s="907">
        <f t="shared" si="37"/>
        <v>0</v>
      </c>
      <c r="S246" s="875"/>
      <c r="T246" s="904"/>
      <c r="V246" s="905"/>
      <c r="AB246" s="876"/>
      <c r="AL246" s="876"/>
      <c r="AM246" s="876"/>
      <c r="AN246" s="876"/>
      <c r="AO246" s="876"/>
      <c r="AP246" s="876"/>
      <c r="AQ246" s="876"/>
      <c r="AR246" s="876"/>
      <c r="AS246" s="876"/>
      <c r="AT246" s="876"/>
      <c r="AU246" s="876"/>
      <c r="AV246" s="876"/>
      <c r="AW246" s="876"/>
      <c r="AX246" s="876"/>
      <c r="AY246" s="876"/>
    </row>
    <row r="247" spans="1:51" ht="33">
      <c r="A247" s="1070">
        <v>69</v>
      </c>
      <c r="B247" s="1070">
        <v>7000025896</v>
      </c>
      <c r="C247" s="1070">
        <v>670</v>
      </c>
      <c r="D247" s="908" t="s">
        <v>574</v>
      </c>
      <c r="E247" s="1070">
        <v>1000038325</v>
      </c>
      <c r="F247" s="1070">
        <v>94059900</v>
      </c>
      <c r="G247" s="1154"/>
      <c r="H247" s="1070">
        <v>18</v>
      </c>
      <c r="I247" s="1151"/>
      <c r="J247" s="908" t="s">
        <v>590</v>
      </c>
      <c r="K247" s="1070" t="s">
        <v>575</v>
      </c>
      <c r="L247" s="1070">
        <v>30</v>
      </c>
      <c r="M247" s="1144"/>
      <c r="N247" s="1079" t="str">
        <f t="shared" si="34"/>
        <v>Included</v>
      </c>
      <c r="O247" s="1080">
        <f t="shared" si="35"/>
        <v>0</v>
      </c>
      <c r="P247" s="875"/>
      <c r="Q247" s="285">
        <f t="shared" si="36"/>
        <v>0</v>
      </c>
      <c r="R247" s="907">
        <f t="shared" si="37"/>
        <v>0</v>
      </c>
      <c r="S247" s="875"/>
      <c r="T247" s="904"/>
      <c r="V247" s="905"/>
      <c r="AB247" s="876"/>
      <c r="AL247" s="876"/>
      <c r="AM247" s="876"/>
      <c r="AN247" s="876"/>
      <c r="AO247" s="876"/>
      <c r="AP247" s="876"/>
      <c r="AQ247" s="876"/>
      <c r="AR247" s="876"/>
      <c r="AS247" s="876"/>
      <c r="AT247" s="876"/>
      <c r="AU247" s="876"/>
      <c r="AV247" s="876"/>
      <c r="AW247" s="876"/>
      <c r="AX247" s="876"/>
      <c r="AY247" s="876"/>
    </row>
    <row r="248" spans="1:51" ht="33">
      <c r="A248" s="1070">
        <v>70</v>
      </c>
      <c r="B248" s="1070">
        <v>7000025896</v>
      </c>
      <c r="C248" s="1070">
        <v>680</v>
      </c>
      <c r="D248" s="908" t="s">
        <v>574</v>
      </c>
      <c r="E248" s="1070">
        <v>1000038387</v>
      </c>
      <c r="F248" s="1070">
        <v>94051090</v>
      </c>
      <c r="G248" s="1154"/>
      <c r="H248" s="1070">
        <v>18</v>
      </c>
      <c r="I248" s="1151"/>
      <c r="J248" s="908" t="s">
        <v>594</v>
      </c>
      <c r="K248" s="1070" t="s">
        <v>575</v>
      </c>
      <c r="L248" s="1070">
        <v>30</v>
      </c>
      <c r="M248" s="1144"/>
      <c r="N248" s="1079" t="str">
        <f t="shared" si="34"/>
        <v>Included</v>
      </c>
      <c r="O248" s="1080">
        <f t="shared" si="35"/>
        <v>0</v>
      </c>
      <c r="P248" s="875"/>
      <c r="Q248" s="285">
        <f t="shared" si="36"/>
        <v>0</v>
      </c>
      <c r="R248" s="907">
        <f t="shared" si="37"/>
        <v>0</v>
      </c>
      <c r="S248" s="875"/>
      <c r="T248" s="904"/>
      <c r="V248" s="905"/>
      <c r="AB248" s="876"/>
      <c r="AL248" s="876"/>
      <c r="AM248" s="876"/>
      <c r="AN248" s="876"/>
      <c r="AO248" s="876"/>
      <c r="AP248" s="876"/>
      <c r="AQ248" s="876"/>
      <c r="AR248" s="876"/>
      <c r="AS248" s="876"/>
      <c r="AT248" s="876"/>
      <c r="AU248" s="876"/>
      <c r="AV248" s="876"/>
      <c r="AW248" s="876"/>
      <c r="AX248" s="876"/>
      <c r="AY248" s="876"/>
    </row>
    <row r="249" spans="1:51" ht="33">
      <c r="A249" s="1070">
        <v>71</v>
      </c>
      <c r="B249" s="1070">
        <v>7000025896</v>
      </c>
      <c r="C249" s="1070">
        <v>690</v>
      </c>
      <c r="D249" s="908" t="s">
        <v>574</v>
      </c>
      <c r="E249" s="1070">
        <v>1000014547</v>
      </c>
      <c r="F249" s="1070">
        <v>85371000</v>
      </c>
      <c r="G249" s="1154"/>
      <c r="H249" s="1070">
        <v>18</v>
      </c>
      <c r="I249" s="1151"/>
      <c r="J249" s="908" t="s">
        <v>588</v>
      </c>
      <c r="K249" s="1070" t="s">
        <v>575</v>
      </c>
      <c r="L249" s="1070">
        <v>4</v>
      </c>
      <c r="M249" s="1144"/>
      <c r="N249" s="1079" t="str">
        <f t="shared" si="34"/>
        <v>Included</v>
      </c>
      <c r="O249" s="1080">
        <f t="shared" si="35"/>
        <v>0</v>
      </c>
      <c r="P249" s="875"/>
      <c r="Q249" s="285">
        <f t="shared" si="36"/>
        <v>0</v>
      </c>
      <c r="R249" s="907">
        <f t="shared" si="37"/>
        <v>0</v>
      </c>
      <c r="S249" s="875"/>
      <c r="T249" s="904"/>
      <c r="V249" s="905"/>
      <c r="AB249" s="876"/>
      <c r="AL249" s="876"/>
      <c r="AM249" s="876"/>
      <c r="AN249" s="876"/>
      <c r="AO249" s="876"/>
      <c r="AP249" s="876"/>
      <c r="AQ249" s="876"/>
      <c r="AR249" s="876"/>
      <c r="AS249" s="876"/>
      <c r="AT249" s="876"/>
      <c r="AU249" s="876"/>
      <c r="AV249" s="876"/>
      <c r="AW249" s="876"/>
      <c r="AX249" s="876"/>
      <c r="AY249" s="876"/>
    </row>
    <row r="250" spans="1:51" ht="16.5">
      <c r="A250" s="1070">
        <v>72</v>
      </c>
      <c r="B250" s="1070">
        <v>7000025896</v>
      </c>
      <c r="C250" s="1070">
        <v>700</v>
      </c>
      <c r="D250" s="908" t="s">
        <v>718</v>
      </c>
      <c r="E250" s="1070">
        <v>1000019912</v>
      </c>
      <c r="F250" s="1070">
        <v>85371000</v>
      </c>
      <c r="G250" s="1154"/>
      <c r="H250" s="1070">
        <v>18</v>
      </c>
      <c r="I250" s="1151"/>
      <c r="J250" s="908" t="s">
        <v>643</v>
      </c>
      <c r="K250" s="1070" t="s">
        <v>578</v>
      </c>
      <c r="L250" s="1070">
        <v>1</v>
      </c>
      <c r="M250" s="1144"/>
      <c r="N250" s="1079" t="str">
        <f t="shared" si="34"/>
        <v>Included</v>
      </c>
      <c r="O250" s="1080">
        <f t="shared" si="35"/>
        <v>0</v>
      </c>
      <c r="P250" s="875"/>
      <c r="Q250" s="285">
        <f t="shared" si="36"/>
        <v>0</v>
      </c>
      <c r="R250" s="907">
        <f t="shared" si="37"/>
        <v>0</v>
      </c>
      <c r="S250" s="875"/>
      <c r="T250" s="904"/>
      <c r="V250" s="905"/>
      <c r="AB250" s="876"/>
      <c r="AL250" s="876"/>
      <c r="AM250" s="876"/>
      <c r="AN250" s="876"/>
      <c r="AO250" s="876"/>
      <c r="AP250" s="876"/>
      <c r="AQ250" s="876"/>
      <c r="AR250" s="876"/>
      <c r="AS250" s="876"/>
      <c r="AT250" s="876"/>
      <c r="AU250" s="876"/>
      <c r="AV250" s="876"/>
      <c r="AW250" s="876"/>
      <c r="AX250" s="876"/>
      <c r="AY250" s="876"/>
    </row>
    <row r="251" spans="1:51" ht="16.5">
      <c r="A251" s="1070">
        <v>73</v>
      </c>
      <c r="B251" s="1070">
        <v>7000025896</v>
      </c>
      <c r="C251" s="1070">
        <v>710</v>
      </c>
      <c r="D251" s="908" t="s">
        <v>718</v>
      </c>
      <c r="E251" s="1070">
        <v>1000025934</v>
      </c>
      <c r="F251" s="1070">
        <v>85359090</v>
      </c>
      <c r="G251" s="1154"/>
      <c r="H251" s="1070">
        <v>18</v>
      </c>
      <c r="I251" s="1151"/>
      <c r="J251" s="908" t="s">
        <v>883</v>
      </c>
      <c r="K251" s="1070" t="s">
        <v>581</v>
      </c>
      <c r="L251" s="1070">
        <v>1</v>
      </c>
      <c r="M251" s="1144"/>
      <c r="N251" s="1079" t="str">
        <f t="shared" si="34"/>
        <v>Included</v>
      </c>
      <c r="O251" s="1080">
        <f t="shared" si="35"/>
        <v>0</v>
      </c>
      <c r="P251" s="875"/>
      <c r="Q251" s="285">
        <f t="shared" si="36"/>
        <v>0</v>
      </c>
      <c r="R251" s="907">
        <f t="shared" si="37"/>
        <v>0</v>
      </c>
      <c r="S251" s="875"/>
      <c r="T251" s="904"/>
      <c r="V251" s="905"/>
      <c r="AB251" s="876"/>
      <c r="AL251" s="876"/>
      <c r="AM251" s="876"/>
      <c r="AN251" s="876"/>
      <c r="AO251" s="876"/>
      <c r="AP251" s="876"/>
      <c r="AQ251" s="876"/>
      <c r="AR251" s="876"/>
      <c r="AS251" s="876"/>
      <c r="AT251" s="876"/>
      <c r="AU251" s="876"/>
      <c r="AV251" s="876"/>
      <c r="AW251" s="876"/>
      <c r="AX251" s="876"/>
      <c r="AY251" s="876"/>
    </row>
    <row r="252" spans="1:51" ht="16.5">
      <c r="A252" s="1070">
        <v>74</v>
      </c>
      <c r="B252" s="1070">
        <v>7000025896</v>
      </c>
      <c r="C252" s="1070">
        <v>720</v>
      </c>
      <c r="D252" s="908" t="s">
        <v>718</v>
      </c>
      <c r="E252" s="1070">
        <v>1000025933</v>
      </c>
      <c r="F252" s="1070">
        <v>85389000</v>
      </c>
      <c r="G252" s="1154"/>
      <c r="H252" s="1070">
        <v>18</v>
      </c>
      <c r="I252" s="1151"/>
      <c r="J252" s="908" t="s">
        <v>641</v>
      </c>
      <c r="K252" s="1070" t="s">
        <v>581</v>
      </c>
      <c r="L252" s="1070">
        <v>1</v>
      </c>
      <c r="M252" s="1144"/>
      <c r="N252" s="1079" t="str">
        <f t="shared" si="34"/>
        <v>Included</v>
      </c>
      <c r="O252" s="1080">
        <f t="shared" si="35"/>
        <v>0</v>
      </c>
      <c r="P252" s="875"/>
      <c r="Q252" s="285">
        <f t="shared" si="36"/>
        <v>0</v>
      </c>
      <c r="R252" s="907">
        <f t="shared" si="37"/>
        <v>0</v>
      </c>
      <c r="S252" s="875"/>
      <c r="T252" s="904"/>
      <c r="V252" s="905"/>
      <c r="AB252" s="876"/>
      <c r="AL252" s="876"/>
      <c r="AM252" s="876"/>
      <c r="AN252" s="876"/>
      <c r="AO252" s="876"/>
      <c r="AP252" s="876"/>
      <c r="AQ252" s="876"/>
      <c r="AR252" s="876"/>
      <c r="AS252" s="876"/>
      <c r="AT252" s="876"/>
      <c r="AU252" s="876"/>
      <c r="AV252" s="876"/>
      <c r="AW252" s="876"/>
      <c r="AX252" s="876"/>
      <c r="AY252" s="876"/>
    </row>
    <row r="253" spans="1:51" ht="16.5">
      <c r="A253" s="1070">
        <v>75</v>
      </c>
      <c r="B253" s="1070">
        <v>7000025896</v>
      </c>
      <c r="C253" s="1070">
        <v>730</v>
      </c>
      <c r="D253" s="908" t="s">
        <v>718</v>
      </c>
      <c r="E253" s="1070">
        <v>1000025936</v>
      </c>
      <c r="F253" s="1070">
        <v>85353090</v>
      </c>
      <c r="G253" s="1154"/>
      <c r="H253" s="1070">
        <v>18</v>
      </c>
      <c r="I253" s="1151"/>
      <c r="J253" s="908" t="s">
        <v>686</v>
      </c>
      <c r="K253" s="1070" t="s">
        <v>581</v>
      </c>
      <c r="L253" s="1070">
        <v>1</v>
      </c>
      <c r="M253" s="1144"/>
      <c r="N253" s="1079" t="str">
        <f t="shared" si="34"/>
        <v>Included</v>
      </c>
      <c r="O253" s="1080">
        <f t="shared" si="35"/>
        <v>0</v>
      </c>
      <c r="P253" s="875"/>
      <c r="Q253" s="285">
        <f t="shared" si="36"/>
        <v>0</v>
      </c>
      <c r="R253" s="907">
        <f t="shared" si="37"/>
        <v>0</v>
      </c>
      <c r="S253" s="875"/>
      <c r="T253" s="904"/>
      <c r="V253" s="905"/>
      <c r="AB253" s="876"/>
      <c r="AL253" s="876"/>
      <c r="AM253" s="876"/>
      <c r="AN253" s="876"/>
      <c r="AO253" s="876"/>
      <c r="AP253" s="876"/>
      <c r="AQ253" s="876"/>
      <c r="AR253" s="876"/>
      <c r="AS253" s="876"/>
      <c r="AT253" s="876"/>
      <c r="AU253" s="876"/>
      <c r="AV253" s="876"/>
      <c r="AW253" s="876"/>
      <c r="AX253" s="876"/>
      <c r="AY253" s="876"/>
    </row>
    <row r="254" spans="1:51" ht="16.5">
      <c r="A254" s="1070">
        <v>76</v>
      </c>
      <c r="B254" s="1070">
        <v>7000025896</v>
      </c>
      <c r="C254" s="1070">
        <v>740</v>
      </c>
      <c r="D254" s="908" t="s">
        <v>718</v>
      </c>
      <c r="E254" s="1070">
        <v>1000025935</v>
      </c>
      <c r="F254" s="1070">
        <v>85389000</v>
      </c>
      <c r="G254" s="1154"/>
      <c r="H254" s="1070">
        <v>18</v>
      </c>
      <c r="I254" s="1151"/>
      <c r="J254" s="908" t="s">
        <v>640</v>
      </c>
      <c r="K254" s="1070" t="s">
        <v>581</v>
      </c>
      <c r="L254" s="1070">
        <v>1</v>
      </c>
      <c r="M254" s="1144"/>
      <c r="N254" s="1079" t="str">
        <f t="shared" si="34"/>
        <v>Included</v>
      </c>
      <c r="O254" s="1080">
        <f t="shared" si="35"/>
        <v>0</v>
      </c>
      <c r="P254" s="875"/>
      <c r="Q254" s="285">
        <f t="shared" si="36"/>
        <v>0</v>
      </c>
      <c r="R254" s="907">
        <f t="shared" si="37"/>
        <v>0</v>
      </c>
      <c r="S254" s="875"/>
      <c r="T254" s="904"/>
      <c r="V254" s="905"/>
      <c r="AB254" s="876"/>
      <c r="AL254" s="876"/>
      <c r="AM254" s="876"/>
      <c r="AN254" s="876"/>
      <c r="AO254" s="876"/>
      <c r="AP254" s="876"/>
      <c r="AQ254" s="876"/>
      <c r="AR254" s="876"/>
      <c r="AS254" s="876"/>
      <c r="AT254" s="876"/>
      <c r="AU254" s="876"/>
      <c r="AV254" s="876"/>
      <c r="AW254" s="876"/>
      <c r="AX254" s="876"/>
      <c r="AY254" s="876"/>
    </row>
    <row r="255" spans="1:51" ht="16.5">
      <c r="A255" s="1070">
        <v>77</v>
      </c>
      <c r="B255" s="1070">
        <v>7000025896</v>
      </c>
      <c r="C255" s="1070">
        <v>750</v>
      </c>
      <c r="D255" s="908" t="s">
        <v>718</v>
      </c>
      <c r="E255" s="1070">
        <v>1000025943</v>
      </c>
      <c r="F255" s="1070">
        <v>85359090</v>
      </c>
      <c r="G255" s="1154"/>
      <c r="H255" s="1070">
        <v>18</v>
      </c>
      <c r="I255" s="1151"/>
      <c r="J255" s="908" t="s">
        <v>771</v>
      </c>
      <c r="K255" s="1070" t="s">
        <v>581</v>
      </c>
      <c r="L255" s="1070">
        <v>1</v>
      </c>
      <c r="M255" s="1144"/>
      <c r="N255" s="1079" t="str">
        <f t="shared" si="34"/>
        <v>Included</v>
      </c>
      <c r="O255" s="1080">
        <f t="shared" si="35"/>
        <v>0</v>
      </c>
      <c r="P255" s="875"/>
      <c r="Q255" s="285">
        <f t="shared" si="36"/>
        <v>0</v>
      </c>
      <c r="R255" s="907">
        <f t="shared" si="37"/>
        <v>0</v>
      </c>
      <c r="S255" s="875"/>
      <c r="T255" s="904"/>
      <c r="V255" s="905"/>
      <c r="AB255" s="876"/>
      <c r="AL255" s="876"/>
      <c r="AM255" s="876"/>
      <c r="AN255" s="876"/>
      <c r="AO255" s="876"/>
      <c r="AP255" s="876"/>
      <c r="AQ255" s="876"/>
      <c r="AR255" s="876"/>
      <c r="AS255" s="876"/>
      <c r="AT255" s="876"/>
      <c r="AU255" s="876"/>
      <c r="AV255" s="876"/>
      <c r="AW255" s="876"/>
      <c r="AX255" s="876"/>
      <c r="AY255" s="876"/>
    </row>
    <row r="256" spans="1:51" ht="132">
      <c r="A256" s="1070">
        <v>78</v>
      </c>
      <c r="B256" s="1070">
        <v>7000025896</v>
      </c>
      <c r="C256" s="1070">
        <v>930</v>
      </c>
      <c r="D256" s="908" t="s">
        <v>815</v>
      </c>
      <c r="E256" s="1070">
        <v>1000031367</v>
      </c>
      <c r="F256" s="1070">
        <v>85176260</v>
      </c>
      <c r="G256" s="1154"/>
      <c r="H256" s="1070">
        <v>18</v>
      </c>
      <c r="I256" s="1151"/>
      <c r="J256" s="908" t="s">
        <v>678</v>
      </c>
      <c r="K256" s="1070" t="s">
        <v>575</v>
      </c>
      <c r="L256" s="1070">
        <v>3</v>
      </c>
      <c r="M256" s="1144"/>
      <c r="N256" s="1079" t="str">
        <f t="shared" si="34"/>
        <v>Included</v>
      </c>
      <c r="O256" s="1080">
        <f t="shared" si="35"/>
        <v>0</v>
      </c>
      <c r="P256" s="875"/>
      <c r="Q256" s="285">
        <f t="shared" si="36"/>
        <v>0</v>
      </c>
      <c r="R256" s="907">
        <f t="shared" si="37"/>
        <v>0</v>
      </c>
      <c r="S256" s="875"/>
      <c r="T256" s="904"/>
      <c r="V256" s="905"/>
      <c r="AB256" s="876"/>
      <c r="AL256" s="876"/>
      <c r="AM256" s="876"/>
      <c r="AN256" s="876"/>
      <c r="AO256" s="876"/>
      <c r="AP256" s="876"/>
      <c r="AQ256" s="876"/>
      <c r="AR256" s="876"/>
      <c r="AS256" s="876"/>
      <c r="AT256" s="876"/>
      <c r="AU256" s="876"/>
      <c r="AV256" s="876"/>
      <c r="AW256" s="876"/>
      <c r="AX256" s="876"/>
      <c r="AY256" s="876"/>
    </row>
    <row r="257" spans="1:51" ht="16.5">
      <c r="A257" s="1070">
        <v>79</v>
      </c>
      <c r="B257" s="1070">
        <v>7000025896</v>
      </c>
      <c r="C257" s="1070">
        <v>940</v>
      </c>
      <c r="D257" s="908" t="s">
        <v>815</v>
      </c>
      <c r="E257" s="1070">
        <v>1000018706</v>
      </c>
      <c r="F257" s="1070">
        <v>85176990</v>
      </c>
      <c r="G257" s="1154"/>
      <c r="H257" s="1070">
        <v>18</v>
      </c>
      <c r="I257" s="1151"/>
      <c r="J257" s="908" t="s">
        <v>679</v>
      </c>
      <c r="K257" s="1070" t="s">
        <v>575</v>
      </c>
      <c r="L257" s="1070">
        <v>12</v>
      </c>
      <c r="M257" s="1144"/>
      <c r="N257" s="1079" t="str">
        <f t="shared" si="34"/>
        <v>Included</v>
      </c>
      <c r="O257" s="1080">
        <f t="shared" si="35"/>
        <v>0</v>
      </c>
      <c r="P257" s="875"/>
      <c r="Q257" s="285">
        <f t="shared" si="36"/>
        <v>0</v>
      </c>
      <c r="R257" s="907">
        <f t="shared" si="37"/>
        <v>0</v>
      </c>
      <c r="S257" s="875"/>
      <c r="T257" s="904"/>
      <c r="V257" s="905"/>
      <c r="AB257" s="876"/>
      <c r="AL257" s="876"/>
      <c r="AM257" s="876"/>
      <c r="AN257" s="876"/>
      <c r="AO257" s="876"/>
      <c r="AP257" s="876"/>
      <c r="AQ257" s="876"/>
      <c r="AR257" s="876"/>
      <c r="AS257" s="876"/>
      <c r="AT257" s="876"/>
      <c r="AU257" s="876"/>
      <c r="AV257" s="876"/>
      <c r="AW257" s="876"/>
      <c r="AX257" s="876"/>
      <c r="AY257" s="876"/>
    </row>
    <row r="258" spans="1:51" ht="33">
      <c r="A258" s="1070">
        <v>80</v>
      </c>
      <c r="B258" s="1070">
        <v>7000025896</v>
      </c>
      <c r="C258" s="1070">
        <v>950</v>
      </c>
      <c r="D258" s="908" t="s">
        <v>815</v>
      </c>
      <c r="E258" s="1070">
        <v>1000031374</v>
      </c>
      <c r="F258" s="1070">
        <v>85176290</v>
      </c>
      <c r="G258" s="1154"/>
      <c r="H258" s="1070">
        <v>18</v>
      </c>
      <c r="I258" s="1151"/>
      <c r="J258" s="908" t="s">
        <v>680</v>
      </c>
      <c r="K258" s="1070" t="s">
        <v>581</v>
      </c>
      <c r="L258" s="1070">
        <v>6</v>
      </c>
      <c r="M258" s="1144"/>
      <c r="N258" s="1079" t="str">
        <f t="shared" si="34"/>
        <v>Included</v>
      </c>
      <c r="O258" s="1080">
        <f t="shared" si="35"/>
        <v>0</v>
      </c>
      <c r="P258" s="875"/>
      <c r="Q258" s="285">
        <f t="shared" si="36"/>
        <v>0</v>
      </c>
      <c r="R258" s="907">
        <f t="shared" si="37"/>
        <v>0</v>
      </c>
      <c r="S258" s="875"/>
      <c r="T258" s="904"/>
      <c r="V258" s="905"/>
      <c r="AB258" s="876"/>
      <c r="AL258" s="876"/>
      <c r="AM258" s="876"/>
      <c r="AN258" s="876"/>
      <c r="AO258" s="876"/>
      <c r="AP258" s="876"/>
      <c r="AQ258" s="876"/>
      <c r="AR258" s="876"/>
      <c r="AS258" s="876"/>
      <c r="AT258" s="876"/>
      <c r="AU258" s="876"/>
      <c r="AV258" s="876"/>
      <c r="AW258" s="876"/>
      <c r="AX258" s="876"/>
      <c r="AY258" s="876"/>
    </row>
    <row r="259" spans="1:51" ht="33">
      <c r="A259" s="1070">
        <v>81</v>
      </c>
      <c r="B259" s="1070">
        <v>7000025896</v>
      </c>
      <c r="C259" s="1070">
        <v>960</v>
      </c>
      <c r="D259" s="908" t="s">
        <v>815</v>
      </c>
      <c r="E259" s="1070">
        <v>1000034950</v>
      </c>
      <c r="F259" s="1070">
        <v>85176990</v>
      </c>
      <c r="G259" s="1154"/>
      <c r="H259" s="1070">
        <v>18</v>
      </c>
      <c r="I259" s="1151"/>
      <c r="J259" s="908" t="s">
        <v>681</v>
      </c>
      <c r="K259" s="1070" t="s">
        <v>575</v>
      </c>
      <c r="L259" s="1070">
        <v>6</v>
      </c>
      <c r="M259" s="1144"/>
      <c r="N259" s="1079" t="str">
        <f t="shared" si="34"/>
        <v>Included</v>
      </c>
      <c r="O259" s="1080">
        <f t="shared" si="35"/>
        <v>0</v>
      </c>
      <c r="P259" s="875"/>
      <c r="Q259" s="285">
        <f t="shared" si="36"/>
        <v>0</v>
      </c>
      <c r="R259" s="907">
        <f t="shared" si="37"/>
        <v>0</v>
      </c>
      <c r="S259" s="875"/>
      <c r="T259" s="904"/>
      <c r="V259" s="905"/>
      <c r="AB259" s="876"/>
      <c r="AL259" s="876"/>
      <c r="AM259" s="876"/>
      <c r="AN259" s="876"/>
      <c r="AO259" s="876"/>
      <c r="AP259" s="876"/>
      <c r="AQ259" s="876"/>
      <c r="AR259" s="876"/>
      <c r="AS259" s="876"/>
      <c r="AT259" s="876"/>
      <c r="AU259" s="876"/>
      <c r="AV259" s="876"/>
      <c r="AW259" s="876"/>
      <c r="AX259" s="876"/>
      <c r="AY259" s="876"/>
    </row>
    <row r="260" spans="1:51" ht="49.5">
      <c r="A260" s="1070">
        <v>82</v>
      </c>
      <c r="B260" s="1070">
        <v>7000025896</v>
      </c>
      <c r="C260" s="1070">
        <v>970</v>
      </c>
      <c r="D260" s="908" t="s">
        <v>815</v>
      </c>
      <c r="E260" s="1070">
        <v>1000031381</v>
      </c>
      <c r="F260" s="1070">
        <v>85176290</v>
      </c>
      <c r="G260" s="1154"/>
      <c r="H260" s="1070">
        <v>18</v>
      </c>
      <c r="I260" s="1151"/>
      <c r="J260" s="908" t="s">
        <v>682</v>
      </c>
      <c r="K260" s="1070" t="s">
        <v>581</v>
      </c>
      <c r="L260" s="1070">
        <v>3</v>
      </c>
      <c r="M260" s="1144"/>
      <c r="N260" s="1079" t="str">
        <f t="shared" si="34"/>
        <v>Included</v>
      </c>
      <c r="O260" s="1080">
        <f t="shared" si="35"/>
        <v>0</v>
      </c>
      <c r="P260" s="875"/>
      <c r="Q260" s="285">
        <f t="shared" si="36"/>
        <v>0</v>
      </c>
      <c r="R260" s="907">
        <f t="shared" si="37"/>
        <v>0</v>
      </c>
      <c r="S260" s="875"/>
      <c r="T260" s="904"/>
      <c r="V260" s="905"/>
      <c r="AB260" s="876"/>
      <c r="AL260" s="876"/>
      <c r="AM260" s="876"/>
      <c r="AN260" s="876"/>
      <c r="AO260" s="876"/>
      <c r="AP260" s="876"/>
      <c r="AQ260" s="876"/>
      <c r="AR260" s="876"/>
      <c r="AS260" s="876"/>
      <c r="AT260" s="876"/>
      <c r="AU260" s="876"/>
      <c r="AV260" s="876"/>
      <c r="AW260" s="876"/>
      <c r="AX260" s="876"/>
      <c r="AY260" s="876"/>
    </row>
    <row r="261" spans="1:51" ht="16.5">
      <c r="A261" s="1070">
        <v>83</v>
      </c>
      <c r="B261" s="1070">
        <v>7000025896</v>
      </c>
      <c r="C261" s="1070">
        <v>980</v>
      </c>
      <c r="D261" s="908" t="s">
        <v>815</v>
      </c>
      <c r="E261" s="1070">
        <v>1000026228</v>
      </c>
      <c r="F261" s="1070">
        <v>85176290</v>
      </c>
      <c r="G261" s="1154"/>
      <c r="H261" s="1070">
        <v>18</v>
      </c>
      <c r="I261" s="1151"/>
      <c r="J261" s="908" t="s">
        <v>683</v>
      </c>
      <c r="K261" s="1070" t="s">
        <v>575</v>
      </c>
      <c r="L261" s="1070">
        <v>3</v>
      </c>
      <c r="M261" s="1144"/>
      <c r="N261" s="1079" t="str">
        <f t="shared" si="34"/>
        <v>Included</v>
      </c>
      <c r="O261" s="1080">
        <f t="shared" si="35"/>
        <v>0</v>
      </c>
      <c r="P261" s="875"/>
      <c r="Q261" s="285">
        <f t="shared" si="36"/>
        <v>0</v>
      </c>
      <c r="R261" s="907">
        <f t="shared" si="37"/>
        <v>0</v>
      </c>
      <c r="S261" s="875"/>
      <c r="T261" s="904"/>
      <c r="V261" s="905"/>
      <c r="AB261" s="876"/>
      <c r="AL261" s="876"/>
      <c r="AM261" s="876"/>
      <c r="AN261" s="876"/>
      <c r="AO261" s="876"/>
      <c r="AP261" s="876"/>
      <c r="AQ261" s="876"/>
      <c r="AR261" s="876"/>
      <c r="AS261" s="876"/>
      <c r="AT261" s="876"/>
      <c r="AU261" s="876"/>
      <c r="AV261" s="876"/>
      <c r="AW261" s="876"/>
      <c r="AX261" s="876"/>
      <c r="AY261" s="876"/>
    </row>
    <row r="262" spans="1:51" ht="16.5">
      <c r="A262" s="1070">
        <v>84</v>
      </c>
      <c r="B262" s="1070">
        <v>7000025896</v>
      </c>
      <c r="C262" s="1070">
        <v>1030</v>
      </c>
      <c r="D262" s="908" t="s">
        <v>815</v>
      </c>
      <c r="E262" s="1070">
        <v>1000037545</v>
      </c>
      <c r="F262" s="1070">
        <v>85447090</v>
      </c>
      <c r="G262" s="1154"/>
      <c r="H262" s="1070">
        <v>18</v>
      </c>
      <c r="I262" s="1151"/>
      <c r="J262" s="908" t="s">
        <v>884</v>
      </c>
      <c r="K262" s="1070" t="s">
        <v>593</v>
      </c>
      <c r="L262" s="1070">
        <v>2</v>
      </c>
      <c r="M262" s="1144"/>
      <c r="N262" s="1079" t="str">
        <f t="shared" si="34"/>
        <v>Included</v>
      </c>
      <c r="O262" s="1080">
        <f t="shared" si="35"/>
        <v>0</v>
      </c>
      <c r="P262" s="875"/>
      <c r="Q262" s="285">
        <f t="shared" si="36"/>
        <v>0</v>
      </c>
      <c r="R262" s="907">
        <f t="shared" si="37"/>
        <v>0</v>
      </c>
      <c r="S262" s="875"/>
      <c r="T262" s="904"/>
      <c r="V262" s="905"/>
      <c r="AB262" s="876"/>
      <c r="AL262" s="876"/>
      <c r="AM262" s="876"/>
      <c r="AN262" s="876"/>
      <c r="AO262" s="876"/>
      <c r="AP262" s="876"/>
      <c r="AQ262" s="876"/>
      <c r="AR262" s="876"/>
      <c r="AS262" s="876"/>
      <c r="AT262" s="876"/>
      <c r="AU262" s="876"/>
      <c r="AV262" s="876"/>
      <c r="AW262" s="876"/>
      <c r="AX262" s="876"/>
      <c r="AY262" s="876"/>
    </row>
    <row r="263" spans="1:51" ht="33">
      <c r="A263" s="1070">
        <v>85</v>
      </c>
      <c r="B263" s="1070">
        <v>7000025896</v>
      </c>
      <c r="C263" s="1070">
        <v>1000</v>
      </c>
      <c r="D263" s="908" t="s">
        <v>815</v>
      </c>
      <c r="E263" s="1070">
        <v>1000066614</v>
      </c>
      <c r="F263" s="1070">
        <v>73069011</v>
      </c>
      <c r="G263" s="1154"/>
      <c r="H263" s="1070">
        <v>18</v>
      </c>
      <c r="I263" s="1151"/>
      <c r="J263" s="908" t="s">
        <v>885</v>
      </c>
      <c r="K263" s="1070" t="s">
        <v>593</v>
      </c>
      <c r="L263" s="1070">
        <v>2</v>
      </c>
      <c r="M263" s="1144"/>
      <c r="N263" s="1079" t="str">
        <f t="shared" si="34"/>
        <v>Included</v>
      </c>
      <c r="O263" s="1080">
        <f t="shared" si="35"/>
        <v>0</v>
      </c>
      <c r="P263" s="875"/>
      <c r="Q263" s="285">
        <f t="shared" si="36"/>
        <v>0</v>
      </c>
      <c r="R263" s="907">
        <f t="shared" si="37"/>
        <v>0</v>
      </c>
      <c r="S263" s="875"/>
      <c r="T263" s="904"/>
      <c r="V263" s="905"/>
      <c r="AB263" s="876"/>
      <c r="AL263" s="876"/>
      <c r="AM263" s="876"/>
      <c r="AN263" s="876"/>
      <c r="AO263" s="876"/>
      <c r="AP263" s="876"/>
      <c r="AQ263" s="876"/>
      <c r="AR263" s="876"/>
      <c r="AS263" s="876"/>
      <c r="AT263" s="876"/>
      <c r="AU263" s="876"/>
      <c r="AV263" s="876"/>
      <c r="AW263" s="876"/>
      <c r="AX263" s="876"/>
      <c r="AY263" s="876"/>
    </row>
    <row r="264" spans="1:51" ht="33">
      <c r="A264" s="1070">
        <v>86</v>
      </c>
      <c r="B264" s="1070">
        <v>7000025896</v>
      </c>
      <c r="C264" s="1070">
        <v>1010</v>
      </c>
      <c r="D264" s="908" t="s">
        <v>815</v>
      </c>
      <c r="E264" s="1070">
        <v>1000066612</v>
      </c>
      <c r="F264" s="1070">
        <v>73071900</v>
      </c>
      <c r="G264" s="1154"/>
      <c r="H264" s="1070">
        <v>18</v>
      </c>
      <c r="I264" s="1151"/>
      <c r="J264" s="908" t="s">
        <v>886</v>
      </c>
      <c r="K264" s="1070" t="s">
        <v>575</v>
      </c>
      <c r="L264" s="1070">
        <v>300</v>
      </c>
      <c r="M264" s="1144"/>
      <c r="N264" s="1079" t="str">
        <f t="shared" si="34"/>
        <v>Included</v>
      </c>
      <c r="O264" s="1080">
        <f t="shared" si="35"/>
        <v>0</v>
      </c>
      <c r="P264" s="875"/>
      <c r="Q264" s="285">
        <f t="shared" si="36"/>
        <v>0</v>
      </c>
      <c r="R264" s="907">
        <f t="shared" si="37"/>
        <v>0</v>
      </c>
      <c r="S264" s="875"/>
      <c r="T264" s="904"/>
      <c r="V264" s="905"/>
      <c r="AB264" s="876"/>
      <c r="AL264" s="876"/>
      <c r="AM264" s="876"/>
      <c r="AN264" s="876"/>
      <c r="AO264" s="876"/>
      <c r="AP264" s="876"/>
      <c r="AQ264" s="876"/>
      <c r="AR264" s="876"/>
      <c r="AS264" s="876"/>
      <c r="AT264" s="876"/>
      <c r="AU264" s="876"/>
      <c r="AV264" s="876"/>
      <c r="AW264" s="876"/>
      <c r="AX264" s="876"/>
      <c r="AY264" s="876"/>
    </row>
    <row r="265" spans="1:51" ht="33">
      <c r="A265" s="1070">
        <v>87</v>
      </c>
      <c r="B265" s="1070">
        <v>7000025896</v>
      </c>
      <c r="C265" s="1070">
        <v>1020</v>
      </c>
      <c r="D265" s="908" t="s">
        <v>815</v>
      </c>
      <c r="E265" s="1070">
        <v>1000066613</v>
      </c>
      <c r="F265" s="1070">
        <v>83071000</v>
      </c>
      <c r="G265" s="1154"/>
      <c r="H265" s="1070">
        <v>18</v>
      </c>
      <c r="I265" s="1151"/>
      <c r="J265" s="908" t="s">
        <v>887</v>
      </c>
      <c r="K265" s="1070" t="s">
        <v>575</v>
      </c>
      <c r="L265" s="1070">
        <v>150</v>
      </c>
      <c r="M265" s="1144"/>
      <c r="N265" s="1079" t="str">
        <f t="shared" si="34"/>
        <v>Included</v>
      </c>
      <c r="O265" s="1080">
        <f t="shared" si="35"/>
        <v>0</v>
      </c>
      <c r="P265" s="875"/>
      <c r="Q265" s="285">
        <f t="shared" si="36"/>
        <v>0</v>
      </c>
      <c r="R265" s="907">
        <f t="shared" si="37"/>
        <v>0</v>
      </c>
      <c r="S265" s="875"/>
      <c r="T265" s="904"/>
      <c r="V265" s="905"/>
      <c r="AB265" s="876"/>
      <c r="AL265" s="876"/>
      <c r="AM265" s="876"/>
      <c r="AN265" s="876"/>
      <c r="AO265" s="876"/>
      <c r="AP265" s="876"/>
      <c r="AQ265" s="876"/>
      <c r="AR265" s="876"/>
      <c r="AS265" s="876"/>
      <c r="AT265" s="876"/>
      <c r="AU265" s="876"/>
      <c r="AV265" s="876"/>
      <c r="AW265" s="876"/>
      <c r="AX265" s="876"/>
      <c r="AY265" s="876"/>
    </row>
    <row r="266" spans="1:51" ht="33">
      <c r="A266" s="1070">
        <v>88</v>
      </c>
      <c r="B266" s="1070">
        <v>7000025896</v>
      </c>
      <c r="C266" s="1070">
        <v>990</v>
      </c>
      <c r="D266" s="908" t="s">
        <v>815</v>
      </c>
      <c r="E266" s="1070">
        <v>1000023471</v>
      </c>
      <c r="F266" s="1070">
        <v>85372000</v>
      </c>
      <c r="G266" s="1154"/>
      <c r="H266" s="1070">
        <v>18</v>
      </c>
      <c r="I266" s="1151"/>
      <c r="J266" s="908" t="s">
        <v>854</v>
      </c>
      <c r="K266" s="1070" t="s">
        <v>575</v>
      </c>
      <c r="L266" s="1070">
        <v>2</v>
      </c>
      <c r="M266" s="1144"/>
      <c r="N266" s="1079" t="str">
        <f t="shared" si="34"/>
        <v>Included</v>
      </c>
      <c r="O266" s="1080">
        <f t="shared" si="35"/>
        <v>0</v>
      </c>
      <c r="P266" s="875"/>
      <c r="Q266" s="285">
        <f t="shared" si="36"/>
        <v>0</v>
      </c>
      <c r="R266" s="907">
        <f t="shared" si="37"/>
        <v>0</v>
      </c>
      <c r="S266" s="875"/>
      <c r="T266" s="904"/>
      <c r="V266" s="905"/>
      <c r="AB266" s="876"/>
      <c r="AL266" s="876"/>
      <c r="AM266" s="876"/>
      <c r="AN266" s="876"/>
      <c r="AO266" s="876"/>
      <c r="AP266" s="876"/>
      <c r="AQ266" s="876"/>
      <c r="AR266" s="876"/>
      <c r="AS266" s="876"/>
      <c r="AT266" s="876"/>
      <c r="AU266" s="876"/>
      <c r="AV266" s="876"/>
      <c r="AW266" s="876"/>
      <c r="AX266" s="876"/>
      <c r="AY266" s="876"/>
    </row>
    <row r="267" spans="1:51" ht="82.5">
      <c r="A267" s="1070">
        <v>89</v>
      </c>
      <c r="B267" s="1070">
        <v>7000025896</v>
      </c>
      <c r="C267" s="1070">
        <v>1050</v>
      </c>
      <c r="D267" s="908" t="s">
        <v>816</v>
      </c>
      <c r="E267" s="1070">
        <v>1000031369</v>
      </c>
      <c r="F267" s="1070">
        <v>85176260</v>
      </c>
      <c r="G267" s="1154"/>
      <c r="H267" s="1070">
        <v>18</v>
      </c>
      <c r="I267" s="1151"/>
      <c r="J267" s="908" t="s">
        <v>684</v>
      </c>
      <c r="K267" s="1070" t="s">
        <v>581</v>
      </c>
      <c r="L267" s="1070">
        <v>1</v>
      </c>
      <c r="M267" s="1144"/>
      <c r="N267" s="1079" t="str">
        <f t="shared" si="34"/>
        <v>Included</v>
      </c>
      <c r="O267" s="1080">
        <f t="shared" si="35"/>
        <v>0</v>
      </c>
      <c r="P267" s="875"/>
      <c r="Q267" s="285">
        <f t="shared" si="36"/>
        <v>0</v>
      </c>
      <c r="R267" s="907">
        <f t="shared" si="37"/>
        <v>0</v>
      </c>
      <c r="S267" s="875"/>
      <c r="T267" s="904"/>
      <c r="V267" s="905"/>
      <c r="AB267" s="876"/>
      <c r="AL267" s="876"/>
      <c r="AM267" s="876"/>
      <c r="AN267" s="876"/>
      <c r="AO267" s="876"/>
      <c r="AP267" s="876"/>
      <c r="AQ267" s="876"/>
      <c r="AR267" s="876"/>
      <c r="AS267" s="876"/>
      <c r="AT267" s="876"/>
      <c r="AU267" s="876"/>
      <c r="AV267" s="876"/>
      <c r="AW267" s="876"/>
      <c r="AX267" s="876"/>
      <c r="AY267" s="876"/>
    </row>
    <row r="268" spans="1:51" ht="33">
      <c r="A268" s="1070">
        <v>90</v>
      </c>
      <c r="B268" s="1070">
        <v>7000025896</v>
      </c>
      <c r="C268" s="1070">
        <v>1060</v>
      </c>
      <c r="D268" s="908" t="s">
        <v>816</v>
      </c>
      <c r="E268" s="1070">
        <v>1000018706</v>
      </c>
      <c r="F268" s="1070">
        <v>85176990</v>
      </c>
      <c r="G268" s="1154"/>
      <c r="H268" s="1070">
        <v>18</v>
      </c>
      <c r="I268" s="1151"/>
      <c r="J268" s="908" t="s">
        <v>679</v>
      </c>
      <c r="K268" s="1070" t="s">
        <v>575</v>
      </c>
      <c r="L268" s="1070">
        <v>1</v>
      </c>
      <c r="M268" s="1144"/>
      <c r="N268" s="1079" t="str">
        <f t="shared" si="34"/>
        <v>Included</v>
      </c>
      <c r="O268" s="1080">
        <f t="shared" si="35"/>
        <v>0</v>
      </c>
      <c r="P268" s="875"/>
      <c r="Q268" s="285">
        <f t="shared" si="36"/>
        <v>0</v>
      </c>
      <c r="R268" s="907">
        <f t="shared" si="37"/>
        <v>0</v>
      </c>
      <c r="S268" s="875"/>
      <c r="T268" s="904"/>
      <c r="V268" s="905"/>
      <c r="AB268" s="876"/>
      <c r="AL268" s="876"/>
      <c r="AM268" s="876"/>
      <c r="AN268" s="876"/>
      <c r="AO268" s="876"/>
      <c r="AP268" s="876"/>
      <c r="AQ268" s="876"/>
      <c r="AR268" s="876"/>
      <c r="AS268" s="876"/>
      <c r="AT268" s="876"/>
      <c r="AU268" s="876"/>
      <c r="AV268" s="876"/>
      <c r="AW268" s="876"/>
      <c r="AX268" s="876"/>
      <c r="AY268" s="876"/>
    </row>
    <row r="269" spans="1:51" ht="33">
      <c r="A269" s="1070">
        <v>91</v>
      </c>
      <c r="B269" s="1070">
        <v>7000025896</v>
      </c>
      <c r="C269" s="1070">
        <v>1070</v>
      </c>
      <c r="D269" s="908" t="s">
        <v>816</v>
      </c>
      <c r="E269" s="1070">
        <v>1000031374</v>
      </c>
      <c r="F269" s="1070">
        <v>85176290</v>
      </c>
      <c r="G269" s="1154"/>
      <c r="H269" s="1070">
        <v>18</v>
      </c>
      <c r="I269" s="1151"/>
      <c r="J269" s="908" t="s">
        <v>680</v>
      </c>
      <c r="K269" s="1070" t="s">
        <v>581</v>
      </c>
      <c r="L269" s="1070">
        <v>1</v>
      </c>
      <c r="M269" s="1144"/>
      <c r="N269" s="1079" t="str">
        <f t="shared" ref="N269:N283" si="42">IF(M269=0, "Included",IF(ISERROR(L269*M269), M269, L269*M269))</f>
        <v>Included</v>
      </c>
      <c r="O269" s="1080">
        <f t="shared" ref="O269:O283" si="43">R269</f>
        <v>0</v>
      </c>
      <c r="P269" s="875"/>
      <c r="Q269" s="285">
        <f t="shared" ref="Q269:Q283" si="44">IF(N269="Included",0,N269)</f>
        <v>0</v>
      </c>
      <c r="R269" s="907">
        <f t="shared" si="37"/>
        <v>0</v>
      </c>
      <c r="S269" s="875"/>
      <c r="T269" s="904"/>
      <c r="V269" s="905"/>
      <c r="AB269" s="876"/>
      <c r="AL269" s="876"/>
      <c r="AM269" s="876"/>
      <c r="AN269" s="876"/>
      <c r="AO269" s="876"/>
      <c r="AP269" s="876"/>
      <c r="AQ269" s="876"/>
      <c r="AR269" s="876"/>
      <c r="AS269" s="876"/>
      <c r="AT269" s="876"/>
      <c r="AU269" s="876"/>
      <c r="AV269" s="876"/>
      <c r="AW269" s="876"/>
      <c r="AX269" s="876"/>
      <c r="AY269" s="876"/>
    </row>
    <row r="270" spans="1:51" ht="33">
      <c r="A270" s="1070">
        <v>92</v>
      </c>
      <c r="B270" s="1070">
        <v>7000025896</v>
      </c>
      <c r="C270" s="1070">
        <v>1080</v>
      </c>
      <c r="D270" s="908" t="s">
        <v>816</v>
      </c>
      <c r="E270" s="1070">
        <v>1000034950</v>
      </c>
      <c r="F270" s="1070">
        <v>85176990</v>
      </c>
      <c r="G270" s="1154"/>
      <c r="H270" s="1070">
        <v>18</v>
      </c>
      <c r="I270" s="1151"/>
      <c r="J270" s="908" t="s">
        <v>681</v>
      </c>
      <c r="K270" s="1070" t="s">
        <v>575</v>
      </c>
      <c r="L270" s="1070">
        <v>1</v>
      </c>
      <c r="M270" s="1144"/>
      <c r="N270" s="1079" t="str">
        <f t="shared" si="42"/>
        <v>Included</v>
      </c>
      <c r="O270" s="1080">
        <f t="shared" si="43"/>
        <v>0</v>
      </c>
      <c r="P270" s="875"/>
      <c r="Q270" s="285">
        <f t="shared" si="44"/>
        <v>0</v>
      </c>
      <c r="R270" s="907">
        <f t="shared" ref="R270:R283" si="45">IF(I270="", H270*Q270/100,I270*Q270)</f>
        <v>0</v>
      </c>
      <c r="S270" s="875"/>
      <c r="T270" s="904"/>
      <c r="V270" s="905"/>
      <c r="AB270" s="876"/>
      <c r="AL270" s="876"/>
      <c r="AM270" s="876"/>
      <c r="AN270" s="876"/>
      <c r="AO270" s="876"/>
      <c r="AP270" s="876"/>
      <c r="AQ270" s="876"/>
      <c r="AR270" s="876"/>
      <c r="AS270" s="876"/>
      <c r="AT270" s="876"/>
      <c r="AU270" s="876"/>
      <c r="AV270" s="876"/>
      <c r="AW270" s="876"/>
      <c r="AX270" s="876"/>
      <c r="AY270" s="876"/>
    </row>
    <row r="271" spans="1:51" ht="49.5">
      <c r="A271" s="1070">
        <v>93</v>
      </c>
      <c r="B271" s="1070">
        <v>7000025896</v>
      </c>
      <c r="C271" s="1070">
        <v>1090</v>
      </c>
      <c r="D271" s="908" t="s">
        <v>816</v>
      </c>
      <c r="E271" s="1070">
        <v>1000031381</v>
      </c>
      <c r="F271" s="1070">
        <v>85176290</v>
      </c>
      <c r="G271" s="1154"/>
      <c r="H271" s="1070">
        <v>18</v>
      </c>
      <c r="I271" s="1151"/>
      <c r="J271" s="908" t="s">
        <v>682</v>
      </c>
      <c r="K271" s="1070" t="s">
        <v>581</v>
      </c>
      <c r="L271" s="1070">
        <v>1</v>
      </c>
      <c r="M271" s="1144"/>
      <c r="N271" s="1079" t="str">
        <f t="shared" si="42"/>
        <v>Included</v>
      </c>
      <c r="O271" s="1080">
        <f t="shared" si="43"/>
        <v>0</v>
      </c>
      <c r="P271" s="875"/>
      <c r="Q271" s="285">
        <f t="shared" si="44"/>
        <v>0</v>
      </c>
      <c r="R271" s="907">
        <f t="shared" si="45"/>
        <v>0</v>
      </c>
      <c r="S271" s="875"/>
      <c r="T271" s="904"/>
      <c r="V271" s="905"/>
      <c r="AB271" s="876"/>
      <c r="AL271" s="876"/>
      <c r="AM271" s="876"/>
      <c r="AN271" s="876"/>
      <c r="AO271" s="876"/>
      <c r="AP271" s="876"/>
      <c r="AQ271" s="876"/>
      <c r="AR271" s="876"/>
      <c r="AS271" s="876"/>
      <c r="AT271" s="876"/>
      <c r="AU271" s="876"/>
      <c r="AV271" s="876"/>
      <c r="AW271" s="876"/>
      <c r="AX271" s="876"/>
      <c r="AY271" s="876"/>
    </row>
    <row r="272" spans="1:51" ht="33">
      <c r="A272" s="1070">
        <v>94</v>
      </c>
      <c r="B272" s="1070">
        <v>7000025896</v>
      </c>
      <c r="C272" s="1070">
        <v>1100</v>
      </c>
      <c r="D272" s="908" t="s">
        <v>816</v>
      </c>
      <c r="E272" s="1070">
        <v>1000031398</v>
      </c>
      <c r="F272" s="1070">
        <v>85171890</v>
      </c>
      <c r="G272" s="1154"/>
      <c r="H272" s="1070">
        <v>18</v>
      </c>
      <c r="I272" s="1151"/>
      <c r="J272" s="908" t="s">
        <v>685</v>
      </c>
      <c r="K272" s="1070" t="s">
        <v>581</v>
      </c>
      <c r="L272" s="1070">
        <v>1</v>
      </c>
      <c r="M272" s="1144"/>
      <c r="N272" s="1079" t="str">
        <f t="shared" si="42"/>
        <v>Included</v>
      </c>
      <c r="O272" s="1080">
        <f t="shared" si="43"/>
        <v>0</v>
      </c>
      <c r="P272" s="875"/>
      <c r="Q272" s="285">
        <f t="shared" si="44"/>
        <v>0</v>
      </c>
      <c r="R272" s="907">
        <f t="shared" si="45"/>
        <v>0</v>
      </c>
      <c r="S272" s="875"/>
      <c r="T272" s="904"/>
      <c r="V272" s="905"/>
      <c r="AB272" s="876"/>
      <c r="AL272" s="876"/>
      <c r="AM272" s="876"/>
      <c r="AN272" s="876"/>
      <c r="AO272" s="876"/>
      <c r="AP272" s="876"/>
      <c r="AQ272" s="876"/>
      <c r="AR272" s="876"/>
      <c r="AS272" s="876"/>
      <c r="AT272" s="876"/>
      <c r="AU272" s="876"/>
      <c r="AV272" s="876"/>
      <c r="AW272" s="876"/>
      <c r="AX272" s="876"/>
      <c r="AY272" s="876"/>
    </row>
    <row r="273" spans="1:51" ht="33">
      <c r="A273" s="1070">
        <v>95</v>
      </c>
      <c r="B273" s="1070">
        <v>7000025896</v>
      </c>
      <c r="C273" s="1070">
        <v>1110</v>
      </c>
      <c r="D273" s="908" t="s">
        <v>816</v>
      </c>
      <c r="E273" s="1070">
        <v>1000037545</v>
      </c>
      <c r="F273" s="1070">
        <v>85447090</v>
      </c>
      <c r="G273" s="1154"/>
      <c r="H273" s="1070">
        <v>18</v>
      </c>
      <c r="I273" s="1151"/>
      <c r="J273" s="908" t="s">
        <v>884</v>
      </c>
      <c r="K273" s="1070" t="s">
        <v>593</v>
      </c>
      <c r="L273" s="1070">
        <v>1</v>
      </c>
      <c r="M273" s="1144"/>
      <c r="N273" s="1079" t="str">
        <f t="shared" si="42"/>
        <v>Included</v>
      </c>
      <c r="O273" s="1080">
        <f t="shared" si="43"/>
        <v>0</v>
      </c>
      <c r="P273" s="875"/>
      <c r="Q273" s="285">
        <f t="shared" si="44"/>
        <v>0</v>
      </c>
      <c r="R273" s="907">
        <f t="shared" si="45"/>
        <v>0</v>
      </c>
      <c r="S273" s="875"/>
      <c r="T273" s="904"/>
      <c r="V273" s="905"/>
      <c r="AB273" s="876"/>
      <c r="AL273" s="876"/>
      <c r="AM273" s="876"/>
      <c r="AN273" s="876"/>
      <c r="AO273" s="876"/>
      <c r="AP273" s="876"/>
      <c r="AQ273" s="876"/>
      <c r="AR273" s="876"/>
      <c r="AS273" s="876"/>
      <c r="AT273" s="876"/>
      <c r="AU273" s="876"/>
      <c r="AV273" s="876"/>
      <c r="AW273" s="876"/>
      <c r="AX273" s="876"/>
      <c r="AY273" s="876"/>
    </row>
    <row r="274" spans="1:51" ht="33">
      <c r="A274" s="1070">
        <v>96</v>
      </c>
      <c r="B274" s="1070">
        <v>7000025896</v>
      </c>
      <c r="C274" s="1070">
        <v>1120</v>
      </c>
      <c r="D274" s="908" t="s">
        <v>816</v>
      </c>
      <c r="E274" s="1070">
        <v>1000066614</v>
      </c>
      <c r="F274" s="1070">
        <v>73069011</v>
      </c>
      <c r="G274" s="1154"/>
      <c r="H274" s="1070">
        <v>18</v>
      </c>
      <c r="I274" s="1151"/>
      <c r="J274" s="908" t="s">
        <v>885</v>
      </c>
      <c r="K274" s="1070" t="s">
        <v>593</v>
      </c>
      <c r="L274" s="1070">
        <v>7.0000000000000001E-3</v>
      </c>
      <c r="M274" s="1144"/>
      <c r="N274" s="1079" t="str">
        <f t="shared" si="42"/>
        <v>Included</v>
      </c>
      <c r="O274" s="1080">
        <f t="shared" si="43"/>
        <v>0</v>
      </c>
      <c r="P274" s="875"/>
      <c r="Q274" s="285">
        <f t="shared" si="44"/>
        <v>0</v>
      </c>
      <c r="R274" s="907">
        <f t="shared" si="45"/>
        <v>0</v>
      </c>
      <c r="S274" s="875"/>
      <c r="T274" s="904"/>
      <c r="V274" s="905"/>
      <c r="AB274" s="876"/>
      <c r="AL274" s="876"/>
      <c r="AM274" s="876"/>
      <c r="AN274" s="876"/>
      <c r="AO274" s="876"/>
      <c r="AP274" s="876"/>
      <c r="AQ274" s="876"/>
      <c r="AR274" s="876"/>
      <c r="AS274" s="876"/>
      <c r="AT274" s="876"/>
      <c r="AU274" s="876"/>
      <c r="AV274" s="876"/>
      <c r="AW274" s="876"/>
      <c r="AX274" s="876"/>
      <c r="AY274" s="876"/>
    </row>
    <row r="275" spans="1:51" ht="33">
      <c r="A275" s="1070">
        <v>97</v>
      </c>
      <c r="B275" s="1070">
        <v>7000025896</v>
      </c>
      <c r="C275" s="1070">
        <v>1130</v>
      </c>
      <c r="D275" s="908" t="s">
        <v>816</v>
      </c>
      <c r="E275" s="1070">
        <v>1000066612</v>
      </c>
      <c r="F275" s="1070">
        <v>73071900</v>
      </c>
      <c r="G275" s="1154"/>
      <c r="H275" s="1070">
        <v>18</v>
      </c>
      <c r="I275" s="1151"/>
      <c r="J275" s="908" t="s">
        <v>886</v>
      </c>
      <c r="K275" s="1070" t="s">
        <v>575</v>
      </c>
      <c r="L275" s="1070">
        <v>8</v>
      </c>
      <c r="M275" s="1144"/>
      <c r="N275" s="1079" t="str">
        <f t="shared" si="42"/>
        <v>Included</v>
      </c>
      <c r="O275" s="1080">
        <f t="shared" si="43"/>
        <v>0</v>
      </c>
      <c r="P275" s="875"/>
      <c r="Q275" s="285">
        <f t="shared" si="44"/>
        <v>0</v>
      </c>
      <c r="R275" s="907">
        <f t="shared" si="45"/>
        <v>0</v>
      </c>
      <c r="S275" s="875"/>
      <c r="T275" s="904"/>
      <c r="V275" s="905"/>
      <c r="AB275" s="876"/>
      <c r="AL275" s="876"/>
      <c r="AM275" s="876"/>
      <c r="AN275" s="876"/>
      <c r="AO275" s="876"/>
      <c r="AP275" s="876"/>
      <c r="AQ275" s="876"/>
      <c r="AR275" s="876"/>
      <c r="AS275" s="876"/>
      <c r="AT275" s="876"/>
      <c r="AU275" s="876"/>
      <c r="AV275" s="876"/>
      <c r="AW275" s="876"/>
      <c r="AX275" s="876"/>
      <c r="AY275" s="876"/>
    </row>
    <row r="276" spans="1:51" ht="33">
      <c r="A276" s="1070">
        <v>98</v>
      </c>
      <c r="B276" s="1070">
        <v>7000025896</v>
      </c>
      <c r="C276" s="1070">
        <v>1140</v>
      </c>
      <c r="D276" s="908" t="s">
        <v>816</v>
      </c>
      <c r="E276" s="1070">
        <v>1000066613</v>
      </c>
      <c r="F276" s="1070">
        <v>83071000</v>
      </c>
      <c r="G276" s="1154"/>
      <c r="H276" s="1070">
        <v>18</v>
      </c>
      <c r="I276" s="1151"/>
      <c r="J276" s="908" t="s">
        <v>887</v>
      </c>
      <c r="K276" s="1070" t="s">
        <v>575</v>
      </c>
      <c r="L276" s="1070">
        <v>6</v>
      </c>
      <c r="M276" s="1144"/>
      <c r="N276" s="1079" t="str">
        <f t="shared" si="42"/>
        <v>Included</v>
      </c>
      <c r="O276" s="1080">
        <f t="shared" si="43"/>
        <v>0</v>
      </c>
      <c r="P276" s="875"/>
      <c r="Q276" s="285">
        <f t="shared" si="44"/>
        <v>0</v>
      </c>
      <c r="R276" s="907">
        <f t="shared" si="45"/>
        <v>0</v>
      </c>
      <c r="S276" s="875"/>
      <c r="T276" s="904"/>
      <c r="V276" s="905"/>
      <c r="AB276" s="876"/>
      <c r="AL276" s="876"/>
      <c r="AM276" s="876"/>
      <c r="AN276" s="876"/>
      <c r="AO276" s="876"/>
      <c r="AP276" s="876"/>
      <c r="AQ276" s="876"/>
      <c r="AR276" s="876"/>
      <c r="AS276" s="876"/>
      <c r="AT276" s="876"/>
      <c r="AU276" s="876"/>
      <c r="AV276" s="876"/>
      <c r="AW276" s="876"/>
      <c r="AX276" s="876"/>
      <c r="AY276" s="876"/>
    </row>
    <row r="277" spans="1:51" ht="33">
      <c r="A277" s="1070">
        <v>99</v>
      </c>
      <c r="B277" s="1070">
        <v>7000025896</v>
      </c>
      <c r="C277" s="1070">
        <v>1150</v>
      </c>
      <c r="D277" s="908" t="s">
        <v>818</v>
      </c>
      <c r="E277" s="1070">
        <v>1000017518</v>
      </c>
      <c r="F277" s="1070">
        <v>85364900</v>
      </c>
      <c r="G277" s="1154"/>
      <c r="H277" s="1070">
        <v>18</v>
      </c>
      <c r="I277" s="1151"/>
      <c r="J277" s="908" t="s">
        <v>772</v>
      </c>
      <c r="K277" s="1070" t="s">
        <v>575</v>
      </c>
      <c r="L277" s="1070">
        <v>3</v>
      </c>
      <c r="M277" s="1144"/>
      <c r="N277" s="1079" t="str">
        <f t="shared" si="42"/>
        <v>Included</v>
      </c>
      <c r="O277" s="1080">
        <f t="shared" si="43"/>
        <v>0</v>
      </c>
      <c r="P277" s="875"/>
      <c r="Q277" s="285">
        <f t="shared" si="44"/>
        <v>0</v>
      </c>
      <c r="R277" s="907">
        <f t="shared" si="45"/>
        <v>0</v>
      </c>
      <c r="S277" s="875"/>
      <c r="T277" s="904"/>
      <c r="V277" s="905"/>
      <c r="AB277" s="876"/>
      <c r="AL277" s="876"/>
      <c r="AM277" s="876"/>
      <c r="AN277" s="876"/>
      <c r="AO277" s="876"/>
      <c r="AP277" s="876"/>
      <c r="AQ277" s="876"/>
      <c r="AR277" s="876"/>
      <c r="AS277" s="876"/>
      <c r="AT277" s="876"/>
      <c r="AU277" s="876"/>
      <c r="AV277" s="876"/>
      <c r="AW277" s="876"/>
      <c r="AX277" s="876"/>
      <c r="AY277" s="876"/>
    </row>
    <row r="278" spans="1:51" ht="33">
      <c r="A278" s="1070">
        <v>100</v>
      </c>
      <c r="B278" s="1070">
        <v>7000025896</v>
      </c>
      <c r="C278" s="1070">
        <v>1160</v>
      </c>
      <c r="D278" s="908" t="s">
        <v>818</v>
      </c>
      <c r="E278" s="1070">
        <v>1000022512</v>
      </c>
      <c r="F278" s="1070">
        <v>90311000</v>
      </c>
      <c r="G278" s="1154"/>
      <c r="H278" s="1070">
        <v>18</v>
      </c>
      <c r="I278" s="1151"/>
      <c r="J278" s="908" t="s">
        <v>773</v>
      </c>
      <c r="K278" s="1070" t="s">
        <v>575</v>
      </c>
      <c r="L278" s="1070">
        <v>3</v>
      </c>
      <c r="M278" s="1144"/>
      <c r="N278" s="1079" t="str">
        <f t="shared" si="42"/>
        <v>Included</v>
      </c>
      <c r="O278" s="1080">
        <f t="shared" si="43"/>
        <v>0</v>
      </c>
      <c r="P278" s="875"/>
      <c r="Q278" s="285">
        <f t="shared" si="44"/>
        <v>0</v>
      </c>
      <c r="R278" s="907">
        <f t="shared" si="45"/>
        <v>0</v>
      </c>
      <c r="S278" s="875"/>
      <c r="T278" s="904"/>
      <c r="V278" s="905"/>
      <c r="AB278" s="876"/>
      <c r="AL278" s="876"/>
      <c r="AM278" s="876"/>
      <c r="AN278" s="876"/>
      <c r="AO278" s="876"/>
      <c r="AP278" s="876"/>
      <c r="AQ278" s="876"/>
      <c r="AR278" s="876"/>
      <c r="AS278" s="876"/>
      <c r="AT278" s="876"/>
      <c r="AU278" s="876"/>
      <c r="AV278" s="876"/>
      <c r="AW278" s="876"/>
      <c r="AX278" s="876"/>
      <c r="AY278" s="876"/>
    </row>
    <row r="279" spans="1:51" ht="49.5">
      <c r="A279" s="1070">
        <v>101</v>
      </c>
      <c r="B279" s="1070">
        <v>7000025896</v>
      </c>
      <c r="C279" s="1070">
        <v>1170</v>
      </c>
      <c r="D279" s="908" t="s">
        <v>818</v>
      </c>
      <c r="E279" s="1070">
        <v>1000022510</v>
      </c>
      <c r="F279" s="1070">
        <v>85176290</v>
      </c>
      <c r="G279" s="1154"/>
      <c r="H279" s="1070">
        <v>18</v>
      </c>
      <c r="I279" s="1151"/>
      <c r="J279" s="908" t="s">
        <v>774</v>
      </c>
      <c r="K279" s="1070" t="s">
        <v>575</v>
      </c>
      <c r="L279" s="1070">
        <v>4</v>
      </c>
      <c r="M279" s="1144"/>
      <c r="N279" s="1079" t="str">
        <f t="shared" si="42"/>
        <v>Included</v>
      </c>
      <c r="O279" s="1080">
        <f t="shared" si="43"/>
        <v>0</v>
      </c>
      <c r="P279" s="875"/>
      <c r="Q279" s="285">
        <f t="shared" si="44"/>
        <v>0</v>
      </c>
      <c r="R279" s="907">
        <f t="shared" si="45"/>
        <v>0</v>
      </c>
      <c r="S279" s="875"/>
      <c r="T279" s="904"/>
      <c r="V279" s="905"/>
      <c r="AB279" s="876"/>
      <c r="AL279" s="876"/>
      <c r="AM279" s="876"/>
      <c r="AN279" s="876"/>
      <c r="AO279" s="876"/>
      <c r="AP279" s="876"/>
      <c r="AQ279" s="876"/>
      <c r="AR279" s="876"/>
      <c r="AS279" s="876"/>
      <c r="AT279" s="876"/>
      <c r="AU279" s="876"/>
      <c r="AV279" s="876"/>
      <c r="AW279" s="876"/>
      <c r="AX279" s="876"/>
      <c r="AY279" s="876"/>
    </row>
    <row r="280" spans="1:51" ht="49.5">
      <c r="A280" s="1070">
        <v>102</v>
      </c>
      <c r="B280" s="1070">
        <v>7000025896</v>
      </c>
      <c r="C280" s="1070">
        <v>1180</v>
      </c>
      <c r="D280" s="908" t="s">
        <v>818</v>
      </c>
      <c r="E280" s="1070">
        <v>1000022487</v>
      </c>
      <c r="F280" s="1070">
        <v>85447090</v>
      </c>
      <c r="G280" s="1154"/>
      <c r="H280" s="1070">
        <v>18</v>
      </c>
      <c r="I280" s="1151"/>
      <c r="J280" s="908" t="s">
        <v>775</v>
      </c>
      <c r="K280" s="1070" t="s">
        <v>575</v>
      </c>
      <c r="L280" s="1070">
        <v>1</v>
      </c>
      <c r="M280" s="1144"/>
      <c r="N280" s="1079" t="str">
        <f t="shared" si="42"/>
        <v>Included</v>
      </c>
      <c r="O280" s="1080">
        <f t="shared" si="43"/>
        <v>0</v>
      </c>
      <c r="P280" s="875"/>
      <c r="Q280" s="285">
        <f t="shared" si="44"/>
        <v>0</v>
      </c>
      <c r="R280" s="907">
        <f t="shared" si="45"/>
        <v>0</v>
      </c>
      <c r="S280" s="875"/>
      <c r="T280" s="904"/>
      <c r="V280" s="905"/>
      <c r="AB280" s="876"/>
      <c r="AL280" s="876"/>
      <c r="AM280" s="876"/>
      <c r="AN280" s="876"/>
      <c r="AO280" s="876"/>
      <c r="AP280" s="876"/>
      <c r="AQ280" s="876"/>
      <c r="AR280" s="876"/>
      <c r="AS280" s="876"/>
      <c r="AT280" s="876"/>
      <c r="AU280" s="876"/>
      <c r="AV280" s="876"/>
      <c r="AW280" s="876"/>
      <c r="AX280" s="876"/>
      <c r="AY280" s="876"/>
    </row>
    <row r="281" spans="1:51" ht="82.5">
      <c r="A281" s="1070">
        <v>103</v>
      </c>
      <c r="B281" s="1070">
        <v>7000025896</v>
      </c>
      <c r="C281" s="1070">
        <v>1220</v>
      </c>
      <c r="D281" s="908" t="s">
        <v>817</v>
      </c>
      <c r="E281" s="1070">
        <v>1000015954</v>
      </c>
      <c r="F281" s="1070">
        <v>73082011</v>
      </c>
      <c r="G281" s="1154"/>
      <c r="H281" s="1070">
        <v>18</v>
      </c>
      <c r="I281" s="1151"/>
      <c r="J281" s="908" t="s">
        <v>595</v>
      </c>
      <c r="K281" s="1070" t="s">
        <v>596</v>
      </c>
      <c r="L281" s="1070">
        <v>531</v>
      </c>
      <c r="M281" s="1144"/>
      <c r="N281" s="1079" t="str">
        <f t="shared" si="42"/>
        <v>Included</v>
      </c>
      <c r="O281" s="1080">
        <f t="shared" si="43"/>
        <v>0</v>
      </c>
      <c r="P281" s="875"/>
      <c r="Q281" s="285">
        <f t="shared" si="44"/>
        <v>0</v>
      </c>
      <c r="R281" s="907">
        <f t="shared" si="45"/>
        <v>0</v>
      </c>
      <c r="S281" s="875"/>
      <c r="T281" s="904"/>
      <c r="V281" s="905"/>
      <c r="AB281" s="876"/>
      <c r="AL281" s="876"/>
      <c r="AM281" s="876"/>
      <c r="AN281" s="876"/>
      <c r="AO281" s="876"/>
      <c r="AP281" s="876"/>
      <c r="AQ281" s="876"/>
      <c r="AR281" s="876"/>
      <c r="AS281" s="876"/>
      <c r="AT281" s="876"/>
      <c r="AU281" s="876"/>
      <c r="AV281" s="876"/>
      <c r="AW281" s="876"/>
      <c r="AX281" s="876"/>
      <c r="AY281" s="876"/>
    </row>
    <row r="282" spans="1:51" ht="49.5">
      <c r="A282" s="1070">
        <v>104</v>
      </c>
      <c r="B282" s="1070">
        <v>7000025896</v>
      </c>
      <c r="C282" s="1070">
        <v>1230</v>
      </c>
      <c r="D282" s="908" t="s">
        <v>817</v>
      </c>
      <c r="E282" s="1070">
        <v>1000011713</v>
      </c>
      <c r="F282" s="1070">
        <v>73082011</v>
      </c>
      <c r="G282" s="1154"/>
      <c r="H282" s="1070">
        <v>18</v>
      </c>
      <c r="I282" s="1151"/>
      <c r="J282" s="908" t="s">
        <v>597</v>
      </c>
      <c r="K282" s="1070" t="s">
        <v>596</v>
      </c>
      <c r="L282" s="1070">
        <v>34</v>
      </c>
      <c r="M282" s="1144"/>
      <c r="N282" s="1079" t="str">
        <f t="shared" si="42"/>
        <v>Included</v>
      </c>
      <c r="O282" s="1080">
        <f t="shared" si="43"/>
        <v>0</v>
      </c>
      <c r="P282" s="875"/>
      <c r="Q282" s="285">
        <f t="shared" si="44"/>
        <v>0</v>
      </c>
      <c r="R282" s="907">
        <f t="shared" si="45"/>
        <v>0</v>
      </c>
      <c r="S282" s="875"/>
      <c r="T282" s="904"/>
      <c r="V282" s="905"/>
      <c r="AB282" s="876"/>
      <c r="AL282" s="876"/>
      <c r="AM282" s="876"/>
      <c r="AN282" s="876"/>
      <c r="AO282" s="876"/>
      <c r="AP282" s="876"/>
      <c r="AQ282" s="876"/>
      <c r="AR282" s="876"/>
      <c r="AS282" s="876"/>
      <c r="AT282" s="876"/>
      <c r="AU282" s="876"/>
      <c r="AV282" s="876"/>
      <c r="AW282" s="876"/>
      <c r="AX282" s="876"/>
      <c r="AY282" s="876"/>
    </row>
    <row r="283" spans="1:51" ht="49.5">
      <c r="A283" s="1070">
        <v>105</v>
      </c>
      <c r="B283" s="1070">
        <v>7000025896</v>
      </c>
      <c r="C283" s="1070">
        <v>1240</v>
      </c>
      <c r="D283" s="908" t="s">
        <v>817</v>
      </c>
      <c r="E283" s="1070">
        <v>1000012373</v>
      </c>
      <c r="F283" s="1070">
        <v>73082011</v>
      </c>
      <c r="G283" s="1154"/>
      <c r="H283" s="1070">
        <v>18</v>
      </c>
      <c r="I283" s="1151"/>
      <c r="J283" s="908" t="s">
        <v>598</v>
      </c>
      <c r="K283" s="1070" t="s">
        <v>596</v>
      </c>
      <c r="L283" s="1070">
        <v>40</v>
      </c>
      <c r="M283" s="1144"/>
      <c r="N283" s="1079" t="str">
        <f t="shared" si="42"/>
        <v>Included</v>
      </c>
      <c r="O283" s="1080">
        <f t="shared" si="43"/>
        <v>0</v>
      </c>
      <c r="P283" s="875"/>
      <c r="Q283" s="285">
        <f t="shared" si="44"/>
        <v>0</v>
      </c>
      <c r="R283" s="907">
        <f t="shared" si="45"/>
        <v>0</v>
      </c>
      <c r="S283" s="875"/>
      <c r="T283" s="904"/>
      <c r="V283" s="905"/>
      <c r="AB283" s="876"/>
      <c r="AL283" s="876"/>
      <c r="AM283" s="876"/>
      <c r="AN283" s="876"/>
      <c r="AO283" s="876"/>
      <c r="AP283" s="876"/>
      <c r="AQ283" s="876"/>
      <c r="AR283" s="876"/>
      <c r="AS283" s="876"/>
      <c r="AT283" s="876"/>
      <c r="AU283" s="876"/>
      <c r="AV283" s="876"/>
      <c r="AW283" s="876"/>
      <c r="AX283" s="876"/>
      <c r="AY283" s="876"/>
    </row>
    <row r="284" spans="1:51" s="688" customFormat="1" ht="23.25" customHeight="1">
      <c r="A284" s="1052" t="s">
        <v>888</v>
      </c>
      <c r="B284" s="1055" t="s">
        <v>889</v>
      </c>
      <c r="C284" s="1056"/>
      <c r="D284" s="1056"/>
      <c r="E284" s="1056"/>
      <c r="F284" s="1056"/>
      <c r="G284" s="1056"/>
      <c r="H284" s="1056"/>
      <c r="I284" s="1150"/>
      <c r="J284" s="1057"/>
      <c r="K284" s="1052"/>
      <c r="L284" s="1052"/>
      <c r="M284" s="1053"/>
      <c r="N284" s="1052"/>
      <c r="O284" s="1078"/>
      <c r="P284" s="687"/>
      <c r="Q284" s="788" t="s">
        <v>492</v>
      </c>
      <c r="R284" s="788" t="s">
        <v>493</v>
      </c>
      <c r="S284" s="687"/>
      <c r="T284" s="1054"/>
      <c r="U284" s="687"/>
      <c r="V284" s="696"/>
      <c r="W284" s="687"/>
      <c r="X284" s="687"/>
      <c r="Y284" s="687"/>
    </row>
    <row r="285" spans="1:51" ht="33">
      <c r="A285" s="1070">
        <v>1</v>
      </c>
      <c r="B285" s="1070">
        <v>7000025905</v>
      </c>
      <c r="C285" s="1070">
        <v>10</v>
      </c>
      <c r="D285" s="908" t="s">
        <v>707</v>
      </c>
      <c r="E285" s="1070">
        <v>1000004401</v>
      </c>
      <c r="F285" s="1070">
        <v>85462040</v>
      </c>
      <c r="G285" s="1154"/>
      <c r="H285" s="1070">
        <v>18</v>
      </c>
      <c r="I285" s="1151"/>
      <c r="J285" s="1068" t="s">
        <v>577</v>
      </c>
      <c r="K285" s="1070" t="s">
        <v>575</v>
      </c>
      <c r="L285" s="1070">
        <v>5</v>
      </c>
      <c r="M285" s="1144"/>
      <c r="N285" s="1079" t="str">
        <f t="shared" ref="N285:N344" si="46">IF(M285=0, "Included",IF(ISERROR(L285*M285), M285, L285*M285))</f>
        <v>Included</v>
      </c>
      <c r="O285" s="1080">
        <f t="shared" ref="O285:O344" si="47">R285</f>
        <v>0</v>
      </c>
      <c r="P285" s="875"/>
      <c r="Q285" s="285">
        <f t="shared" ref="Q285:Q344" si="48">IF(N285="Included",0,N285)</f>
        <v>0</v>
      </c>
      <c r="R285" s="907">
        <f>IF(I285="", H285*Q285/100,I285*Q285)</f>
        <v>0</v>
      </c>
      <c r="S285" s="875"/>
      <c r="T285" s="904"/>
      <c r="V285" s="905"/>
      <c r="AB285" s="876"/>
      <c r="AL285" s="876"/>
      <c r="AM285" s="876"/>
      <c r="AN285" s="876"/>
      <c r="AO285" s="876"/>
      <c r="AP285" s="876"/>
      <c r="AQ285" s="876"/>
      <c r="AR285" s="876"/>
      <c r="AS285" s="876"/>
      <c r="AT285" s="876"/>
      <c r="AU285" s="876"/>
      <c r="AV285" s="876"/>
      <c r="AW285" s="876"/>
      <c r="AX285" s="876"/>
      <c r="AY285" s="876"/>
    </row>
    <row r="286" spans="1:51" ht="33">
      <c r="A286" s="1070">
        <v>2</v>
      </c>
      <c r="B286" s="1070">
        <v>7000025905</v>
      </c>
      <c r="C286" s="1070">
        <v>20</v>
      </c>
      <c r="D286" s="908" t="s">
        <v>707</v>
      </c>
      <c r="E286" s="1070">
        <v>1000020419</v>
      </c>
      <c r="F286" s="1070">
        <v>85354010</v>
      </c>
      <c r="G286" s="1154"/>
      <c r="H286" s="1070">
        <v>18</v>
      </c>
      <c r="I286" s="1151"/>
      <c r="J286" s="1068" t="s">
        <v>576</v>
      </c>
      <c r="K286" s="1070" t="s">
        <v>575</v>
      </c>
      <c r="L286" s="1070">
        <v>3</v>
      </c>
      <c r="M286" s="1144"/>
      <c r="N286" s="1079" t="str">
        <f t="shared" si="46"/>
        <v>Included</v>
      </c>
      <c r="O286" s="1080">
        <f t="shared" si="47"/>
        <v>0</v>
      </c>
      <c r="P286" s="875"/>
      <c r="Q286" s="285">
        <f t="shared" si="48"/>
        <v>0</v>
      </c>
      <c r="R286" s="907">
        <f t="shared" ref="R286:R344" si="49">IF(I286="", H286*Q286/100,I286*Q286)</f>
        <v>0</v>
      </c>
      <c r="S286" s="875"/>
      <c r="T286" s="904"/>
      <c r="V286" s="905"/>
      <c r="AB286" s="876"/>
      <c r="AL286" s="876"/>
      <c r="AM286" s="876"/>
      <c r="AN286" s="876"/>
      <c r="AO286" s="876"/>
      <c r="AP286" s="876"/>
      <c r="AQ286" s="876"/>
      <c r="AR286" s="876"/>
      <c r="AS286" s="876"/>
      <c r="AT286" s="876"/>
      <c r="AU286" s="876"/>
      <c r="AV286" s="876"/>
      <c r="AW286" s="876"/>
      <c r="AX286" s="876"/>
      <c r="AY286" s="876"/>
    </row>
    <row r="287" spans="1:51" ht="33">
      <c r="A287" s="1070">
        <v>3</v>
      </c>
      <c r="B287" s="1070">
        <v>7000025905</v>
      </c>
      <c r="C287" s="1070">
        <v>30</v>
      </c>
      <c r="D287" s="908" t="s">
        <v>707</v>
      </c>
      <c r="E287" s="1070">
        <v>1000004498</v>
      </c>
      <c r="F287" s="1070">
        <v>85353090</v>
      </c>
      <c r="G287" s="1154"/>
      <c r="H287" s="1070">
        <v>18</v>
      </c>
      <c r="I287" s="1151"/>
      <c r="J287" s="1068" t="s">
        <v>730</v>
      </c>
      <c r="K287" s="1070" t="s">
        <v>575</v>
      </c>
      <c r="L287" s="1070">
        <v>5</v>
      </c>
      <c r="M287" s="1144"/>
      <c r="N287" s="1079" t="str">
        <f t="shared" si="46"/>
        <v>Included</v>
      </c>
      <c r="O287" s="1080">
        <f t="shared" si="47"/>
        <v>0</v>
      </c>
      <c r="P287" s="875"/>
      <c r="Q287" s="285">
        <f t="shared" si="48"/>
        <v>0</v>
      </c>
      <c r="R287" s="907">
        <f t="shared" si="49"/>
        <v>0</v>
      </c>
      <c r="S287" s="875"/>
      <c r="T287" s="904"/>
      <c r="V287" s="905"/>
      <c r="AB287" s="876"/>
      <c r="AL287" s="876"/>
      <c r="AM287" s="876"/>
      <c r="AN287" s="876"/>
      <c r="AO287" s="876"/>
      <c r="AP287" s="876"/>
      <c r="AQ287" s="876"/>
      <c r="AR287" s="876"/>
      <c r="AS287" s="876"/>
      <c r="AT287" s="876"/>
      <c r="AU287" s="876"/>
      <c r="AV287" s="876"/>
      <c r="AW287" s="876"/>
      <c r="AX287" s="876"/>
      <c r="AY287" s="876"/>
    </row>
    <row r="288" spans="1:51" ht="33">
      <c r="A288" s="1070">
        <v>4</v>
      </c>
      <c r="B288" s="1070">
        <v>7000025905</v>
      </c>
      <c r="C288" s="1070">
        <v>40</v>
      </c>
      <c r="D288" s="908" t="s">
        <v>707</v>
      </c>
      <c r="E288" s="1070">
        <v>1000004463</v>
      </c>
      <c r="F288" s="1070">
        <v>85359090</v>
      </c>
      <c r="G288" s="1154"/>
      <c r="H288" s="1070">
        <v>18</v>
      </c>
      <c r="I288" s="1151"/>
      <c r="J288" s="1068" t="s">
        <v>731</v>
      </c>
      <c r="K288" s="1070" t="s">
        <v>575</v>
      </c>
      <c r="L288" s="1070">
        <v>6</v>
      </c>
      <c r="M288" s="1144"/>
      <c r="N288" s="1079" t="str">
        <f t="shared" si="46"/>
        <v>Included</v>
      </c>
      <c r="O288" s="1080">
        <f t="shared" si="47"/>
        <v>0</v>
      </c>
      <c r="P288" s="875"/>
      <c r="Q288" s="285">
        <f t="shared" si="48"/>
        <v>0</v>
      </c>
      <c r="R288" s="907">
        <f t="shared" si="49"/>
        <v>0</v>
      </c>
      <c r="S288" s="875"/>
      <c r="T288" s="904"/>
      <c r="V288" s="905"/>
      <c r="AB288" s="876"/>
      <c r="AL288" s="876"/>
      <c r="AM288" s="876"/>
      <c r="AN288" s="876"/>
      <c r="AO288" s="876"/>
      <c r="AP288" s="876"/>
      <c r="AQ288" s="876"/>
      <c r="AR288" s="876"/>
      <c r="AS288" s="876"/>
      <c r="AT288" s="876"/>
      <c r="AU288" s="876"/>
      <c r="AV288" s="876"/>
      <c r="AW288" s="876"/>
      <c r="AX288" s="876"/>
      <c r="AY288" s="876"/>
    </row>
    <row r="289" spans="1:51" ht="33">
      <c r="A289" s="1070">
        <v>5</v>
      </c>
      <c r="B289" s="1070">
        <v>7000025905</v>
      </c>
      <c r="C289" s="1070">
        <v>50</v>
      </c>
      <c r="D289" s="908" t="s">
        <v>707</v>
      </c>
      <c r="E289" s="1070">
        <v>1000004501</v>
      </c>
      <c r="F289" s="1070">
        <v>85352913</v>
      </c>
      <c r="G289" s="1154"/>
      <c r="H289" s="1070">
        <v>18</v>
      </c>
      <c r="I289" s="1151"/>
      <c r="J289" s="1068" t="s">
        <v>732</v>
      </c>
      <c r="K289" s="1070" t="s">
        <v>575</v>
      </c>
      <c r="L289" s="1070">
        <v>2</v>
      </c>
      <c r="M289" s="1144"/>
      <c r="N289" s="1079" t="str">
        <f t="shared" si="46"/>
        <v>Included</v>
      </c>
      <c r="O289" s="1080">
        <f t="shared" si="47"/>
        <v>0</v>
      </c>
      <c r="P289" s="875"/>
      <c r="Q289" s="285">
        <f t="shared" si="48"/>
        <v>0</v>
      </c>
      <c r="R289" s="907">
        <f t="shared" si="49"/>
        <v>0</v>
      </c>
      <c r="S289" s="875"/>
      <c r="T289" s="904"/>
      <c r="V289" s="905"/>
      <c r="AB289" s="876"/>
      <c r="AL289" s="876"/>
      <c r="AM289" s="876"/>
      <c r="AN289" s="876"/>
      <c r="AO289" s="876"/>
      <c r="AP289" s="876"/>
      <c r="AQ289" s="876"/>
      <c r="AR289" s="876"/>
      <c r="AS289" s="876"/>
      <c r="AT289" s="876"/>
      <c r="AU289" s="876"/>
      <c r="AV289" s="876"/>
      <c r="AW289" s="876"/>
      <c r="AX289" s="876"/>
      <c r="AY289" s="876"/>
    </row>
    <row r="290" spans="1:51" ht="33">
      <c r="A290" s="1070">
        <v>6</v>
      </c>
      <c r="B290" s="1070">
        <v>7000025905</v>
      </c>
      <c r="C290" s="1070">
        <v>60</v>
      </c>
      <c r="D290" s="908" t="s">
        <v>708</v>
      </c>
      <c r="E290" s="1070">
        <v>1000001695</v>
      </c>
      <c r="F290" s="1070">
        <v>85462040</v>
      </c>
      <c r="G290" s="1154"/>
      <c r="H290" s="1070">
        <v>18</v>
      </c>
      <c r="I290" s="1151"/>
      <c r="J290" s="1068" t="s">
        <v>638</v>
      </c>
      <c r="K290" s="1070" t="s">
        <v>575</v>
      </c>
      <c r="L290" s="1070">
        <v>9</v>
      </c>
      <c r="M290" s="1144"/>
      <c r="N290" s="1079" t="str">
        <f t="shared" si="46"/>
        <v>Included</v>
      </c>
      <c r="O290" s="1080">
        <f t="shared" si="47"/>
        <v>0</v>
      </c>
      <c r="P290" s="875"/>
      <c r="Q290" s="285">
        <f t="shared" si="48"/>
        <v>0</v>
      </c>
      <c r="R290" s="907">
        <f t="shared" si="49"/>
        <v>0</v>
      </c>
      <c r="S290" s="875"/>
      <c r="T290" s="904"/>
      <c r="V290" s="905"/>
      <c r="AB290" s="876"/>
      <c r="AL290" s="876"/>
      <c r="AM290" s="876"/>
      <c r="AN290" s="876"/>
      <c r="AO290" s="876"/>
      <c r="AP290" s="876"/>
      <c r="AQ290" s="876"/>
      <c r="AR290" s="876"/>
      <c r="AS290" s="876"/>
      <c r="AT290" s="876"/>
      <c r="AU290" s="876"/>
      <c r="AV290" s="876"/>
      <c r="AW290" s="876"/>
      <c r="AX290" s="876"/>
      <c r="AY290" s="876"/>
    </row>
    <row r="291" spans="1:51" ht="33">
      <c r="A291" s="1070">
        <v>7</v>
      </c>
      <c r="B291" s="1070">
        <v>7000025905</v>
      </c>
      <c r="C291" s="1070">
        <v>70</v>
      </c>
      <c r="D291" s="908" t="s">
        <v>708</v>
      </c>
      <c r="E291" s="1070">
        <v>1000020417</v>
      </c>
      <c r="F291" s="1070">
        <v>85354010</v>
      </c>
      <c r="G291" s="1154"/>
      <c r="H291" s="1070">
        <v>18</v>
      </c>
      <c r="I291" s="1151"/>
      <c r="J291" s="1068" t="s">
        <v>637</v>
      </c>
      <c r="K291" s="1070" t="s">
        <v>575</v>
      </c>
      <c r="L291" s="1070">
        <v>3</v>
      </c>
      <c r="M291" s="1144"/>
      <c r="N291" s="1079" t="str">
        <f t="shared" si="46"/>
        <v>Included</v>
      </c>
      <c r="O291" s="1080">
        <f t="shared" si="47"/>
        <v>0</v>
      </c>
      <c r="P291" s="875"/>
      <c r="Q291" s="285">
        <f t="shared" si="48"/>
        <v>0</v>
      </c>
      <c r="R291" s="907">
        <f t="shared" si="49"/>
        <v>0</v>
      </c>
      <c r="S291" s="875"/>
      <c r="T291" s="904"/>
      <c r="V291" s="905"/>
      <c r="AB291" s="876"/>
      <c r="AL291" s="876"/>
      <c r="AM291" s="876"/>
      <c r="AN291" s="876"/>
      <c r="AO291" s="876"/>
      <c r="AP291" s="876"/>
      <c r="AQ291" s="876"/>
      <c r="AR291" s="876"/>
      <c r="AS291" s="876"/>
      <c r="AT291" s="876"/>
      <c r="AU291" s="876"/>
      <c r="AV291" s="876"/>
      <c r="AW291" s="876"/>
      <c r="AX291" s="876"/>
      <c r="AY291" s="876"/>
    </row>
    <row r="292" spans="1:51" ht="33">
      <c r="A292" s="1070">
        <v>8</v>
      </c>
      <c r="B292" s="1070">
        <v>7000025905</v>
      </c>
      <c r="C292" s="1070">
        <v>80</v>
      </c>
      <c r="D292" s="908" t="s">
        <v>708</v>
      </c>
      <c r="E292" s="1070">
        <v>1000032777</v>
      </c>
      <c r="F292" s="1070">
        <v>85353090</v>
      </c>
      <c r="G292" s="1154"/>
      <c r="H292" s="1070">
        <v>18</v>
      </c>
      <c r="I292" s="1151"/>
      <c r="J292" s="1068" t="s">
        <v>737</v>
      </c>
      <c r="K292" s="1070" t="s">
        <v>575</v>
      </c>
      <c r="L292" s="1070">
        <v>2</v>
      </c>
      <c r="M292" s="1144"/>
      <c r="N292" s="1079" t="str">
        <f t="shared" si="46"/>
        <v>Included</v>
      </c>
      <c r="O292" s="1080">
        <f t="shared" si="47"/>
        <v>0</v>
      </c>
      <c r="P292" s="875"/>
      <c r="Q292" s="285">
        <f t="shared" si="48"/>
        <v>0</v>
      </c>
      <c r="R292" s="907">
        <f t="shared" si="49"/>
        <v>0</v>
      </c>
      <c r="S292" s="875"/>
      <c r="T292" s="904"/>
      <c r="V292" s="905"/>
      <c r="AB292" s="876"/>
      <c r="AL292" s="876"/>
      <c r="AM292" s="876"/>
      <c r="AN292" s="876"/>
      <c r="AO292" s="876"/>
      <c r="AP292" s="876"/>
      <c r="AQ292" s="876"/>
      <c r="AR292" s="876"/>
      <c r="AS292" s="876"/>
      <c r="AT292" s="876"/>
      <c r="AU292" s="876"/>
      <c r="AV292" s="876"/>
      <c r="AW292" s="876"/>
      <c r="AX292" s="876"/>
      <c r="AY292" s="876"/>
    </row>
    <row r="293" spans="1:51" ht="33">
      <c r="A293" s="1070">
        <v>9</v>
      </c>
      <c r="B293" s="1070">
        <v>7000025905</v>
      </c>
      <c r="C293" s="1070">
        <v>90</v>
      </c>
      <c r="D293" s="908" t="s">
        <v>708</v>
      </c>
      <c r="E293" s="1070">
        <v>1000001689</v>
      </c>
      <c r="F293" s="1070">
        <v>85353090</v>
      </c>
      <c r="G293" s="1154"/>
      <c r="H293" s="1070">
        <v>18</v>
      </c>
      <c r="I293" s="1151"/>
      <c r="J293" s="1068" t="s">
        <v>736</v>
      </c>
      <c r="K293" s="1070" t="s">
        <v>575</v>
      </c>
      <c r="L293" s="1070">
        <v>1</v>
      </c>
      <c r="M293" s="1144"/>
      <c r="N293" s="1079" t="str">
        <f t="shared" si="46"/>
        <v>Included</v>
      </c>
      <c r="O293" s="1080">
        <f t="shared" si="47"/>
        <v>0</v>
      </c>
      <c r="P293" s="875"/>
      <c r="Q293" s="285">
        <f t="shared" si="48"/>
        <v>0</v>
      </c>
      <c r="R293" s="907">
        <f t="shared" si="49"/>
        <v>0</v>
      </c>
      <c r="S293" s="875"/>
      <c r="T293" s="904"/>
      <c r="V293" s="905"/>
      <c r="AB293" s="876"/>
      <c r="AL293" s="876"/>
      <c r="AM293" s="876"/>
      <c r="AN293" s="876"/>
      <c r="AO293" s="876"/>
      <c r="AP293" s="876"/>
      <c r="AQ293" s="876"/>
      <c r="AR293" s="876"/>
      <c r="AS293" s="876"/>
      <c r="AT293" s="876"/>
      <c r="AU293" s="876"/>
      <c r="AV293" s="876"/>
      <c r="AW293" s="876"/>
      <c r="AX293" s="876"/>
      <c r="AY293" s="876"/>
    </row>
    <row r="294" spans="1:51" ht="33">
      <c r="A294" s="1070">
        <v>10</v>
      </c>
      <c r="B294" s="1070">
        <v>7000025905</v>
      </c>
      <c r="C294" s="1070">
        <v>100</v>
      </c>
      <c r="D294" s="908" t="s">
        <v>708</v>
      </c>
      <c r="E294" s="1070">
        <v>1000001688</v>
      </c>
      <c r="F294" s="1070">
        <v>85353090</v>
      </c>
      <c r="G294" s="1154"/>
      <c r="H294" s="1070">
        <v>18</v>
      </c>
      <c r="I294" s="1151"/>
      <c r="J294" s="1068" t="s">
        <v>735</v>
      </c>
      <c r="K294" s="1070" t="s">
        <v>575</v>
      </c>
      <c r="L294" s="1070">
        <v>1</v>
      </c>
      <c r="M294" s="1144"/>
      <c r="N294" s="1079" t="str">
        <f t="shared" si="46"/>
        <v>Included</v>
      </c>
      <c r="O294" s="1080">
        <f t="shared" si="47"/>
        <v>0</v>
      </c>
      <c r="P294" s="875"/>
      <c r="Q294" s="285">
        <f t="shared" si="48"/>
        <v>0</v>
      </c>
      <c r="R294" s="907">
        <f t="shared" si="49"/>
        <v>0</v>
      </c>
      <c r="S294" s="875"/>
      <c r="T294" s="904"/>
      <c r="V294" s="905"/>
      <c r="AB294" s="876"/>
      <c r="AL294" s="876"/>
      <c r="AM294" s="876"/>
      <c r="AN294" s="876"/>
      <c r="AO294" s="876"/>
      <c r="AP294" s="876"/>
      <c r="AQ294" s="876"/>
      <c r="AR294" s="876"/>
      <c r="AS294" s="876"/>
      <c r="AT294" s="876"/>
      <c r="AU294" s="876"/>
      <c r="AV294" s="876"/>
      <c r="AW294" s="876"/>
      <c r="AX294" s="876"/>
      <c r="AY294" s="876"/>
    </row>
    <row r="295" spans="1:51" ht="33">
      <c r="A295" s="1070">
        <v>11</v>
      </c>
      <c r="B295" s="1070">
        <v>7000025905</v>
      </c>
      <c r="C295" s="1070">
        <v>110</v>
      </c>
      <c r="D295" s="908" t="s">
        <v>708</v>
      </c>
      <c r="E295" s="1070">
        <v>1000001684</v>
      </c>
      <c r="F295" s="1070">
        <v>85359090</v>
      </c>
      <c r="G295" s="1154"/>
      <c r="H295" s="1070">
        <v>18</v>
      </c>
      <c r="I295" s="1151"/>
      <c r="J295" s="1068" t="s">
        <v>734</v>
      </c>
      <c r="K295" s="1070" t="s">
        <v>575</v>
      </c>
      <c r="L295" s="1070">
        <v>3</v>
      </c>
      <c r="M295" s="1144"/>
      <c r="N295" s="1079" t="str">
        <f t="shared" si="46"/>
        <v>Included</v>
      </c>
      <c r="O295" s="1080">
        <f t="shared" si="47"/>
        <v>0</v>
      </c>
      <c r="P295" s="875"/>
      <c r="Q295" s="285">
        <f t="shared" si="48"/>
        <v>0</v>
      </c>
      <c r="R295" s="907">
        <f t="shared" si="49"/>
        <v>0</v>
      </c>
      <c r="S295" s="875"/>
      <c r="T295" s="904"/>
      <c r="V295" s="905"/>
      <c r="AB295" s="876"/>
      <c r="AL295" s="876"/>
      <c r="AM295" s="876"/>
      <c r="AN295" s="876"/>
      <c r="AO295" s="876"/>
      <c r="AP295" s="876"/>
      <c r="AQ295" s="876"/>
      <c r="AR295" s="876"/>
      <c r="AS295" s="876"/>
      <c r="AT295" s="876"/>
      <c r="AU295" s="876"/>
      <c r="AV295" s="876"/>
      <c r="AW295" s="876"/>
      <c r="AX295" s="876"/>
      <c r="AY295" s="876"/>
    </row>
    <row r="296" spans="1:51" ht="33">
      <c r="A296" s="1070">
        <v>12</v>
      </c>
      <c r="B296" s="1070">
        <v>7000025905</v>
      </c>
      <c r="C296" s="1070">
        <v>120</v>
      </c>
      <c r="D296" s="908" t="s">
        <v>708</v>
      </c>
      <c r="E296" s="1070">
        <v>1000001683</v>
      </c>
      <c r="F296" s="1070">
        <v>85352912</v>
      </c>
      <c r="G296" s="1154"/>
      <c r="H296" s="1070">
        <v>18</v>
      </c>
      <c r="I296" s="1151"/>
      <c r="J296" s="1068" t="s">
        <v>733</v>
      </c>
      <c r="K296" s="1070" t="s">
        <v>575</v>
      </c>
      <c r="L296" s="1070">
        <v>1</v>
      </c>
      <c r="M296" s="1144"/>
      <c r="N296" s="1079" t="str">
        <f t="shared" si="46"/>
        <v>Included</v>
      </c>
      <c r="O296" s="1080">
        <f t="shared" si="47"/>
        <v>0</v>
      </c>
      <c r="P296" s="875"/>
      <c r="Q296" s="285">
        <f t="shared" si="48"/>
        <v>0</v>
      </c>
      <c r="R296" s="907">
        <f t="shared" si="49"/>
        <v>0</v>
      </c>
      <c r="S296" s="875"/>
      <c r="T296" s="904"/>
      <c r="V296" s="905"/>
      <c r="AB296" s="876"/>
      <c r="AL296" s="876"/>
      <c r="AM296" s="876"/>
      <c r="AN296" s="876"/>
      <c r="AO296" s="876"/>
      <c r="AP296" s="876"/>
      <c r="AQ296" s="876"/>
      <c r="AR296" s="876"/>
      <c r="AS296" s="876"/>
      <c r="AT296" s="876"/>
      <c r="AU296" s="876"/>
      <c r="AV296" s="876"/>
      <c r="AW296" s="876"/>
      <c r="AX296" s="876"/>
      <c r="AY296" s="876"/>
    </row>
    <row r="297" spans="1:51" ht="33">
      <c r="A297" s="1070">
        <v>13</v>
      </c>
      <c r="B297" s="1070">
        <v>7000025905</v>
      </c>
      <c r="C297" s="1070">
        <v>130</v>
      </c>
      <c r="D297" s="908" t="s">
        <v>645</v>
      </c>
      <c r="E297" s="1070">
        <v>1000011327</v>
      </c>
      <c r="F297" s="1070">
        <v>72169990</v>
      </c>
      <c r="G297" s="1154"/>
      <c r="H297" s="1070">
        <v>18</v>
      </c>
      <c r="I297" s="1151"/>
      <c r="J297" s="908" t="s">
        <v>639</v>
      </c>
      <c r="K297" s="1070" t="s">
        <v>581</v>
      </c>
      <c r="L297" s="1070">
        <v>1</v>
      </c>
      <c r="M297" s="1144"/>
      <c r="N297" s="1079" t="str">
        <f t="shared" si="46"/>
        <v>Included</v>
      </c>
      <c r="O297" s="1080">
        <f t="shared" si="47"/>
        <v>0</v>
      </c>
      <c r="P297" s="875"/>
      <c r="Q297" s="285">
        <f t="shared" si="48"/>
        <v>0</v>
      </c>
      <c r="R297" s="907">
        <f t="shared" si="49"/>
        <v>0</v>
      </c>
      <c r="S297" s="875"/>
      <c r="T297" s="904"/>
      <c r="V297" s="905"/>
      <c r="AB297" s="876"/>
      <c r="AL297" s="876"/>
      <c r="AM297" s="876"/>
      <c r="AN297" s="876"/>
      <c r="AO297" s="876"/>
      <c r="AP297" s="876"/>
      <c r="AQ297" s="876"/>
      <c r="AR297" s="876"/>
      <c r="AS297" s="876"/>
      <c r="AT297" s="876"/>
      <c r="AU297" s="876"/>
      <c r="AV297" s="876"/>
      <c r="AW297" s="876"/>
      <c r="AX297" s="876"/>
      <c r="AY297" s="876"/>
    </row>
    <row r="298" spans="1:51" ht="33">
      <c r="A298" s="1070">
        <v>14</v>
      </c>
      <c r="B298" s="1070">
        <v>7000025905</v>
      </c>
      <c r="C298" s="1070">
        <v>140</v>
      </c>
      <c r="D298" s="908" t="s">
        <v>645</v>
      </c>
      <c r="E298" s="1070">
        <v>1000011326</v>
      </c>
      <c r="F298" s="1070">
        <v>72169990</v>
      </c>
      <c r="G298" s="1154"/>
      <c r="H298" s="1070">
        <v>18</v>
      </c>
      <c r="I298" s="1151"/>
      <c r="J298" s="908" t="s">
        <v>582</v>
      </c>
      <c r="K298" s="1070" t="s">
        <v>581</v>
      </c>
      <c r="L298" s="1070">
        <v>1</v>
      </c>
      <c r="M298" s="1144"/>
      <c r="N298" s="1079" t="str">
        <f t="shared" si="46"/>
        <v>Included</v>
      </c>
      <c r="O298" s="1080">
        <f t="shared" si="47"/>
        <v>0</v>
      </c>
      <c r="P298" s="875"/>
      <c r="Q298" s="285">
        <f t="shared" si="48"/>
        <v>0</v>
      </c>
      <c r="R298" s="907">
        <f t="shared" si="49"/>
        <v>0</v>
      </c>
      <c r="S298" s="875"/>
      <c r="T298" s="904"/>
      <c r="V298" s="905"/>
      <c r="AB298" s="876"/>
      <c r="AL298" s="876"/>
      <c r="AM298" s="876"/>
      <c r="AN298" s="876"/>
      <c r="AO298" s="876"/>
      <c r="AP298" s="876"/>
      <c r="AQ298" s="876"/>
      <c r="AR298" s="876"/>
      <c r="AS298" s="876"/>
      <c r="AT298" s="876"/>
      <c r="AU298" s="876"/>
      <c r="AV298" s="876"/>
      <c r="AW298" s="876"/>
      <c r="AX298" s="876"/>
      <c r="AY298" s="876"/>
    </row>
    <row r="299" spans="1:51" ht="49.5">
      <c r="A299" s="1070">
        <v>15</v>
      </c>
      <c r="B299" s="1070">
        <v>7000025905</v>
      </c>
      <c r="C299" s="1070">
        <v>150</v>
      </c>
      <c r="D299" s="908" t="s">
        <v>712</v>
      </c>
      <c r="E299" s="1070">
        <v>1000055984</v>
      </c>
      <c r="F299" s="1070">
        <v>72169990</v>
      </c>
      <c r="G299" s="1154"/>
      <c r="H299" s="1070">
        <v>18</v>
      </c>
      <c r="I299" s="1151"/>
      <c r="J299" s="908" t="s">
        <v>747</v>
      </c>
      <c r="K299" s="1070" t="s">
        <v>575</v>
      </c>
      <c r="L299" s="1070">
        <v>6</v>
      </c>
      <c r="M299" s="1144"/>
      <c r="N299" s="1079" t="str">
        <f t="shared" si="46"/>
        <v>Included</v>
      </c>
      <c r="O299" s="1080">
        <f t="shared" si="47"/>
        <v>0</v>
      </c>
      <c r="P299" s="875"/>
      <c r="Q299" s="285">
        <f t="shared" si="48"/>
        <v>0</v>
      </c>
      <c r="R299" s="907">
        <f t="shared" si="49"/>
        <v>0</v>
      </c>
      <c r="S299" s="875"/>
      <c r="T299" s="904"/>
      <c r="V299" s="905"/>
      <c r="AB299" s="876"/>
      <c r="AL299" s="876"/>
      <c r="AM299" s="876"/>
      <c r="AN299" s="876"/>
      <c r="AO299" s="876"/>
      <c r="AP299" s="876"/>
      <c r="AQ299" s="876"/>
      <c r="AR299" s="876"/>
      <c r="AS299" s="876"/>
      <c r="AT299" s="876"/>
      <c r="AU299" s="876"/>
      <c r="AV299" s="876"/>
      <c r="AW299" s="876"/>
      <c r="AX299" s="876"/>
      <c r="AY299" s="876"/>
    </row>
    <row r="300" spans="1:51" ht="49.5">
      <c r="A300" s="1070">
        <v>16</v>
      </c>
      <c r="B300" s="1070">
        <v>7000025905</v>
      </c>
      <c r="C300" s="1070">
        <v>160</v>
      </c>
      <c r="D300" s="908" t="s">
        <v>712</v>
      </c>
      <c r="E300" s="1070">
        <v>1000055991</v>
      </c>
      <c r="F300" s="1070">
        <v>72169990</v>
      </c>
      <c r="G300" s="1154"/>
      <c r="H300" s="1070">
        <v>18</v>
      </c>
      <c r="I300" s="1151"/>
      <c r="J300" s="908" t="s">
        <v>748</v>
      </c>
      <c r="K300" s="1070" t="s">
        <v>575</v>
      </c>
      <c r="L300" s="1070">
        <v>6</v>
      </c>
      <c r="M300" s="1144"/>
      <c r="N300" s="1079" t="str">
        <f t="shared" si="46"/>
        <v>Included</v>
      </c>
      <c r="O300" s="1080">
        <f t="shared" si="47"/>
        <v>0</v>
      </c>
      <c r="P300" s="875"/>
      <c r="Q300" s="285">
        <f t="shared" si="48"/>
        <v>0</v>
      </c>
      <c r="R300" s="907">
        <f t="shared" si="49"/>
        <v>0</v>
      </c>
      <c r="S300" s="875"/>
      <c r="T300" s="904"/>
      <c r="V300" s="905"/>
      <c r="AB300" s="876"/>
      <c r="AL300" s="876"/>
      <c r="AM300" s="876"/>
      <c r="AN300" s="876"/>
      <c r="AO300" s="876"/>
      <c r="AP300" s="876"/>
      <c r="AQ300" s="876"/>
      <c r="AR300" s="876"/>
      <c r="AS300" s="876"/>
      <c r="AT300" s="876"/>
      <c r="AU300" s="876"/>
      <c r="AV300" s="876"/>
      <c r="AW300" s="876"/>
      <c r="AX300" s="876"/>
      <c r="AY300" s="876"/>
    </row>
    <row r="301" spans="1:51" ht="49.5">
      <c r="A301" s="1070">
        <v>17</v>
      </c>
      <c r="B301" s="1070">
        <v>7000025905</v>
      </c>
      <c r="C301" s="1070">
        <v>170</v>
      </c>
      <c r="D301" s="908" t="s">
        <v>712</v>
      </c>
      <c r="E301" s="1070">
        <v>1000055986</v>
      </c>
      <c r="F301" s="1070">
        <v>72169990</v>
      </c>
      <c r="G301" s="1154"/>
      <c r="H301" s="1070">
        <v>18</v>
      </c>
      <c r="I301" s="1151"/>
      <c r="J301" s="908" t="s">
        <v>749</v>
      </c>
      <c r="K301" s="1070" t="s">
        <v>575</v>
      </c>
      <c r="L301" s="1070">
        <v>3</v>
      </c>
      <c r="M301" s="1144"/>
      <c r="N301" s="1079" t="str">
        <f t="shared" si="46"/>
        <v>Included</v>
      </c>
      <c r="O301" s="1080">
        <f t="shared" si="47"/>
        <v>0</v>
      </c>
      <c r="P301" s="875"/>
      <c r="Q301" s="285">
        <f t="shared" si="48"/>
        <v>0</v>
      </c>
      <c r="R301" s="907">
        <f t="shared" si="49"/>
        <v>0</v>
      </c>
      <c r="S301" s="875"/>
      <c r="T301" s="904"/>
      <c r="V301" s="905"/>
      <c r="AB301" s="876"/>
      <c r="AL301" s="876"/>
      <c r="AM301" s="876"/>
      <c r="AN301" s="876"/>
      <c r="AO301" s="876"/>
      <c r="AP301" s="876"/>
      <c r="AQ301" s="876"/>
      <c r="AR301" s="876"/>
      <c r="AS301" s="876"/>
      <c r="AT301" s="876"/>
      <c r="AU301" s="876"/>
      <c r="AV301" s="876"/>
      <c r="AW301" s="876"/>
      <c r="AX301" s="876"/>
      <c r="AY301" s="876"/>
    </row>
    <row r="302" spans="1:51" ht="49.5">
      <c r="A302" s="1070">
        <v>18</v>
      </c>
      <c r="B302" s="1070">
        <v>7000025905</v>
      </c>
      <c r="C302" s="1070">
        <v>180</v>
      </c>
      <c r="D302" s="908" t="s">
        <v>646</v>
      </c>
      <c r="E302" s="1070">
        <v>1000011255</v>
      </c>
      <c r="F302" s="1070">
        <v>72169990</v>
      </c>
      <c r="G302" s="1154"/>
      <c r="H302" s="1070">
        <v>18</v>
      </c>
      <c r="I302" s="1151"/>
      <c r="J302" s="908" t="s">
        <v>871</v>
      </c>
      <c r="K302" s="1070" t="s">
        <v>581</v>
      </c>
      <c r="L302" s="1070">
        <v>1</v>
      </c>
      <c r="M302" s="1144"/>
      <c r="N302" s="1079" t="str">
        <f t="shared" si="46"/>
        <v>Included</v>
      </c>
      <c r="O302" s="1080">
        <f t="shared" si="47"/>
        <v>0</v>
      </c>
      <c r="P302" s="875"/>
      <c r="Q302" s="285">
        <f t="shared" si="48"/>
        <v>0</v>
      </c>
      <c r="R302" s="907">
        <f t="shared" si="49"/>
        <v>0</v>
      </c>
      <c r="S302" s="875"/>
      <c r="T302" s="904"/>
      <c r="V302" s="905"/>
      <c r="AB302" s="876"/>
      <c r="AL302" s="876"/>
      <c r="AM302" s="876"/>
      <c r="AN302" s="876"/>
      <c r="AO302" s="876"/>
      <c r="AP302" s="876"/>
      <c r="AQ302" s="876"/>
      <c r="AR302" s="876"/>
      <c r="AS302" s="876"/>
      <c r="AT302" s="876"/>
      <c r="AU302" s="876"/>
      <c r="AV302" s="876"/>
      <c r="AW302" s="876"/>
      <c r="AX302" s="876"/>
      <c r="AY302" s="876"/>
    </row>
    <row r="303" spans="1:51" ht="33">
      <c r="A303" s="1070">
        <v>19</v>
      </c>
      <c r="B303" s="1070">
        <v>7000025905</v>
      </c>
      <c r="C303" s="1070">
        <v>190</v>
      </c>
      <c r="D303" s="908" t="s">
        <v>646</v>
      </c>
      <c r="E303" s="1070">
        <v>1000011264</v>
      </c>
      <c r="F303" s="1070">
        <v>72169990</v>
      </c>
      <c r="G303" s="1154"/>
      <c r="H303" s="1070">
        <v>18</v>
      </c>
      <c r="I303" s="1151"/>
      <c r="J303" s="908" t="s">
        <v>649</v>
      </c>
      <c r="K303" s="1070" t="s">
        <v>581</v>
      </c>
      <c r="L303" s="1070">
        <v>1</v>
      </c>
      <c r="M303" s="1144"/>
      <c r="N303" s="1079" t="str">
        <f t="shared" si="46"/>
        <v>Included</v>
      </c>
      <c r="O303" s="1080">
        <f t="shared" si="47"/>
        <v>0</v>
      </c>
      <c r="P303" s="875"/>
      <c r="Q303" s="285">
        <f t="shared" si="48"/>
        <v>0</v>
      </c>
      <c r="R303" s="907">
        <f t="shared" si="49"/>
        <v>0</v>
      </c>
      <c r="S303" s="875"/>
      <c r="T303" s="904"/>
      <c r="V303" s="905"/>
      <c r="AB303" s="876"/>
      <c r="AL303" s="876"/>
      <c r="AM303" s="876"/>
      <c r="AN303" s="876"/>
      <c r="AO303" s="876"/>
      <c r="AP303" s="876"/>
      <c r="AQ303" s="876"/>
      <c r="AR303" s="876"/>
      <c r="AS303" s="876"/>
      <c r="AT303" s="876"/>
      <c r="AU303" s="876"/>
      <c r="AV303" s="876"/>
      <c r="AW303" s="876"/>
      <c r="AX303" s="876"/>
      <c r="AY303" s="876"/>
    </row>
    <row r="304" spans="1:51" ht="49.5">
      <c r="A304" s="1070">
        <v>20</v>
      </c>
      <c r="B304" s="1070">
        <v>7000025905</v>
      </c>
      <c r="C304" s="1070">
        <v>200</v>
      </c>
      <c r="D304" s="908" t="s">
        <v>713</v>
      </c>
      <c r="E304" s="1070">
        <v>1000055975</v>
      </c>
      <c r="F304" s="1070">
        <v>72169990</v>
      </c>
      <c r="G304" s="1154"/>
      <c r="H304" s="1070">
        <v>18</v>
      </c>
      <c r="I304" s="1151"/>
      <c r="J304" s="908" t="s">
        <v>677</v>
      </c>
      <c r="K304" s="1070" t="s">
        <v>575</v>
      </c>
      <c r="L304" s="1070">
        <v>3</v>
      </c>
      <c r="M304" s="1144"/>
      <c r="N304" s="1079" t="str">
        <f t="shared" si="46"/>
        <v>Included</v>
      </c>
      <c r="O304" s="1080">
        <f t="shared" si="47"/>
        <v>0</v>
      </c>
      <c r="P304" s="875"/>
      <c r="Q304" s="285">
        <f t="shared" si="48"/>
        <v>0</v>
      </c>
      <c r="R304" s="907">
        <f t="shared" si="49"/>
        <v>0</v>
      </c>
      <c r="S304" s="875"/>
      <c r="T304" s="904"/>
      <c r="V304" s="905"/>
      <c r="AB304" s="876"/>
      <c r="AL304" s="876"/>
      <c r="AM304" s="876"/>
      <c r="AN304" s="876"/>
      <c r="AO304" s="876"/>
      <c r="AP304" s="876"/>
      <c r="AQ304" s="876"/>
      <c r="AR304" s="876"/>
      <c r="AS304" s="876"/>
      <c r="AT304" s="876"/>
      <c r="AU304" s="876"/>
      <c r="AV304" s="876"/>
      <c r="AW304" s="876"/>
      <c r="AX304" s="876"/>
      <c r="AY304" s="876"/>
    </row>
    <row r="305" spans="1:51" ht="49.5">
      <c r="A305" s="1070">
        <v>21</v>
      </c>
      <c r="B305" s="1070">
        <v>7000025905</v>
      </c>
      <c r="C305" s="1070">
        <v>210</v>
      </c>
      <c r="D305" s="908" t="s">
        <v>713</v>
      </c>
      <c r="E305" s="1070">
        <v>1000055977</v>
      </c>
      <c r="F305" s="1070">
        <v>72169990</v>
      </c>
      <c r="G305" s="1154"/>
      <c r="H305" s="1070">
        <v>18</v>
      </c>
      <c r="I305" s="1151"/>
      <c r="J305" s="908" t="s">
        <v>821</v>
      </c>
      <c r="K305" s="1070" t="s">
        <v>575</v>
      </c>
      <c r="L305" s="1070">
        <v>6</v>
      </c>
      <c r="M305" s="1144"/>
      <c r="N305" s="1079" t="str">
        <f t="shared" si="46"/>
        <v>Included</v>
      </c>
      <c r="O305" s="1080">
        <f t="shared" si="47"/>
        <v>0</v>
      </c>
      <c r="P305" s="875"/>
      <c r="Q305" s="285">
        <f t="shared" si="48"/>
        <v>0</v>
      </c>
      <c r="R305" s="907">
        <f t="shared" si="49"/>
        <v>0</v>
      </c>
      <c r="S305" s="875"/>
      <c r="T305" s="904"/>
      <c r="V305" s="905"/>
      <c r="AB305" s="876"/>
      <c r="AL305" s="876"/>
      <c r="AM305" s="876"/>
      <c r="AN305" s="876"/>
      <c r="AO305" s="876"/>
      <c r="AP305" s="876"/>
      <c r="AQ305" s="876"/>
      <c r="AR305" s="876"/>
      <c r="AS305" s="876"/>
      <c r="AT305" s="876"/>
      <c r="AU305" s="876"/>
      <c r="AV305" s="876"/>
      <c r="AW305" s="876"/>
      <c r="AX305" s="876"/>
      <c r="AY305" s="876"/>
    </row>
    <row r="306" spans="1:51" ht="49.5">
      <c r="A306" s="1070">
        <v>22</v>
      </c>
      <c r="B306" s="1070">
        <v>7000025905</v>
      </c>
      <c r="C306" s="1070">
        <v>220</v>
      </c>
      <c r="D306" s="908" t="s">
        <v>713</v>
      </c>
      <c r="E306" s="1070">
        <v>1000055978</v>
      </c>
      <c r="F306" s="1070">
        <v>72169990</v>
      </c>
      <c r="G306" s="1154"/>
      <c r="H306" s="1070">
        <v>18</v>
      </c>
      <c r="I306" s="1151"/>
      <c r="J306" s="908" t="s">
        <v>878</v>
      </c>
      <c r="K306" s="1070" t="s">
        <v>575</v>
      </c>
      <c r="L306" s="1070">
        <v>9</v>
      </c>
      <c r="M306" s="1144"/>
      <c r="N306" s="1079" t="str">
        <f t="shared" si="46"/>
        <v>Included</v>
      </c>
      <c r="O306" s="1080">
        <f t="shared" si="47"/>
        <v>0</v>
      </c>
      <c r="P306" s="875"/>
      <c r="Q306" s="285">
        <f t="shared" si="48"/>
        <v>0</v>
      </c>
      <c r="R306" s="907">
        <f t="shared" si="49"/>
        <v>0</v>
      </c>
      <c r="S306" s="875"/>
      <c r="T306" s="904"/>
      <c r="V306" s="905"/>
      <c r="AB306" s="876"/>
      <c r="AL306" s="876"/>
      <c r="AM306" s="876"/>
      <c r="AN306" s="876"/>
      <c r="AO306" s="876"/>
      <c r="AP306" s="876"/>
      <c r="AQ306" s="876"/>
      <c r="AR306" s="876"/>
      <c r="AS306" s="876"/>
      <c r="AT306" s="876"/>
      <c r="AU306" s="876"/>
      <c r="AV306" s="876"/>
      <c r="AW306" s="876"/>
      <c r="AX306" s="876"/>
      <c r="AY306" s="876"/>
    </row>
    <row r="307" spans="1:51" ht="49.5">
      <c r="A307" s="1070">
        <v>23</v>
      </c>
      <c r="B307" s="1070">
        <v>7000025905</v>
      </c>
      <c r="C307" s="1070">
        <v>230</v>
      </c>
      <c r="D307" s="908" t="s">
        <v>713</v>
      </c>
      <c r="E307" s="1070">
        <v>1000055980</v>
      </c>
      <c r="F307" s="1070">
        <v>72169990</v>
      </c>
      <c r="G307" s="1154"/>
      <c r="H307" s="1070">
        <v>18</v>
      </c>
      <c r="I307" s="1151"/>
      <c r="J307" s="908" t="s">
        <v>676</v>
      </c>
      <c r="K307" s="1070" t="s">
        <v>575</v>
      </c>
      <c r="L307" s="1070">
        <v>15</v>
      </c>
      <c r="M307" s="1144"/>
      <c r="N307" s="1079" t="str">
        <f t="shared" si="46"/>
        <v>Included</v>
      </c>
      <c r="O307" s="1080">
        <f t="shared" si="47"/>
        <v>0</v>
      </c>
      <c r="P307" s="875"/>
      <c r="Q307" s="285">
        <f t="shared" si="48"/>
        <v>0</v>
      </c>
      <c r="R307" s="907">
        <f t="shared" si="49"/>
        <v>0</v>
      </c>
      <c r="S307" s="875"/>
      <c r="T307" s="904"/>
      <c r="V307" s="905"/>
      <c r="AB307" s="876"/>
      <c r="AL307" s="876"/>
      <c r="AM307" s="876"/>
      <c r="AN307" s="876"/>
      <c r="AO307" s="876"/>
      <c r="AP307" s="876"/>
      <c r="AQ307" s="876"/>
      <c r="AR307" s="876"/>
      <c r="AS307" s="876"/>
      <c r="AT307" s="876"/>
      <c r="AU307" s="876"/>
      <c r="AV307" s="876"/>
      <c r="AW307" s="876"/>
      <c r="AX307" s="876"/>
      <c r="AY307" s="876"/>
    </row>
    <row r="308" spans="1:51" ht="49.5">
      <c r="A308" s="1070">
        <v>24</v>
      </c>
      <c r="B308" s="1070">
        <v>7000025905</v>
      </c>
      <c r="C308" s="1070">
        <v>240</v>
      </c>
      <c r="D308" s="908" t="s">
        <v>713</v>
      </c>
      <c r="E308" s="1070">
        <v>1000055981</v>
      </c>
      <c r="F308" s="1070">
        <v>72169990</v>
      </c>
      <c r="G308" s="1154"/>
      <c r="H308" s="1070">
        <v>18</v>
      </c>
      <c r="I308" s="1151"/>
      <c r="J308" s="908" t="s">
        <v>687</v>
      </c>
      <c r="K308" s="1070" t="s">
        <v>575</v>
      </c>
      <c r="L308" s="1070">
        <v>9</v>
      </c>
      <c r="M308" s="1144"/>
      <c r="N308" s="1079" t="str">
        <f t="shared" si="46"/>
        <v>Included</v>
      </c>
      <c r="O308" s="1080">
        <f t="shared" si="47"/>
        <v>0</v>
      </c>
      <c r="P308" s="875"/>
      <c r="Q308" s="285">
        <f t="shared" si="48"/>
        <v>0</v>
      </c>
      <c r="R308" s="907">
        <f t="shared" si="49"/>
        <v>0</v>
      </c>
      <c r="S308" s="875"/>
      <c r="T308" s="904"/>
      <c r="V308" s="905"/>
      <c r="AB308" s="876"/>
      <c r="AL308" s="876"/>
      <c r="AM308" s="876"/>
      <c r="AN308" s="876"/>
      <c r="AO308" s="876"/>
      <c r="AP308" s="876"/>
      <c r="AQ308" s="876"/>
      <c r="AR308" s="876"/>
      <c r="AS308" s="876"/>
      <c r="AT308" s="876"/>
      <c r="AU308" s="876"/>
      <c r="AV308" s="876"/>
      <c r="AW308" s="876"/>
      <c r="AX308" s="876"/>
      <c r="AY308" s="876"/>
    </row>
    <row r="309" spans="1:51" ht="49.5">
      <c r="A309" s="1070">
        <v>25</v>
      </c>
      <c r="B309" s="1070">
        <v>7000025905</v>
      </c>
      <c r="C309" s="1070">
        <v>250</v>
      </c>
      <c r="D309" s="908" t="s">
        <v>713</v>
      </c>
      <c r="E309" s="1070">
        <v>1000055983</v>
      </c>
      <c r="F309" s="1070">
        <v>72169990</v>
      </c>
      <c r="G309" s="1154"/>
      <c r="H309" s="1070">
        <v>18</v>
      </c>
      <c r="I309" s="1151"/>
      <c r="J309" s="908" t="s">
        <v>877</v>
      </c>
      <c r="K309" s="1070" t="s">
        <v>575</v>
      </c>
      <c r="L309" s="1070">
        <v>15</v>
      </c>
      <c r="M309" s="1144"/>
      <c r="N309" s="1079" t="str">
        <f t="shared" si="46"/>
        <v>Included</v>
      </c>
      <c r="O309" s="1080">
        <f t="shared" si="47"/>
        <v>0</v>
      </c>
      <c r="P309" s="875"/>
      <c r="Q309" s="285">
        <f t="shared" si="48"/>
        <v>0</v>
      </c>
      <c r="R309" s="907">
        <f t="shared" si="49"/>
        <v>0</v>
      </c>
      <c r="S309" s="875"/>
      <c r="T309" s="904"/>
      <c r="V309" s="905"/>
      <c r="AB309" s="876"/>
      <c r="AL309" s="876"/>
      <c r="AM309" s="876"/>
      <c r="AN309" s="876"/>
      <c r="AO309" s="876"/>
      <c r="AP309" s="876"/>
      <c r="AQ309" s="876"/>
      <c r="AR309" s="876"/>
      <c r="AS309" s="876"/>
      <c r="AT309" s="876"/>
      <c r="AU309" s="876"/>
      <c r="AV309" s="876"/>
      <c r="AW309" s="876"/>
      <c r="AX309" s="876"/>
      <c r="AY309" s="876"/>
    </row>
    <row r="310" spans="1:51" ht="16.5">
      <c r="A310" s="1070">
        <v>26</v>
      </c>
      <c r="B310" s="1070">
        <v>7000025905</v>
      </c>
      <c r="C310" s="1070">
        <v>260</v>
      </c>
      <c r="D310" s="908" t="s">
        <v>634</v>
      </c>
      <c r="E310" s="1070">
        <v>1000032055</v>
      </c>
      <c r="F310" s="1070">
        <v>72159090</v>
      </c>
      <c r="G310" s="1154"/>
      <c r="H310" s="1070">
        <v>18</v>
      </c>
      <c r="I310" s="1151"/>
      <c r="J310" s="908" t="s">
        <v>592</v>
      </c>
      <c r="K310" s="1070" t="s">
        <v>593</v>
      </c>
      <c r="L310" s="1070">
        <v>2</v>
      </c>
      <c r="M310" s="1144"/>
      <c r="N310" s="1079" t="str">
        <f t="shared" si="46"/>
        <v>Included</v>
      </c>
      <c r="O310" s="1080">
        <f t="shared" si="47"/>
        <v>0</v>
      </c>
      <c r="P310" s="875"/>
      <c r="Q310" s="285">
        <f t="shared" si="48"/>
        <v>0</v>
      </c>
      <c r="R310" s="907">
        <f t="shared" si="49"/>
        <v>0</v>
      </c>
      <c r="S310" s="875"/>
      <c r="T310" s="904"/>
      <c r="V310" s="905"/>
      <c r="AB310" s="876"/>
      <c r="AL310" s="876"/>
      <c r="AM310" s="876"/>
      <c r="AN310" s="876"/>
      <c r="AO310" s="876"/>
      <c r="AP310" s="876"/>
      <c r="AQ310" s="876"/>
      <c r="AR310" s="876"/>
      <c r="AS310" s="876"/>
      <c r="AT310" s="876"/>
      <c r="AU310" s="876"/>
      <c r="AV310" s="876"/>
      <c r="AW310" s="876"/>
      <c r="AX310" s="876"/>
      <c r="AY310" s="876"/>
    </row>
    <row r="311" spans="1:51" ht="33">
      <c r="A311" s="1070">
        <v>27</v>
      </c>
      <c r="B311" s="1070">
        <v>7000025905</v>
      </c>
      <c r="C311" s="1070">
        <v>270</v>
      </c>
      <c r="D311" s="908" t="s">
        <v>658</v>
      </c>
      <c r="E311" s="1070">
        <v>1000004274</v>
      </c>
      <c r="F311" s="1070">
        <v>85371000</v>
      </c>
      <c r="G311" s="1154"/>
      <c r="H311" s="1070">
        <v>18</v>
      </c>
      <c r="I311" s="1151"/>
      <c r="J311" s="908" t="s">
        <v>650</v>
      </c>
      <c r="K311" s="1070" t="s">
        <v>575</v>
      </c>
      <c r="L311" s="1070">
        <v>1</v>
      </c>
      <c r="M311" s="1144"/>
      <c r="N311" s="1079" t="str">
        <f t="shared" si="46"/>
        <v>Included</v>
      </c>
      <c r="O311" s="1080">
        <f t="shared" si="47"/>
        <v>0</v>
      </c>
      <c r="P311" s="875"/>
      <c r="Q311" s="285">
        <f t="shared" si="48"/>
        <v>0</v>
      </c>
      <c r="R311" s="907">
        <f t="shared" si="49"/>
        <v>0</v>
      </c>
      <c r="S311" s="875"/>
      <c r="T311" s="904"/>
      <c r="V311" s="905"/>
      <c r="AB311" s="876"/>
      <c r="AL311" s="876"/>
      <c r="AM311" s="876"/>
      <c r="AN311" s="876"/>
      <c r="AO311" s="876"/>
      <c r="AP311" s="876"/>
      <c r="AQ311" s="876"/>
      <c r="AR311" s="876"/>
      <c r="AS311" s="876"/>
      <c r="AT311" s="876"/>
      <c r="AU311" s="876"/>
      <c r="AV311" s="876"/>
      <c r="AW311" s="876"/>
      <c r="AX311" s="876"/>
      <c r="AY311" s="876"/>
    </row>
    <row r="312" spans="1:51" ht="33">
      <c r="A312" s="1070">
        <v>28</v>
      </c>
      <c r="B312" s="1070">
        <v>7000025905</v>
      </c>
      <c r="C312" s="1070">
        <v>280</v>
      </c>
      <c r="D312" s="908" t="s">
        <v>658</v>
      </c>
      <c r="E312" s="1070">
        <v>1000002165</v>
      </c>
      <c r="F312" s="1070">
        <v>85371000</v>
      </c>
      <c r="G312" s="1154"/>
      <c r="H312" s="1070">
        <v>18</v>
      </c>
      <c r="I312" s="1151"/>
      <c r="J312" s="908" t="s">
        <v>583</v>
      </c>
      <c r="K312" s="1070" t="s">
        <v>575</v>
      </c>
      <c r="L312" s="1070">
        <v>2</v>
      </c>
      <c r="M312" s="1144"/>
      <c r="N312" s="1079" t="str">
        <f t="shared" si="46"/>
        <v>Included</v>
      </c>
      <c r="O312" s="1080">
        <f t="shared" si="47"/>
        <v>0</v>
      </c>
      <c r="P312" s="875"/>
      <c r="Q312" s="285">
        <f t="shared" si="48"/>
        <v>0</v>
      </c>
      <c r="R312" s="907">
        <f t="shared" si="49"/>
        <v>0</v>
      </c>
      <c r="S312" s="875"/>
      <c r="T312" s="904"/>
      <c r="V312" s="905"/>
      <c r="AB312" s="876"/>
      <c r="AL312" s="876"/>
      <c r="AM312" s="876"/>
      <c r="AN312" s="876"/>
      <c r="AO312" s="876"/>
      <c r="AP312" s="876"/>
      <c r="AQ312" s="876"/>
      <c r="AR312" s="876"/>
      <c r="AS312" s="876"/>
      <c r="AT312" s="876"/>
      <c r="AU312" s="876"/>
      <c r="AV312" s="876"/>
      <c r="AW312" s="876"/>
      <c r="AX312" s="876"/>
      <c r="AY312" s="876"/>
    </row>
    <row r="313" spans="1:51" ht="33">
      <c r="A313" s="1070">
        <v>29</v>
      </c>
      <c r="B313" s="1070">
        <v>7000025905</v>
      </c>
      <c r="C313" s="1070">
        <v>710</v>
      </c>
      <c r="D313" s="908" t="s">
        <v>647</v>
      </c>
      <c r="E313" s="1070">
        <v>1000001170</v>
      </c>
      <c r="F313" s="1070">
        <v>85371000</v>
      </c>
      <c r="G313" s="1154"/>
      <c r="H313" s="1070">
        <v>18</v>
      </c>
      <c r="I313" s="1151"/>
      <c r="J313" s="908" t="s">
        <v>651</v>
      </c>
      <c r="K313" s="1070" t="s">
        <v>575</v>
      </c>
      <c r="L313" s="1070">
        <v>1</v>
      </c>
      <c r="M313" s="1144"/>
      <c r="N313" s="1079" t="str">
        <f t="shared" si="46"/>
        <v>Included</v>
      </c>
      <c r="O313" s="1080">
        <f t="shared" si="47"/>
        <v>0</v>
      </c>
      <c r="P313" s="875"/>
      <c r="Q313" s="285">
        <f t="shared" si="48"/>
        <v>0</v>
      </c>
      <c r="R313" s="907">
        <f t="shared" si="49"/>
        <v>0</v>
      </c>
      <c r="S313" s="875"/>
      <c r="T313" s="904"/>
      <c r="V313" s="905"/>
      <c r="AB313" s="876"/>
      <c r="AL313" s="876"/>
      <c r="AM313" s="876"/>
      <c r="AN313" s="876"/>
      <c r="AO313" s="876"/>
      <c r="AP313" s="876"/>
      <c r="AQ313" s="876"/>
      <c r="AR313" s="876"/>
      <c r="AS313" s="876"/>
      <c r="AT313" s="876"/>
      <c r="AU313" s="876"/>
      <c r="AV313" s="876"/>
      <c r="AW313" s="876"/>
      <c r="AX313" s="876"/>
      <c r="AY313" s="876"/>
    </row>
    <row r="314" spans="1:51" ht="33">
      <c r="A314" s="1070">
        <v>30</v>
      </c>
      <c r="B314" s="1070">
        <v>7000025905</v>
      </c>
      <c r="C314" s="1070">
        <v>290</v>
      </c>
      <c r="D314" s="908" t="s">
        <v>648</v>
      </c>
      <c r="E314" s="1070">
        <v>1000003409</v>
      </c>
      <c r="F314" s="1070">
        <v>85371000</v>
      </c>
      <c r="G314" s="1154"/>
      <c r="H314" s="1070">
        <v>18</v>
      </c>
      <c r="I314" s="1151"/>
      <c r="J314" s="908" t="s">
        <v>584</v>
      </c>
      <c r="K314" s="1070" t="s">
        <v>575</v>
      </c>
      <c r="L314" s="1070">
        <v>1</v>
      </c>
      <c r="M314" s="1144"/>
      <c r="N314" s="1079" t="str">
        <f t="shared" si="46"/>
        <v>Included</v>
      </c>
      <c r="O314" s="1080">
        <f t="shared" si="47"/>
        <v>0</v>
      </c>
      <c r="P314" s="875"/>
      <c r="Q314" s="285">
        <f t="shared" si="48"/>
        <v>0</v>
      </c>
      <c r="R314" s="907">
        <f t="shared" si="49"/>
        <v>0</v>
      </c>
      <c r="S314" s="875"/>
      <c r="T314" s="904"/>
      <c r="V314" s="905"/>
      <c r="AB314" s="876"/>
      <c r="AL314" s="876"/>
      <c r="AM314" s="876"/>
      <c r="AN314" s="876"/>
      <c r="AO314" s="876"/>
      <c r="AP314" s="876"/>
      <c r="AQ314" s="876"/>
      <c r="AR314" s="876"/>
      <c r="AS314" s="876"/>
      <c r="AT314" s="876"/>
      <c r="AU314" s="876"/>
      <c r="AV314" s="876"/>
      <c r="AW314" s="876"/>
      <c r="AX314" s="876"/>
      <c r="AY314" s="876"/>
    </row>
    <row r="315" spans="1:51" ht="33">
      <c r="A315" s="1070">
        <v>31</v>
      </c>
      <c r="B315" s="1070">
        <v>7000025905</v>
      </c>
      <c r="C315" s="1070">
        <v>300</v>
      </c>
      <c r="D315" s="908" t="s">
        <v>648</v>
      </c>
      <c r="E315" s="1070">
        <v>1000003411</v>
      </c>
      <c r="F315" s="1070">
        <v>85371000</v>
      </c>
      <c r="G315" s="1154"/>
      <c r="H315" s="1070">
        <v>18</v>
      </c>
      <c r="I315" s="1151"/>
      <c r="J315" s="908" t="s">
        <v>756</v>
      </c>
      <c r="K315" s="1070" t="s">
        <v>575</v>
      </c>
      <c r="L315" s="1070">
        <v>1</v>
      </c>
      <c r="M315" s="1144"/>
      <c r="N315" s="1079" t="str">
        <f t="shared" si="46"/>
        <v>Included</v>
      </c>
      <c r="O315" s="1080">
        <f t="shared" si="47"/>
        <v>0</v>
      </c>
      <c r="P315" s="875"/>
      <c r="Q315" s="285">
        <f t="shared" si="48"/>
        <v>0</v>
      </c>
      <c r="R315" s="907">
        <f t="shared" si="49"/>
        <v>0</v>
      </c>
      <c r="S315" s="875"/>
      <c r="T315" s="904"/>
      <c r="V315" s="905"/>
      <c r="AB315" s="876"/>
      <c r="AL315" s="876"/>
      <c r="AM315" s="876"/>
      <c r="AN315" s="876"/>
      <c r="AO315" s="876"/>
      <c r="AP315" s="876"/>
      <c r="AQ315" s="876"/>
      <c r="AR315" s="876"/>
      <c r="AS315" s="876"/>
      <c r="AT315" s="876"/>
      <c r="AU315" s="876"/>
      <c r="AV315" s="876"/>
      <c r="AW315" s="876"/>
      <c r="AX315" s="876"/>
      <c r="AY315" s="876"/>
    </row>
    <row r="316" spans="1:51" ht="33">
      <c r="A316" s="1070">
        <v>32</v>
      </c>
      <c r="B316" s="1070">
        <v>7000025905</v>
      </c>
      <c r="C316" s="1070">
        <v>310</v>
      </c>
      <c r="D316" s="908" t="s">
        <v>648</v>
      </c>
      <c r="E316" s="1070">
        <v>1000001333</v>
      </c>
      <c r="F316" s="1070">
        <v>85371000</v>
      </c>
      <c r="G316" s="1154"/>
      <c r="H316" s="1070">
        <v>18</v>
      </c>
      <c r="I316" s="1151"/>
      <c r="J316" s="908" t="s">
        <v>652</v>
      </c>
      <c r="K316" s="1070" t="s">
        <v>575</v>
      </c>
      <c r="L316" s="1070">
        <v>1</v>
      </c>
      <c r="M316" s="1144"/>
      <c r="N316" s="1079" t="str">
        <f t="shared" si="46"/>
        <v>Included</v>
      </c>
      <c r="O316" s="1080">
        <f t="shared" si="47"/>
        <v>0</v>
      </c>
      <c r="P316" s="875"/>
      <c r="Q316" s="285">
        <f t="shared" si="48"/>
        <v>0</v>
      </c>
      <c r="R316" s="907">
        <f t="shared" si="49"/>
        <v>0</v>
      </c>
      <c r="S316" s="875"/>
      <c r="T316" s="904"/>
      <c r="V316" s="905"/>
      <c r="AB316" s="876"/>
      <c r="AL316" s="876"/>
      <c r="AM316" s="876"/>
      <c r="AN316" s="876"/>
      <c r="AO316" s="876"/>
      <c r="AP316" s="876"/>
      <c r="AQ316" s="876"/>
      <c r="AR316" s="876"/>
      <c r="AS316" s="876"/>
      <c r="AT316" s="876"/>
      <c r="AU316" s="876"/>
      <c r="AV316" s="876"/>
      <c r="AW316" s="876"/>
      <c r="AX316" s="876"/>
      <c r="AY316" s="876"/>
    </row>
    <row r="317" spans="1:51" ht="132">
      <c r="A317" s="1070">
        <v>33</v>
      </c>
      <c r="B317" s="1070">
        <v>7000025905</v>
      </c>
      <c r="C317" s="1070">
        <v>320</v>
      </c>
      <c r="D317" s="908" t="s">
        <v>636</v>
      </c>
      <c r="E317" s="1070">
        <v>1000030433</v>
      </c>
      <c r="F317" s="1070">
        <v>85287390</v>
      </c>
      <c r="G317" s="1154"/>
      <c r="H317" s="1070">
        <v>18</v>
      </c>
      <c r="I317" s="1151"/>
      <c r="J317" s="908" t="s">
        <v>625</v>
      </c>
      <c r="K317" s="1070" t="s">
        <v>581</v>
      </c>
      <c r="L317" s="1070">
        <v>1</v>
      </c>
      <c r="M317" s="1144"/>
      <c r="N317" s="1079" t="str">
        <f t="shared" si="46"/>
        <v>Included</v>
      </c>
      <c r="O317" s="1080">
        <f t="shared" si="47"/>
        <v>0</v>
      </c>
      <c r="P317" s="875"/>
      <c r="Q317" s="285">
        <f t="shared" si="48"/>
        <v>0</v>
      </c>
      <c r="R317" s="907">
        <f t="shared" si="49"/>
        <v>0</v>
      </c>
      <c r="S317" s="875"/>
      <c r="T317" s="904"/>
      <c r="V317" s="905"/>
      <c r="AB317" s="876"/>
      <c r="AL317" s="876"/>
      <c r="AM317" s="876"/>
      <c r="AN317" s="876"/>
      <c r="AO317" s="876"/>
      <c r="AP317" s="876"/>
      <c r="AQ317" s="876"/>
      <c r="AR317" s="876"/>
      <c r="AS317" s="876"/>
      <c r="AT317" s="876"/>
      <c r="AU317" s="876"/>
      <c r="AV317" s="876"/>
      <c r="AW317" s="876"/>
      <c r="AX317" s="876"/>
      <c r="AY317" s="876"/>
    </row>
    <row r="318" spans="1:51" ht="33">
      <c r="A318" s="1070">
        <v>34</v>
      </c>
      <c r="B318" s="1070">
        <v>7000025905</v>
      </c>
      <c r="C318" s="1070">
        <v>330</v>
      </c>
      <c r="D318" s="908" t="s">
        <v>716</v>
      </c>
      <c r="E318" s="1070">
        <v>1000031951</v>
      </c>
      <c r="F318" s="1070">
        <v>85446090</v>
      </c>
      <c r="G318" s="1154"/>
      <c r="H318" s="1070">
        <v>18</v>
      </c>
      <c r="I318" s="1151"/>
      <c r="J318" s="908" t="s">
        <v>672</v>
      </c>
      <c r="K318" s="1070" t="s">
        <v>593</v>
      </c>
      <c r="L318" s="1070">
        <v>0.2</v>
      </c>
      <c r="M318" s="1144"/>
      <c r="N318" s="1079" t="str">
        <f t="shared" si="46"/>
        <v>Included</v>
      </c>
      <c r="O318" s="1080">
        <f t="shared" si="47"/>
        <v>0</v>
      </c>
      <c r="P318" s="875"/>
      <c r="Q318" s="285">
        <f t="shared" si="48"/>
        <v>0</v>
      </c>
      <c r="R318" s="907">
        <f t="shared" si="49"/>
        <v>0</v>
      </c>
      <c r="S318" s="875"/>
      <c r="T318" s="904"/>
      <c r="V318" s="905"/>
      <c r="AB318" s="876"/>
      <c r="AL318" s="876"/>
      <c r="AM318" s="876"/>
      <c r="AN318" s="876"/>
      <c r="AO318" s="876"/>
      <c r="AP318" s="876"/>
      <c r="AQ318" s="876"/>
      <c r="AR318" s="876"/>
      <c r="AS318" s="876"/>
      <c r="AT318" s="876"/>
      <c r="AU318" s="876"/>
      <c r="AV318" s="876"/>
      <c r="AW318" s="876"/>
      <c r="AX318" s="876"/>
      <c r="AY318" s="876"/>
    </row>
    <row r="319" spans="1:51" ht="33">
      <c r="A319" s="1070">
        <v>35</v>
      </c>
      <c r="B319" s="1070">
        <v>7000025905</v>
      </c>
      <c r="C319" s="1070">
        <v>340</v>
      </c>
      <c r="D319" s="908" t="s">
        <v>716</v>
      </c>
      <c r="E319" s="1070">
        <v>1000031953</v>
      </c>
      <c r="F319" s="1070">
        <v>85446020</v>
      </c>
      <c r="G319" s="1154"/>
      <c r="H319" s="1070">
        <v>18</v>
      </c>
      <c r="I319" s="1151"/>
      <c r="J319" s="908" t="s">
        <v>671</v>
      </c>
      <c r="K319" s="1070" t="s">
        <v>593</v>
      </c>
      <c r="L319" s="1070">
        <v>0.5</v>
      </c>
      <c r="M319" s="1144"/>
      <c r="N319" s="1079" t="str">
        <f t="shared" si="46"/>
        <v>Included</v>
      </c>
      <c r="O319" s="1080">
        <f t="shared" si="47"/>
        <v>0</v>
      </c>
      <c r="P319" s="875"/>
      <c r="Q319" s="285">
        <f t="shared" si="48"/>
        <v>0</v>
      </c>
      <c r="R319" s="907">
        <f t="shared" si="49"/>
        <v>0</v>
      </c>
      <c r="S319" s="875"/>
      <c r="T319" s="904"/>
      <c r="V319" s="905"/>
      <c r="AB319" s="876"/>
      <c r="AL319" s="876"/>
      <c r="AM319" s="876"/>
      <c r="AN319" s="876"/>
      <c r="AO319" s="876"/>
      <c r="AP319" s="876"/>
      <c r="AQ319" s="876"/>
      <c r="AR319" s="876"/>
      <c r="AS319" s="876"/>
      <c r="AT319" s="876"/>
      <c r="AU319" s="876"/>
      <c r="AV319" s="876"/>
      <c r="AW319" s="876"/>
      <c r="AX319" s="876"/>
      <c r="AY319" s="876"/>
    </row>
    <row r="320" spans="1:51" ht="33">
      <c r="A320" s="1070">
        <v>36</v>
      </c>
      <c r="B320" s="1070">
        <v>7000025905</v>
      </c>
      <c r="C320" s="1070">
        <v>350</v>
      </c>
      <c r="D320" s="908" t="s">
        <v>716</v>
      </c>
      <c r="E320" s="1070">
        <v>1000031964</v>
      </c>
      <c r="F320" s="1070">
        <v>85446020</v>
      </c>
      <c r="G320" s="1154"/>
      <c r="H320" s="1070">
        <v>18</v>
      </c>
      <c r="I320" s="1151"/>
      <c r="J320" s="908" t="s">
        <v>667</v>
      </c>
      <c r="K320" s="1070" t="s">
        <v>593</v>
      </c>
      <c r="L320" s="1070">
        <v>3</v>
      </c>
      <c r="M320" s="1144"/>
      <c r="N320" s="1079" t="str">
        <f t="shared" si="46"/>
        <v>Included</v>
      </c>
      <c r="O320" s="1080">
        <f t="shared" si="47"/>
        <v>0</v>
      </c>
      <c r="P320" s="875"/>
      <c r="Q320" s="285">
        <f t="shared" si="48"/>
        <v>0</v>
      </c>
      <c r="R320" s="907">
        <f t="shared" si="49"/>
        <v>0</v>
      </c>
      <c r="S320" s="875"/>
      <c r="T320" s="904"/>
      <c r="V320" s="905"/>
      <c r="AB320" s="876"/>
      <c r="AL320" s="876"/>
      <c r="AM320" s="876"/>
      <c r="AN320" s="876"/>
      <c r="AO320" s="876"/>
      <c r="AP320" s="876"/>
      <c r="AQ320" s="876"/>
      <c r="AR320" s="876"/>
      <c r="AS320" s="876"/>
      <c r="AT320" s="876"/>
      <c r="AU320" s="876"/>
      <c r="AV320" s="876"/>
      <c r="AW320" s="876"/>
      <c r="AX320" s="876"/>
      <c r="AY320" s="876"/>
    </row>
    <row r="321" spans="1:51" ht="33">
      <c r="A321" s="1070">
        <v>37</v>
      </c>
      <c r="B321" s="1070">
        <v>7000025905</v>
      </c>
      <c r="C321" s="1070">
        <v>360</v>
      </c>
      <c r="D321" s="908" t="s">
        <v>716</v>
      </c>
      <c r="E321" s="1070">
        <v>1000031987</v>
      </c>
      <c r="F321" s="1070">
        <v>85446020</v>
      </c>
      <c r="G321" s="1154"/>
      <c r="H321" s="1070">
        <v>18</v>
      </c>
      <c r="I321" s="1151"/>
      <c r="J321" s="908" t="s">
        <v>666</v>
      </c>
      <c r="K321" s="1070" t="s">
        <v>593</v>
      </c>
      <c r="L321" s="1070">
        <v>6.5</v>
      </c>
      <c r="M321" s="1144"/>
      <c r="N321" s="1079" t="str">
        <f t="shared" si="46"/>
        <v>Included</v>
      </c>
      <c r="O321" s="1080">
        <f t="shared" si="47"/>
        <v>0</v>
      </c>
      <c r="P321" s="875"/>
      <c r="Q321" s="285">
        <f t="shared" si="48"/>
        <v>0</v>
      </c>
      <c r="R321" s="907">
        <f t="shared" si="49"/>
        <v>0</v>
      </c>
      <c r="S321" s="875"/>
      <c r="T321" s="904"/>
      <c r="V321" s="905"/>
      <c r="AB321" s="876"/>
      <c r="AL321" s="876"/>
      <c r="AM321" s="876"/>
      <c r="AN321" s="876"/>
      <c r="AO321" s="876"/>
      <c r="AP321" s="876"/>
      <c r="AQ321" s="876"/>
      <c r="AR321" s="876"/>
      <c r="AS321" s="876"/>
      <c r="AT321" s="876"/>
      <c r="AU321" s="876"/>
      <c r="AV321" s="876"/>
      <c r="AW321" s="876"/>
      <c r="AX321" s="876"/>
      <c r="AY321" s="876"/>
    </row>
    <row r="322" spans="1:51" ht="33">
      <c r="A322" s="1070">
        <v>38</v>
      </c>
      <c r="B322" s="1070">
        <v>7000025905</v>
      </c>
      <c r="C322" s="1070">
        <v>780</v>
      </c>
      <c r="D322" s="908" t="s">
        <v>716</v>
      </c>
      <c r="E322" s="1070">
        <v>1000031887</v>
      </c>
      <c r="F322" s="1070">
        <v>85446020</v>
      </c>
      <c r="G322" s="1154"/>
      <c r="H322" s="1070">
        <v>18</v>
      </c>
      <c r="I322" s="1151"/>
      <c r="J322" s="908" t="s">
        <v>665</v>
      </c>
      <c r="K322" s="1070" t="s">
        <v>593</v>
      </c>
      <c r="L322" s="1070">
        <v>1.5</v>
      </c>
      <c r="M322" s="1144"/>
      <c r="N322" s="1079" t="str">
        <f t="shared" si="46"/>
        <v>Included</v>
      </c>
      <c r="O322" s="1080">
        <f t="shared" si="47"/>
        <v>0</v>
      </c>
      <c r="P322" s="875"/>
      <c r="Q322" s="285">
        <f t="shared" si="48"/>
        <v>0</v>
      </c>
      <c r="R322" s="907">
        <f t="shared" si="49"/>
        <v>0</v>
      </c>
      <c r="S322" s="875"/>
      <c r="T322" s="904"/>
      <c r="V322" s="905"/>
      <c r="AB322" s="876"/>
      <c r="AL322" s="876"/>
      <c r="AM322" s="876"/>
      <c r="AN322" s="876"/>
      <c r="AO322" s="876"/>
      <c r="AP322" s="876"/>
      <c r="AQ322" s="876"/>
      <c r="AR322" s="876"/>
      <c r="AS322" s="876"/>
      <c r="AT322" s="876"/>
      <c r="AU322" s="876"/>
      <c r="AV322" s="876"/>
      <c r="AW322" s="876"/>
      <c r="AX322" s="876"/>
      <c r="AY322" s="876"/>
    </row>
    <row r="323" spans="1:51" ht="33">
      <c r="A323" s="1070">
        <v>39</v>
      </c>
      <c r="B323" s="1070">
        <v>7000025905</v>
      </c>
      <c r="C323" s="1070">
        <v>370</v>
      </c>
      <c r="D323" s="908" t="s">
        <v>716</v>
      </c>
      <c r="E323" s="1070">
        <v>1000056264</v>
      </c>
      <c r="F323" s="1070">
        <v>85446020</v>
      </c>
      <c r="G323" s="1154"/>
      <c r="H323" s="1070">
        <v>18</v>
      </c>
      <c r="I323" s="1151"/>
      <c r="J323" s="908" t="s">
        <v>704</v>
      </c>
      <c r="K323" s="1070" t="s">
        <v>593</v>
      </c>
      <c r="L323" s="1070">
        <v>3</v>
      </c>
      <c r="M323" s="1144"/>
      <c r="N323" s="1079" t="str">
        <f t="shared" si="46"/>
        <v>Included</v>
      </c>
      <c r="O323" s="1080">
        <f t="shared" si="47"/>
        <v>0</v>
      </c>
      <c r="P323" s="875"/>
      <c r="Q323" s="285">
        <f t="shared" si="48"/>
        <v>0</v>
      </c>
      <c r="R323" s="907">
        <f t="shared" si="49"/>
        <v>0</v>
      </c>
      <c r="S323" s="875"/>
      <c r="T323" s="904"/>
      <c r="V323" s="905"/>
      <c r="AB323" s="876"/>
      <c r="AL323" s="876"/>
      <c r="AM323" s="876"/>
      <c r="AN323" s="876"/>
      <c r="AO323" s="876"/>
      <c r="AP323" s="876"/>
      <c r="AQ323" s="876"/>
      <c r="AR323" s="876"/>
      <c r="AS323" s="876"/>
      <c r="AT323" s="876"/>
      <c r="AU323" s="876"/>
      <c r="AV323" s="876"/>
      <c r="AW323" s="876"/>
      <c r="AX323" s="876"/>
      <c r="AY323" s="876"/>
    </row>
    <row r="324" spans="1:51" ht="33">
      <c r="A324" s="1070">
        <v>40</v>
      </c>
      <c r="B324" s="1070">
        <v>7000025905</v>
      </c>
      <c r="C324" s="1070">
        <v>380</v>
      </c>
      <c r="D324" s="908" t="s">
        <v>716</v>
      </c>
      <c r="E324" s="1070">
        <v>1000056265</v>
      </c>
      <c r="F324" s="1070">
        <v>85446020</v>
      </c>
      <c r="G324" s="1154"/>
      <c r="H324" s="1070">
        <v>18</v>
      </c>
      <c r="I324" s="1151"/>
      <c r="J324" s="908" t="s">
        <v>703</v>
      </c>
      <c r="K324" s="1070" t="s">
        <v>593</v>
      </c>
      <c r="L324" s="1070">
        <v>1</v>
      </c>
      <c r="M324" s="1144"/>
      <c r="N324" s="1079" t="str">
        <f t="shared" si="46"/>
        <v>Included</v>
      </c>
      <c r="O324" s="1080">
        <f t="shared" si="47"/>
        <v>0</v>
      </c>
      <c r="P324" s="875"/>
      <c r="Q324" s="285">
        <f t="shared" si="48"/>
        <v>0</v>
      </c>
      <c r="R324" s="907">
        <f t="shared" si="49"/>
        <v>0</v>
      </c>
      <c r="S324" s="875"/>
      <c r="T324" s="904"/>
      <c r="V324" s="905"/>
      <c r="AB324" s="876"/>
      <c r="AL324" s="876"/>
      <c r="AM324" s="876"/>
      <c r="AN324" s="876"/>
      <c r="AO324" s="876"/>
      <c r="AP324" s="876"/>
      <c r="AQ324" s="876"/>
      <c r="AR324" s="876"/>
      <c r="AS324" s="876"/>
      <c r="AT324" s="876"/>
      <c r="AU324" s="876"/>
      <c r="AV324" s="876"/>
      <c r="AW324" s="876"/>
      <c r="AX324" s="876"/>
      <c r="AY324" s="876"/>
    </row>
    <row r="325" spans="1:51" ht="33">
      <c r="A325" s="1070">
        <v>41</v>
      </c>
      <c r="B325" s="1070">
        <v>7000025905</v>
      </c>
      <c r="C325" s="1070">
        <v>390</v>
      </c>
      <c r="D325" s="908" t="s">
        <v>716</v>
      </c>
      <c r="E325" s="1070">
        <v>1000032050</v>
      </c>
      <c r="F325" s="1070">
        <v>85446020</v>
      </c>
      <c r="G325" s="1154"/>
      <c r="H325" s="1070">
        <v>18</v>
      </c>
      <c r="I325" s="1151"/>
      <c r="J325" s="908" t="s">
        <v>757</v>
      </c>
      <c r="K325" s="1070" t="s">
        <v>593</v>
      </c>
      <c r="L325" s="1070">
        <v>0.2</v>
      </c>
      <c r="M325" s="1144"/>
      <c r="N325" s="1079" t="str">
        <f t="shared" si="46"/>
        <v>Included</v>
      </c>
      <c r="O325" s="1080">
        <f t="shared" si="47"/>
        <v>0</v>
      </c>
      <c r="P325" s="875"/>
      <c r="Q325" s="285">
        <f t="shared" si="48"/>
        <v>0</v>
      </c>
      <c r="R325" s="907">
        <f t="shared" si="49"/>
        <v>0</v>
      </c>
      <c r="S325" s="875"/>
      <c r="T325" s="904"/>
      <c r="V325" s="905"/>
      <c r="AB325" s="876"/>
      <c r="AL325" s="876"/>
      <c r="AM325" s="876"/>
      <c r="AN325" s="876"/>
      <c r="AO325" s="876"/>
      <c r="AP325" s="876"/>
      <c r="AQ325" s="876"/>
      <c r="AR325" s="876"/>
      <c r="AS325" s="876"/>
      <c r="AT325" s="876"/>
      <c r="AU325" s="876"/>
      <c r="AV325" s="876"/>
      <c r="AW325" s="876"/>
      <c r="AX325" s="876"/>
      <c r="AY325" s="876"/>
    </row>
    <row r="326" spans="1:51" ht="33">
      <c r="A326" s="1070">
        <v>42</v>
      </c>
      <c r="B326" s="1070">
        <v>7000025905</v>
      </c>
      <c r="C326" s="1070">
        <v>400</v>
      </c>
      <c r="D326" s="908" t="s">
        <v>717</v>
      </c>
      <c r="E326" s="1070">
        <v>1000006284</v>
      </c>
      <c r="F326" s="1070">
        <v>84151090</v>
      </c>
      <c r="G326" s="1154"/>
      <c r="H326" s="1070">
        <v>28</v>
      </c>
      <c r="I326" s="1151"/>
      <c r="J326" s="908" t="s">
        <v>585</v>
      </c>
      <c r="K326" s="1070" t="s">
        <v>581</v>
      </c>
      <c r="L326" s="1070">
        <v>2</v>
      </c>
      <c r="M326" s="1144"/>
      <c r="N326" s="1079" t="str">
        <f t="shared" si="46"/>
        <v>Included</v>
      </c>
      <c r="O326" s="1080">
        <f t="shared" si="47"/>
        <v>0</v>
      </c>
      <c r="P326" s="875"/>
      <c r="Q326" s="285">
        <f t="shared" si="48"/>
        <v>0</v>
      </c>
      <c r="R326" s="907">
        <f t="shared" si="49"/>
        <v>0</v>
      </c>
      <c r="S326" s="875"/>
      <c r="T326" s="904"/>
      <c r="V326" s="905"/>
      <c r="AB326" s="876"/>
      <c r="AL326" s="876"/>
      <c r="AM326" s="876"/>
      <c r="AN326" s="876"/>
      <c r="AO326" s="876"/>
      <c r="AP326" s="876"/>
      <c r="AQ326" s="876"/>
      <c r="AR326" s="876"/>
      <c r="AS326" s="876"/>
      <c r="AT326" s="876"/>
      <c r="AU326" s="876"/>
      <c r="AV326" s="876"/>
      <c r="AW326" s="876"/>
      <c r="AX326" s="876"/>
      <c r="AY326" s="876"/>
    </row>
    <row r="327" spans="1:51" ht="66">
      <c r="A327" s="1070">
        <v>43</v>
      </c>
      <c r="B327" s="1070">
        <v>7000025905</v>
      </c>
      <c r="C327" s="1070">
        <v>410</v>
      </c>
      <c r="D327" s="908" t="s">
        <v>635</v>
      </c>
      <c r="E327" s="1070">
        <v>1000055456</v>
      </c>
      <c r="F327" s="1070">
        <v>84248990</v>
      </c>
      <c r="G327" s="1154"/>
      <c r="H327" s="1070">
        <v>18</v>
      </c>
      <c r="I327" s="1151"/>
      <c r="J327" s="908" t="s">
        <v>824</v>
      </c>
      <c r="K327" s="1070" t="s">
        <v>581</v>
      </c>
      <c r="L327" s="1070">
        <v>1</v>
      </c>
      <c r="M327" s="1144"/>
      <c r="N327" s="1079" t="str">
        <f t="shared" si="46"/>
        <v>Included</v>
      </c>
      <c r="O327" s="1080">
        <f t="shared" si="47"/>
        <v>0</v>
      </c>
      <c r="P327" s="875"/>
      <c r="Q327" s="285">
        <f t="shared" si="48"/>
        <v>0</v>
      </c>
      <c r="R327" s="907">
        <f t="shared" si="49"/>
        <v>0</v>
      </c>
      <c r="S327" s="875"/>
      <c r="T327" s="904"/>
      <c r="V327" s="905"/>
      <c r="AB327" s="876"/>
      <c r="AL327" s="876"/>
      <c r="AM327" s="876"/>
      <c r="AN327" s="876"/>
      <c r="AO327" s="876"/>
      <c r="AP327" s="876"/>
      <c r="AQ327" s="876"/>
      <c r="AR327" s="876"/>
      <c r="AS327" s="876"/>
      <c r="AT327" s="876"/>
      <c r="AU327" s="876"/>
      <c r="AV327" s="876"/>
      <c r="AW327" s="876"/>
      <c r="AX327" s="876"/>
      <c r="AY327" s="876"/>
    </row>
    <row r="328" spans="1:51" ht="33">
      <c r="A328" s="1070">
        <v>44</v>
      </c>
      <c r="B328" s="1070">
        <v>7000025905</v>
      </c>
      <c r="C328" s="1070">
        <v>420</v>
      </c>
      <c r="D328" s="908" t="s">
        <v>635</v>
      </c>
      <c r="E328" s="1070">
        <v>1000012018</v>
      </c>
      <c r="F328" s="1070">
        <v>85311020</v>
      </c>
      <c r="G328" s="1154"/>
      <c r="H328" s="1070">
        <v>18</v>
      </c>
      <c r="I328" s="1151"/>
      <c r="J328" s="908" t="s">
        <v>587</v>
      </c>
      <c r="K328" s="1070" t="s">
        <v>581</v>
      </c>
      <c r="L328" s="1070">
        <v>2</v>
      </c>
      <c r="M328" s="1144"/>
      <c r="N328" s="1079" t="str">
        <f t="shared" si="46"/>
        <v>Included</v>
      </c>
      <c r="O328" s="1080">
        <f t="shared" si="47"/>
        <v>0</v>
      </c>
      <c r="P328" s="875"/>
      <c r="Q328" s="285">
        <f t="shared" si="48"/>
        <v>0</v>
      </c>
      <c r="R328" s="907">
        <f t="shared" si="49"/>
        <v>0</v>
      </c>
      <c r="S328" s="875"/>
      <c r="T328" s="904"/>
      <c r="V328" s="905"/>
      <c r="AB328" s="876"/>
      <c r="AL328" s="876"/>
      <c r="AM328" s="876"/>
      <c r="AN328" s="876"/>
      <c r="AO328" s="876"/>
      <c r="AP328" s="876"/>
      <c r="AQ328" s="876"/>
      <c r="AR328" s="876"/>
      <c r="AS328" s="876"/>
      <c r="AT328" s="876"/>
      <c r="AU328" s="876"/>
      <c r="AV328" s="876"/>
      <c r="AW328" s="876"/>
      <c r="AX328" s="876"/>
      <c r="AY328" s="876"/>
    </row>
    <row r="329" spans="1:51" ht="33">
      <c r="A329" s="1070">
        <v>45</v>
      </c>
      <c r="B329" s="1070">
        <v>7000025905</v>
      </c>
      <c r="C329" s="1070">
        <v>430</v>
      </c>
      <c r="D329" s="908" t="s">
        <v>574</v>
      </c>
      <c r="E329" s="1070">
        <v>1000013795</v>
      </c>
      <c r="F329" s="1070">
        <v>94059900</v>
      </c>
      <c r="G329" s="1154"/>
      <c r="H329" s="1070">
        <v>18</v>
      </c>
      <c r="I329" s="1151"/>
      <c r="J329" s="908" t="s">
        <v>591</v>
      </c>
      <c r="K329" s="1070" t="s">
        <v>578</v>
      </c>
      <c r="L329" s="1070">
        <v>2</v>
      </c>
      <c r="M329" s="1144"/>
      <c r="N329" s="1079" t="str">
        <f t="shared" si="46"/>
        <v>Included</v>
      </c>
      <c r="O329" s="1080">
        <f t="shared" si="47"/>
        <v>0</v>
      </c>
      <c r="P329" s="875"/>
      <c r="Q329" s="285">
        <f t="shared" si="48"/>
        <v>0</v>
      </c>
      <c r="R329" s="907">
        <f t="shared" si="49"/>
        <v>0</v>
      </c>
      <c r="S329" s="875"/>
      <c r="T329" s="904"/>
      <c r="V329" s="905"/>
      <c r="AB329" s="876"/>
      <c r="AL329" s="876"/>
      <c r="AM329" s="876"/>
      <c r="AN329" s="876"/>
      <c r="AO329" s="876"/>
      <c r="AP329" s="876"/>
      <c r="AQ329" s="876"/>
      <c r="AR329" s="876"/>
      <c r="AS329" s="876"/>
      <c r="AT329" s="876"/>
      <c r="AU329" s="876"/>
      <c r="AV329" s="876"/>
      <c r="AW329" s="876"/>
      <c r="AX329" s="876"/>
      <c r="AY329" s="876"/>
    </row>
    <row r="330" spans="1:51" ht="33">
      <c r="A330" s="1070">
        <v>46</v>
      </c>
      <c r="B330" s="1070">
        <v>7000025905</v>
      </c>
      <c r="C330" s="1070">
        <v>440</v>
      </c>
      <c r="D330" s="908" t="s">
        <v>574</v>
      </c>
      <c r="E330" s="1070">
        <v>1000038325</v>
      </c>
      <c r="F330" s="1070">
        <v>94059900</v>
      </c>
      <c r="G330" s="1154"/>
      <c r="H330" s="1070">
        <v>18</v>
      </c>
      <c r="I330" s="1151"/>
      <c r="J330" s="908" t="s">
        <v>590</v>
      </c>
      <c r="K330" s="1070" t="s">
        <v>575</v>
      </c>
      <c r="L330" s="1070">
        <v>10</v>
      </c>
      <c r="M330" s="1144"/>
      <c r="N330" s="1079" t="str">
        <f t="shared" si="46"/>
        <v>Included</v>
      </c>
      <c r="O330" s="1080">
        <f t="shared" si="47"/>
        <v>0</v>
      </c>
      <c r="P330" s="875"/>
      <c r="Q330" s="285">
        <f t="shared" si="48"/>
        <v>0</v>
      </c>
      <c r="R330" s="907">
        <f t="shared" si="49"/>
        <v>0</v>
      </c>
      <c r="S330" s="875"/>
      <c r="T330" s="904"/>
      <c r="V330" s="905"/>
      <c r="AB330" s="876"/>
      <c r="AL330" s="876"/>
      <c r="AM330" s="876"/>
      <c r="AN330" s="876"/>
      <c r="AO330" s="876"/>
      <c r="AP330" s="876"/>
      <c r="AQ330" s="876"/>
      <c r="AR330" s="876"/>
      <c r="AS330" s="876"/>
      <c r="AT330" s="876"/>
      <c r="AU330" s="876"/>
      <c r="AV330" s="876"/>
      <c r="AW330" s="876"/>
      <c r="AX330" s="876"/>
      <c r="AY330" s="876"/>
    </row>
    <row r="331" spans="1:51" ht="33">
      <c r="A331" s="1070">
        <v>47</v>
      </c>
      <c r="B331" s="1070">
        <v>7000025905</v>
      </c>
      <c r="C331" s="1070">
        <v>450</v>
      </c>
      <c r="D331" s="908" t="s">
        <v>574</v>
      </c>
      <c r="E331" s="1070">
        <v>1000038387</v>
      </c>
      <c r="F331" s="1070">
        <v>94051090</v>
      </c>
      <c r="G331" s="1154"/>
      <c r="H331" s="1070">
        <v>18</v>
      </c>
      <c r="I331" s="1151"/>
      <c r="J331" s="908" t="s">
        <v>594</v>
      </c>
      <c r="K331" s="1070" t="s">
        <v>575</v>
      </c>
      <c r="L331" s="1070">
        <v>10</v>
      </c>
      <c r="M331" s="1144"/>
      <c r="N331" s="1079" t="str">
        <f t="shared" si="46"/>
        <v>Included</v>
      </c>
      <c r="O331" s="1080">
        <f t="shared" si="47"/>
        <v>0</v>
      </c>
      <c r="P331" s="875"/>
      <c r="Q331" s="285">
        <f t="shared" si="48"/>
        <v>0</v>
      </c>
      <c r="R331" s="907">
        <f t="shared" si="49"/>
        <v>0</v>
      </c>
      <c r="S331" s="875"/>
      <c r="T331" s="904"/>
      <c r="V331" s="905"/>
      <c r="AB331" s="876"/>
      <c r="AL331" s="876"/>
      <c r="AM331" s="876"/>
      <c r="AN331" s="876"/>
      <c r="AO331" s="876"/>
      <c r="AP331" s="876"/>
      <c r="AQ331" s="876"/>
      <c r="AR331" s="876"/>
      <c r="AS331" s="876"/>
      <c r="AT331" s="876"/>
      <c r="AU331" s="876"/>
      <c r="AV331" s="876"/>
      <c r="AW331" s="876"/>
      <c r="AX331" s="876"/>
      <c r="AY331" s="876"/>
    </row>
    <row r="332" spans="1:51" ht="33">
      <c r="A332" s="1070">
        <v>48</v>
      </c>
      <c r="B332" s="1070">
        <v>7000025905</v>
      </c>
      <c r="C332" s="1070">
        <v>460</v>
      </c>
      <c r="D332" s="908" t="s">
        <v>574</v>
      </c>
      <c r="E332" s="1070">
        <v>1000001894</v>
      </c>
      <c r="F332" s="1070">
        <v>94059900</v>
      </c>
      <c r="G332" s="1154"/>
      <c r="H332" s="1070">
        <v>18</v>
      </c>
      <c r="I332" s="1151"/>
      <c r="J332" s="908" t="s">
        <v>589</v>
      </c>
      <c r="K332" s="1070" t="s">
        <v>575</v>
      </c>
      <c r="L332" s="1070">
        <v>1</v>
      </c>
      <c r="M332" s="1144"/>
      <c r="N332" s="1079" t="str">
        <f t="shared" si="46"/>
        <v>Included</v>
      </c>
      <c r="O332" s="1080">
        <f t="shared" si="47"/>
        <v>0</v>
      </c>
      <c r="P332" s="875"/>
      <c r="Q332" s="285">
        <f t="shared" si="48"/>
        <v>0</v>
      </c>
      <c r="R332" s="907">
        <f t="shared" si="49"/>
        <v>0</v>
      </c>
      <c r="S332" s="875"/>
      <c r="T332" s="904"/>
      <c r="V332" s="905"/>
      <c r="AB332" s="876"/>
      <c r="AL332" s="876"/>
      <c r="AM332" s="876"/>
      <c r="AN332" s="876"/>
      <c r="AO332" s="876"/>
      <c r="AP332" s="876"/>
      <c r="AQ332" s="876"/>
      <c r="AR332" s="876"/>
      <c r="AS332" s="876"/>
      <c r="AT332" s="876"/>
      <c r="AU332" s="876"/>
      <c r="AV332" s="876"/>
      <c r="AW332" s="876"/>
      <c r="AX332" s="876"/>
      <c r="AY332" s="876"/>
    </row>
    <row r="333" spans="1:51" ht="33">
      <c r="A333" s="1070">
        <v>49</v>
      </c>
      <c r="B333" s="1070">
        <v>7000025905</v>
      </c>
      <c r="C333" s="1070">
        <v>470</v>
      </c>
      <c r="D333" s="908" t="s">
        <v>574</v>
      </c>
      <c r="E333" s="1070">
        <v>1000014547</v>
      </c>
      <c r="F333" s="1070">
        <v>85371000</v>
      </c>
      <c r="G333" s="1154"/>
      <c r="H333" s="1070">
        <v>18</v>
      </c>
      <c r="I333" s="1151"/>
      <c r="J333" s="908" t="s">
        <v>588</v>
      </c>
      <c r="K333" s="1070" t="s">
        <v>575</v>
      </c>
      <c r="L333" s="1070">
        <v>1</v>
      </c>
      <c r="M333" s="1144"/>
      <c r="N333" s="1079" t="str">
        <f t="shared" si="46"/>
        <v>Included</v>
      </c>
      <c r="O333" s="1080">
        <f t="shared" si="47"/>
        <v>0</v>
      </c>
      <c r="P333" s="875"/>
      <c r="Q333" s="285">
        <f t="shared" si="48"/>
        <v>0</v>
      </c>
      <c r="R333" s="907">
        <f t="shared" si="49"/>
        <v>0</v>
      </c>
      <c r="S333" s="875"/>
      <c r="T333" s="904"/>
      <c r="V333" s="905"/>
      <c r="AB333" s="876"/>
      <c r="AL333" s="876"/>
      <c r="AM333" s="876"/>
      <c r="AN333" s="876"/>
      <c r="AO333" s="876"/>
      <c r="AP333" s="876"/>
      <c r="AQ333" s="876"/>
      <c r="AR333" s="876"/>
      <c r="AS333" s="876"/>
      <c r="AT333" s="876"/>
      <c r="AU333" s="876"/>
      <c r="AV333" s="876"/>
      <c r="AW333" s="876"/>
      <c r="AX333" s="876"/>
      <c r="AY333" s="876"/>
    </row>
    <row r="334" spans="1:51" ht="16.5">
      <c r="A334" s="1070">
        <v>50</v>
      </c>
      <c r="B334" s="1070">
        <v>7000025905</v>
      </c>
      <c r="C334" s="1070">
        <v>480</v>
      </c>
      <c r="D334" s="908" t="s">
        <v>718</v>
      </c>
      <c r="E334" s="1070">
        <v>1000019918</v>
      </c>
      <c r="F334" s="1070">
        <v>85359090</v>
      </c>
      <c r="G334" s="1154"/>
      <c r="H334" s="1070">
        <v>18</v>
      </c>
      <c r="I334" s="1151"/>
      <c r="J334" s="908" t="s">
        <v>631</v>
      </c>
      <c r="K334" s="1070" t="s">
        <v>578</v>
      </c>
      <c r="L334" s="1070">
        <v>1</v>
      </c>
      <c r="M334" s="1144"/>
      <c r="N334" s="1079" t="str">
        <f t="shared" si="46"/>
        <v>Included</v>
      </c>
      <c r="O334" s="1080">
        <f t="shared" si="47"/>
        <v>0</v>
      </c>
      <c r="P334" s="875"/>
      <c r="Q334" s="285">
        <f t="shared" si="48"/>
        <v>0</v>
      </c>
      <c r="R334" s="907">
        <f t="shared" si="49"/>
        <v>0</v>
      </c>
      <c r="S334" s="875"/>
      <c r="T334" s="904"/>
      <c r="V334" s="905"/>
      <c r="AB334" s="876"/>
      <c r="AL334" s="876"/>
      <c r="AM334" s="876"/>
      <c r="AN334" s="876"/>
      <c r="AO334" s="876"/>
      <c r="AP334" s="876"/>
      <c r="AQ334" s="876"/>
      <c r="AR334" s="876"/>
      <c r="AS334" s="876"/>
      <c r="AT334" s="876"/>
      <c r="AU334" s="876"/>
      <c r="AV334" s="876"/>
      <c r="AW334" s="876"/>
      <c r="AX334" s="876"/>
      <c r="AY334" s="876"/>
    </row>
    <row r="335" spans="1:51" ht="16.5">
      <c r="A335" s="1070">
        <v>51</v>
      </c>
      <c r="B335" s="1070">
        <v>7000025905</v>
      </c>
      <c r="C335" s="1070">
        <v>490</v>
      </c>
      <c r="D335" s="908" t="s">
        <v>718</v>
      </c>
      <c r="E335" s="1070">
        <v>1000019919</v>
      </c>
      <c r="F335" s="1070">
        <v>85353090</v>
      </c>
      <c r="G335" s="1154"/>
      <c r="H335" s="1070">
        <v>18</v>
      </c>
      <c r="I335" s="1151"/>
      <c r="J335" s="908" t="s">
        <v>630</v>
      </c>
      <c r="K335" s="1070" t="s">
        <v>578</v>
      </c>
      <c r="L335" s="1070">
        <v>1</v>
      </c>
      <c r="M335" s="1144"/>
      <c r="N335" s="1079" t="str">
        <f t="shared" si="46"/>
        <v>Included</v>
      </c>
      <c r="O335" s="1080">
        <f t="shared" si="47"/>
        <v>0</v>
      </c>
      <c r="P335" s="875"/>
      <c r="Q335" s="285">
        <f t="shared" si="48"/>
        <v>0</v>
      </c>
      <c r="R335" s="907">
        <f t="shared" si="49"/>
        <v>0</v>
      </c>
      <c r="S335" s="875"/>
      <c r="T335" s="904"/>
      <c r="V335" s="905"/>
      <c r="AB335" s="876"/>
      <c r="AL335" s="876"/>
      <c r="AM335" s="876"/>
      <c r="AN335" s="876"/>
      <c r="AO335" s="876"/>
      <c r="AP335" s="876"/>
      <c r="AQ335" s="876"/>
      <c r="AR335" s="876"/>
      <c r="AS335" s="876"/>
      <c r="AT335" s="876"/>
      <c r="AU335" s="876"/>
      <c r="AV335" s="876"/>
      <c r="AW335" s="876"/>
      <c r="AX335" s="876"/>
      <c r="AY335" s="876"/>
    </row>
    <row r="336" spans="1:51" ht="16.5">
      <c r="A336" s="1070">
        <v>52</v>
      </c>
      <c r="B336" s="1070">
        <v>7000025905</v>
      </c>
      <c r="C336" s="1070">
        <v>500</v>
      </c>
      <c r="D336" s="908" t="s">
        <v>718</v>
      </c>
      <c r="E336" s="1070">
        <v>1000024186</v>
      </c>
      <c r="F336" s="1070">
        <v>85354010</v>
      </c>
      <c r="G336" s="1154"/>
      <c r="H336" s="1070">
        <v>18</v>
      </c>
      <c r="I336" s="1151"/>
      <c r="J336" s="908" t="s">
        <v>633</v>
      </c>
      <c r="K336" s="1070" t="s">
        <v>578</v>
      </c>
      <c r="L336" s="1070">
        <v>1</v>
      </c>
      <c r="M336" s="1144"/>
      <c r="N336" s="1079" t="str">
        <f t="shared" si="46"/>
        <v>Included</v>
      </c>
      <c r="O336" s="1080">
        <f t="shared" si="47"/>
        <v>0</v>
      </c>
      <c r="P336" s="875"/>
      <c r="Q336" s="285">
        <f t="shared" si="48"/>
        <v>0</v>
      </c>
      <c r="R336" s="907">
        <f t="shared" si="49"/>
        <v>0</v>
      </c>
      <c r="S336" s="875"/>
      <c r="T336" s="904"/>
      <c r="V336" s="905"/>
      <c r="AB336" s="876"/>
      <c r="AL336" s="876"/>
      <c r="AM336" s="876"/>
      <c r="AN336" s="876"/>
      <c r="AO336" s="876"/>
      <c r="AP336" s="876"/>
      <c r="AQ336" s="876"/>
      <c r="AR336" s="876"/>
      <c r="AS336" s="876"/>
      <c r="AT336" s="876"/>
      <c r="AU336" s="876"/>
      <c r="AV336" s="876"/>
      <c r="AW336" s="876"/>
      <c r="AX336" s="876"/>
      <c r="AY336" s="876"/>
    </row>
    <row r="337" spans="1:51" ht="16.5">
      <c r="A337" s="1070">
        <v>53</v>
      </c>
      <c r="B337" s="1070">
        <v>7000025905</v>
      </c>
      <c r="C337" s="1070">
        <v>510</v>
      </c>
      <c r="D337" s="908" t="s">
        <v>718</v>
      </c>
      <c r="E337" s="1070">
        <v>1000025941</v>
      </c>
      <c r="F337" s="1070">
        <v>85389000</v>
      </c>
      <c r="G337" s="1154"/>
      <c r="H337" s="1070">
        <v>18</v>
      </c>
      <c r="I337" s="1151"/>
      <c r="J337" s="908" t="s">
        <v>632</v>
      </c>
      <c r="K337" s="1070" t="s">
        <v>581</v>
      </c>
      <c r="L337" s="1070">
        <v>1</v>
      </c>
      <c r="M337" s="1144"/>
      <c r="N337" s="1079" t="str">
        <f t="shared" si="46"/>
        <v>Included</v>
      </c>
      <c r="O337" s="1080">
        <f t="shared" si="47"/>
        <v>0</v>
      </c>
      <c r="P337" s="875"/>
      <c r="Q337" s="285">
        <f t="shared" si="48"/>
        <v>0</v>
      </c>
      <c r="R337" s="907">
        <f t="shared" si="49"/>
        <v>0</v>
      </c>
      <c r="S337" s="875"/>
      <c r="T337" s="904"/>
      <c r="V337" s="905"/>
      <c r="AB337" s="876"/>
      <c r="AL337" s="876"/>
      <c r="AM337" s="876"/>
      <c r="AN337" s="876"/>
      <c r="AO337" s="876"/>
      <c r="AP337" s="876"/>
      <c r="AQ337" s="876"/>
      <c r="AR337" s="876"/>
      <c r="AS337" s="876"/>
      <c r="AT337" s="876"/>
      <c r="AU337" s="876"/>
      <c r="AV337" s="876"/>
      <c r="AW337" s="876"/>
      <c r="AX337" s="876"/>
      <c r="AY337" s="876"/>
    </row>
    <row r="338" spans="1:51" ht="16.5">
      <c r="A338" s="1070">
        <v>54</v>
      </c>
      <c r="B338" s="1070">
        <v>7000025905</v>
      </c>
      <c r="C338" s="1070">
        <v>520</v>
      </c>
      <c r="D338" s="908" t="s">
        <v>718</v>
      </c>
      <c r="E338" s="1070">
        <v>1000025935</v>
      </c>
      <c r="F338" s="1070">
        <v>85389000</v>
      </c>
      <c r="G338" s="1154"/>
      <c r="H338" s="1070">
        <v>18</v>
      </c>
      <c r="I338" s="1151"/>
      <c r="J338" s="908" t="s">
        <v>640</v>
      </c>
      <c r="K338" s="1070" t="s">
        <v>581</v>
      </c>
      <c r="L338" s="1070">
        <v>1</v>
      </c>
      <c r="M338" s="1144"/>
      <c r="N338" s="1079" t="str">
        <f t="shared" si="46"/>
        <v>Included</v>
      </c>
      <c r="O338" s="1080">
        <f t="shared" si="47"/>
        <v>0</v>
      </c>
      <c r="P338" s="875"/>
      <c r="Q338" s="285">
        <f t="shared" si="48"/>
        <v>0</v>
      </c>
      <c r="R338" s="907">
        <f t="shared" si="49"/>
        <v>0</v>
      </c>
      <c r="S338" s="875"/>
      <c r="T338" s="904"/>
      <c r="V338" s="905"/>
      <c r="AB338" s="876"/>
      <c r="AL338" s="876"/>
      <c r="AM338" s="876"/>
      <c r="AN338" s="876"/>
      <c r="AO338" s="876"/>
      <c r="AP338" s="876"/>
      <c r="AQ338" s="876"/>
      <c r="AR338" s="876"/>
      <c r="AS338" s="876"/>
      <c r="AT338" s="876"/>
      <c r="AU338" s="876"/>
      <c r="AV338" s="876"/>
      <c r="AW338" s="876"/>
      <c r="AX338" s="876"/>
      <c r="AY338" s="876"/>
    </row>
    <row r="339" spans="1:51" ht="16.5">
      <c r="A339" s="1070">
        <v>55</v>
      </c>
      <c r="B339" s="1070">
        <v>7000025905</v>
      </c>
      <c r="C339" s="1070">
        <v>530</v>
      </c>
      <c r="D339" s="908" t="s">
        <v>718</v>
      </c>
      <c r="E339" s="1070">
        <v>1000025936</v>
      </c>
      <c r="F339" s="1070">
        <v>85353090</v>
      </c>
      <c r="G339" s="1154"/>
      <c r="H339" s="1070">
        <v>18</v>
      </c>
      <c r="I339" s="1151"/>
      <c r="J339" s="908" t="s">
        <v>686</v>
      </c>
      <c r="K339" s="1070" t="s">
        <v>581</v>
      </c>
      <c r="L339" s="1070">
        <v>1</v>
      </c>
      <c r="M339" s="1144"/>
      <c r="N339" s="1079" t="str">
        <f t="shared" si="46"/>
        <v>Included</v>
      </c>
      <c r="O339" s="1080">
        <f t="shared" si="47"/>
        <v>0</v>
      </c>
      <c r="P339" s="875"/>
      <c r="Q339" s="285">
        <f t="shared" si="48"/>
        <v>0</v>
      </c>
      <c r="R339" s="907">
        <f t="shared" si="49"/>
        <v>0</v>
      </c>
      <c r="S339" s="875"/>
      <c r="T339" s="904"/>
      <c r="V339" s="905"/>
      <c r="AB339" s="876"/>
      <c r="AL339" s="876"/>
      <c r="AM339" s="876"/>
      <c r="AN339" s="876"/>
      <c r="AO339" s="876"/>
      <c r="AP339" s="876"/>
      <c r="AQ339" s="876"/>
      <c r="AR339" s="876"/>
      <c r="AS339" s="876"/>
      <c r="AT339" s="876"/>
      <c r="AU339" s="876"/>
      <c r="AV339" s="876"/>
      <c r="AW339" s="876"/>
      <c r="AX339" s="876"/>
      <c r="AY339" s="876"/>
    </row>
    <row r="340" spans="1:51" ht="16.5">
      <c r="A340" s="1070">
        <v>56</v>
      </c>
      <c r="B340" s="1070">
        <v>7000025905</v>
      </c>
      <c r="C340" s="1070">
        <v>540</v>
      </c>
      <c r="D340" s="908" t="s">
        <v>718</v>
      </c>
      <c r="E340" s="1070">
        <v>1000025933</v>
      </c>
      <c r="F340" s="1070">
        <v>85389000</v>
      </c>
      <c r="G340" s="1154"/>
      <c r="H340" s="1070">
        <v>18</v>
      </c>
      <c r="I340" s="1151"/>
      <c r="J340" s="908" t="s">
        <v>641</v>
      </c>
      <c r="K340" s="1070" t="s">
        <v>581</v>
      </c>
      <c r="L340" s="1070">
        <v>1</v>
      </c>
      <c r="M340" s="1144"/>
      <c r="N340" s="1079" t="str">
        <f t="shared" si="46"/>
        <v>Included</v>
      </c>
      <c r="O340" s="1080">
        <f t="shared" si="47"/>
        <v>0</v>
      </c>
      <c r="P340" s="875"/>
      <c r="Q340" s="285">
        <f t="shared" si="48"/>
        <v>0</v>
      </c>
      <c r="R340" s="907">
        <f t="shared" si="49"/>
        <v>0</v>
      </c>
      <c r="S340" s="875"/>
      <c r="T340" s="904"/>
      <c r="V340" s="905"/>
      <c r="AB340" s="876"/>
      <c r="AL340" s="876"/>
      <c r="AM340" s="876"/>
      <c r="AN340" s="876"/>
      <c r="AO340" s="876"/>
      <c r="AP340" s="876"/>
      <c r="AQ340" s="876"/>
      <c r="AR340" s="876"/>
      <c r="AS340" s="876"/>
      <c r="AT340" s="876"/>
      <c r="AU340" s="876"/>
      <c r="AV340" s="876"/>
      <c r="AW340" s="876"/>
      <c r="AX340" s="876"/>
      <c r="AY340" s="876"/>
    </row>
    <row r="341" spans="1:51" ht="16.5">
      <c r="A341" s="1070">
        <v>57</v>
      </c>
      <c r="B341" s="1070">
        <v>7000025905</v>
      </c>
      <c r="C341" s="1070">
        <v>550</v>
      </c>
      <c r="D341" s="908" t="s">
        <v>718</v>
      </c>
      <c r="E341" s="1070">
        <v>1000019912</v>
      </c>
      <c r="F341" s="1070">
        <v>85371000</v>
      </c>
      <c r="G341" s="1154"/>
      <c r="H341" s="1070">
        <v>18</v>
      </c>
      <c r="I341" s="1151"/>
      <c r="J341" s="908" t="s">
        <v>643</v>
      </c>
      <c r="K341" s="1070" t="s">
        <v>578</v>
      </c>
      <c r="L341" s="1070">
        <v>1</v>
      </c>
      <c r="M341" s="1144"/>
      <c r="N341" s="1079" t="str">
        <f t="shared" si="46"/>
        <v>Included</v>
      </c>
      <c r="O341" s="1080">
        <f t="shared" si="47"/>
        <v>0</v>
      </c>
      <c r="P341" s="875"/>
      <c r="Q341" s="285">
        <f t="shared" si="48"/>
        <v>0</v>
      </c>
      <c r="R341" s="907">
        <f t="shared" si="49"/>
        <v>0</v>
      </c>
      <c r="S341" s="875"/>
      <c r="T341" s="904"/>
      <c r="V341" s="905"/>
      <c r="AB341" s="876"/>
      <c r="AL341" s="876"/>
      <c r="AM341" s="876"/>
      <c r="AN341" s="876"/>
      <c r="AO341" s="876"/>
      <c r="AP341" s="876"/>
      <c r="AQ341" s="876"/>
      <c r="AR341" s="876"/>
      <c r="AS341" s="876"/>
      <c r="AT341" s="876"/>
      <c r="AU341" s="876"/>
      <c r="AV341" s="876"/>
      <c r="AW341" s="876"/>
      <c r="AX341" s="876"/>
      <c r="AY341" s="876"/>
    </row>
    <row r="342" spans="1:51" ht="82.5">
      <c r="A342" s="1070">
        <v>58</v>
      </c>
      <c r="B342" s="1070">
        <v>7000025905</v>
      </c>
      <c r="C342" s="1070">
        <v>740</v>
      </c>
      <c r="D342" s="908" t="s">
        <v>890</v>
      </c>
      <c r="E342" s="1070">
        <v>1000015954</v>
      </c>
      <c r="F342" s="1070">
        <v>73082011</v>
      </c>
      <c r="G342" s="1154"/>
      <c r="H342" s="1070">
        <v>18</v>
      </c>
      <c r="I342" s="1151"/>
      <c r="J342" s="908" t="s">
        <v>595</v>
      </c>
      <c r="K342" s="1070" t="s">
        <v>596</v>
      </c>
      <c r="L342" s="1070">
        <v>63</v>
      </c>
      <c r="M342" s="1144"/>
      <c r="N342" s="1079" t="str">
        <f t="shared" si="46"/>
        <v>Included</v>
      </c>
      <c r="O342" s="1080">
        <f t="shared" si="47"/>
        <v>0</v>
      </c>
      <c r="P342" s="875"/>
      <c r="Q342" s="285">
        <f t="shared" si="48"/>
        <v>0</v>
      </c>
      <c r="R342" s="907">
        <f t="shared" si="49"/>
        <v>0</v>
      </c>
      <c r="S342" s="875"/>
      <c r="T342" s="904"/>
      <c r="V342" s="905"/>
      <c r="AB342" s="876"/>
      <c r="AL342" s="876"/>
      <c r="AM342" s="876"/>
      <c r="AN342" s="876"/>
      <c r="AO342" s="876"/>
      <c r="AP342" s="876"/>
      <c r="AQ342" s="876"/>
      <c r="AR342" s="876"/>
      <c r="AS342" s="876"/>
      <c r="AT342" s="876"/>
      <c r="AU342" s="876"/>
      <c r="AV342" s="876"/>
      <c r="AW342" s="876"/>
      <c r="AX342" s="876"/>
      <c r="AY342" s="876"/>
    </row>
    <row r="343" spans="1:51" ht="49.5">
      <c r="A343" s="1070">
        <v>59</v>
      </c>
      <c r="B343" s="1070">
        <v>7000025905</v>
      </c>
      <c r="C343" s="1070">
        <v>750</v>
      </c>
      <c r="D343" s="908" t="s">
        <v>890</v>
      </c>
      <c r="E343" s="1070">
        <v>1000011713</v>
      </c>
      <c r="F343" s="1070">
        <v>73082011</v>
      </c>
      <c r="G343" s="1154"/>
      <c r="H343" s="1070">
        <v>18</v>
      </c>
      <c r="I343" s="1151"/>
      <c r="J343" s="908" t="s">
        <v>597</v>
      </c>
      <c r="K343" s="1070" t="s">
        <v>596</v>
      </c>
      <c r="L343" s="1070">
        <v>5</v>
      </c>
      <c r="M343" s="1144"/>
      <c r="N343" s="1079" t="str">
        <f t="shared" si="46"/>
        <v>Included</v>
      </c>
      <c r="O343" s="1080">
        <f t="shared" si="47"/>
        <v>0</v>
      </c>
      <c r="P343" s="875"/>
      <c r="Q343" s="285">
        <f t="shared" si="48"/>
        <v>0</v>
      </c>
      <c r="R343" s="907">
        <f t="shared" si="49"/>
        <v>0</v>
      </c>
      <c r="S343" s="875"/>
      <c r="T343" s="904"/>
      <c r="V343" s="905"/>
      <c r="AB343" s="876"/>
      <c r="AL343" s="876"/>
      <c r="AM343" s="876"/>
      <c r="AN343" s="876"/>
      <c r="AO343" s="876"/>
      <c r="AP343" s="876"/>
      <c r="AQ343" s="876"/>
      <c r="AR343" s="876"/>
      <c r="AS343" s="876"/>
      <c r="AT343" s="876"/>
      <c r="AU343" s="876"/>
      <c r="AV343" s="876"/>
      <c r="AW343" s="876"/>
      <c r="AX343" s="876"/>
      <c r="AY343" s="876"/>
    </row>
    <row r="344" spans="1:51" ht="49.5">
      <c r="A344" s="1070">
        <v>60</v>
      </c>
      <c r="B344" s="1070">
        <v>7000025905</v>
      </c>
      <c r="C344" s="1070">
        <v>760</v>
      </c>
      <c r="D344" s="908" t="s">
        <v>890</v>
      </c>
      <c r="E344" s="1070">
        <v>1000012373</v>
      </c>
      <c r="F344" s="1070">
        <v>73082011</v>
      </c>
      <c r="G344" s="1154"/>
      <c r="H344" s="1070">
        <v>18</v>
      </c>
      <c r="I344" s="1151"/>
      <c r="J344" s="908" t="s">
        <v>598</v>
      </c>
      <c r="K344" s="1070" t="s">
        <v>596</v>
      </c>
      <c r="L344" s="1070">
        <v>5</v>
      </c>
      <c r="M344" s="1144"/>
      <c r="N344" s="1079" t="str">
        <f t="shared" si="46"/>
        <v>Included</v>
      </c>
      <c r="O344" s="1080">
        <f t="shared" si="47"/>
        <v>0</v>
      </c>
      <c r="P344" s="875"/>
      <c r="Q344" s="285">
        <f t="shared" si="48"/>
        <v>0</v>
      </c>
      <c r="R344" s="907">
        <f t="shared" si="49"/>
        <v>0</v>
      </c>
      <c r="S344" s="875"/>
      <c r="T344" s="904"/>
      <c r="V344" s="905"/>
      <c r="AB344" s="876"/>
      <c r="AL344" s="876"/>
      <c r="AM344" s="876"/>
      <c r="AN344" s="876"/>
      <c r="AO344" s="876"/>
      <c r="AP344" s="876"/>
      <c r="AQ344" s="876"/>
      <c r="AR344" s="876"/>
      <c r="AS344" s="876"/>
      <c r="AT344" s="876"/>
      <c r="AU344" s="876"/>
      <c r="AV344" s="876"/>
      <c r="AW344" s="876"/>
      <c r="AX344" s="876"/>
      <c r="AY344" s="876"/>
    </row>
    <row r="345" spans="1:51" s="688" customFormat="1" ht="23.25" customHeight="1">
      <c r="A345" s="1052" t="s">
        <v>891</v>
      </c>
      <c r="B345" s="1055" t="s">
        <v>892</v>
      </c>
      <c r="C345" s="1056"/>
      <c r="D345" s="1056"/>
      <c r="E345" s="1056"/>
      <c r="F345" s="1056"/>
      <c r="G345" s="1056"/>
      <c r="H345" s="1056"/>
      <c r="I345" s="1150"/>
      <c r="J345" s="1057"/>
      <c r="K345" s="1052"/>
      <c r="L345" s="1052"/>
      <c r="M345" s="1053"/>
      <c r="N345" s="1052"/>
      <c r="O345" s="1078"/>
      <c r="P345" s="687"/>
      <c r="Q345" s="788" t="s">
        <v>492</v>
      </c>
      <c r="R345" s="788" t="s">
        <v>493</v>
      </c>
      <c r="S345" s="687"/>
      <c r="T345" s="1054"/>
      <c r="U345" s="687"/>
      <c r="V345" s="696"/>
      <c r="W345" s="687"/>
      <c r="X345" s="687"/>
      <c r="Y345" s="687"/>
    </row>
    <row r="346" spans="1:51" ht="33">
      <c r="A346" s="1070">
        <v>1</v>
      </c>
      <c r="B346" s="1070">
        <v>7000025907</v>
      </c>
      <c r="C346" s="1070">
        <v>10</v>
      </c>
      <c r="D346" s="908" t="s">
        <v>707</v>
      </c>
      <c r="E346" s="1070">
        <v>1000004502</v>
      </c>
      <c r="F346" s="1070">
        <v>85352913</v>
      </c>
      <c r="G346" s="1154"/>
      <c r="H346" s="1070">
        <v>18</v>
      </c>
      <c r="I346" s="1151"/>
      <c r="J346" s="1068" t="s">
        <v>894</v>
      </c>
      <c r="K346" s="1070" t="s">
        <v>575</v>
      </c>
      <c r="L346" s="1070">
        <v>1</v>
      </c>
      <c r="M346" s="1144"/>
      <c r="N346" s="1079" t="str">
        <f t="shared" ref="N346:N365" si="50">IF(M346=0, "Included",IF(ISERROR(L346*M346), M346, L346*M346))</f>
        <v>Included</v>
      </c>
      <c r="O346" s="1080">
        <f t="shared" ref="O346:O365" si="51">R346</f>
        <v>0</v>
      </c>
      <c r="P346" s="875"/>
      <c r="Q346" s="285">
        <f t="shared" ref="Q346:Q365" si="52">IF(N346="Included",0,N346)</f>
        <v>0</v>
      </c>
      <c r="R346" s="907">
        <f>IF(I346="", H346*Q346/100,I346*Q346)</f>
        <v>0</v>
      </c>
      <c r="S346" s="875"/>
      <c r="T346" s="904"/>
      <c r="V346" s="905"/>
      <c r="AB346" s="876"/>
      <c r="AL346" s="876"/>
      <c r="AM346" s="876"/>
      <c r="AN346" s="876"/>
      <c r="AO346" s="876"/>
      <c r="AP346" s="876"/>
      <c r="AQ346" s="876"/>
      <c r="AR346" s="876"/>
      <c r="AS346" s="876"/>
      <c r="AT346" s="876"/>
      <c r="AU346" s="876"/>
      <c r="AV346" s="876"/>
      <c r="AW346" s="876"/>
      <c r="AX346" s="876"/>
      <c r="AY346" s="876"/>
    </row>
    <row r="347" spans="1:51" ht="33">
      <c r="A347" s="1070">
        <v>2</v>
      </c>
      <c r="B347" s="1070">
        <v>7000025907</v>
      </c>
      <c r="C347" s="1070">
        <v>20</v>
      </c>
      <c r="D347" s="908" t="s">
        <v>707</v>
      </c>
      <c r="E347" s="1070">
        <v>1000004501</v>
      </c>
      <c r="F347" s="1070">
        <v>85352913</v>
      </c>
      <c r="G347" s="1154"/>
      <c r="H347" s="1070">
        <v>18</v>
      </c>
      <c r="I347" s="1151"/>
      <c r="J347" s="1068" t="s">
        <v>732</v>
      </c>
      <c r="K347" s="1070" t="s">
        <v>575</v>
      </c>
      <c r="L347" s="1070">
        <v>2</v>
      </c>
      <c r="M347" s="1144"/>
      <c r="N347" s="1079" t="str">
        <f t="shared" si="50"/>
        <v>Included</v>
      </c>
      <c r="O347" s="1080">
        <f t="shared" si="51"/>
        <v>0</v>
      </c>
      <c r="P347" s="875"/>
      <c r="Q347" s="285">
        <f t="shared" si="52"/>
        <v>0</v>
      </c>
      <c r="R347" s="907">
        <f t="shared" ref="R347:R365" si="53">IF(I347="", H347*Q347/100,I347*Q347)</f>
        <v>0</v>
      </c>
      <c r="S347" s="875"/>
      <c r="T347" s="904"/>
      <c r="V347" s="905"/>
      <c r="AB347" s="876"/>
      <c r="AL347" s="876"/>
      <c r="AM347" s="876"/>
      <c r="AN347" s="876"/>
      <c r="AO347" s="876"/>
      <c r="AP347" s="876"/>
      <c r="AQ347" s="876"/>
      <c r="AR347" s="876"/>
      <c r="AS347" s="876"/>
      <c r="AT347" s="876"/>
      <c r="AU347" s="876"/>
      <c r="AV347" s="876"/>
      <c r="AW347" s="876"/>
      <c r="AX347" s="876"/>
      <c r="AY347" s="876"/>
    </row>
    <row r="348" spans="1:51" ht="33">
      <c r="A348" s="1070">
        <v>3</v>
      </c>
      <c r="B348" s="1070">
        <v>7000025907</v>
      </c>
      <c r="C348" s="1070">
        <v>30</v>
      </c>
      <c r="D348" s="908" t="s">
        <v>707</v>
      </c>
      <c r="E348" s="1070">
        <v>1000004463</v>
      </c>
      <c r="F348" s="1070">
        <v>85359090</v>
      </c>
      <c r="G348" s="1154"/>
      <c r="H348" s="1070">
        <v>18</v>
      </c>
      <c r="I348" s="1151"/>
      <c r="J348" s="1068" t="s">
        <v>731</v>
      </c>
      <c r="K348" s="1070" t="s">
        <v>575</v>
      </c>
      <c r="L348" s="1070">
        <v>9</v>
      </c>
      <c r="M348" s="1144"/>
      <c r="N348" s="1079" t="str">
        <f t="shared" si="50"/>
        <v>Included</v>
      </c>
      <c r="O348" s="1080">
        <f t="shared" si="51"/>
        <v>0</v>
      </c>
      <c r="P348" s="875"/>
      <c r="Q348" s="285">
        <f t="shared" si="52"/>
        <v>0</v>
      </c>
      <c r="R348" s="907">
        <f t="shared" si="53"/>
        <v>0</v>
      </c>
      <c r="S348" s="875"/>
      <c r="T348" s="904"/>
      <c r="V348" s="905"/>
      <c r="AB348" s="876"/>
      <c r="AL348" s="876"/>
      <c r="AM348" s="876"/>
      <c r="AN348" s="876"/>
      <c r="AO348" s="876"/>
      <c r="AP348" s="876"/>
      <c r="AQ348" s="876"/>
      <c r="AR348" s="876"/>
      <c r="AS348" s="876"/>
      <c r="AT348" s="876"/>
      <c r="AU348" s="876"/>
      <c r="AV348" s="876"/>
      <c r="AW348" s="876"/>
      <c r="AX348" s="876"/>
      <c r="AY348" s="876"/>
    </row>
    <row r="349" spans="1:51" ht="33">
      <c r="A349" s="1070">
        <v>4</v>
      </c>
      <c r="B349" s="1070">
        <v>7000025907</v>
      </c>
      <c r="C349" s="1070">
        <v>40</v>
      </c>
      <c r="D349" s="908" t="s">
        <v>707</v>
      </c>
      <c r="E349" s="1070">
        <v>1000004498</v>
      </c>
      <c r="F349" s="1070">
        <v>85353090</v>
      </c>
      <c r="G349" s="1154"/>
      <c r="H349" s="1070">
        <v>18</v>
      </c>
      <c r="I349" s="1151"/>
      <c r="J349" s="1068" t="s">
        <v>730</v>
      </c>
      <c r="K349" s="1070" t="s">
        <v>575</v>
      </c>
      <c r="L349" s="1070">
        <v>4</v>
      </c>
      <c r="M349" s="1144"/>
      <c r="N349" s="1079" t="str">
        <f t="shared" si="50"/>
        <v>Included</v>
      </c>
      <c r="O349" s="1080">
        <f t="shared" si="51"/>
        <v>0</v>
      </c>
      <c r="P349" s="875"/>
      <c r="Q349" s="285">
        <f t="shared" si="52"/>
        <v>0</v>
      </c>
      <c r="R349" s="907">
        <f t="shared" si="53"/>
        <v>0</v>
      </c>
      <c r="S349" s="875"/>
      <c r="T349" s="904"/>
      <c r="V349" s="905"/>
      <c r="AB349" s="876"/>
      <c r="AL349" s="876"/>
      <c r="AM349" s="876"/>
      <c r="AN349" s="876"/>
      <c r="AO349" s="876"/>
      <c r="AP349" s="876"/>
      <c r="AQ349" s="876"/>
      <c r="AR349" s="876"/>
      <c r="AS349" s="876"/>
      <c r="AT349" s="876"/>
      <c r="AU349" s="876"/>
      <c r="AV349" s="876"/>
      <c r="AW349" s="876"/>
      <c r="AX349" s="876"/>
      <c r="AY349" s="876"/>
    </row>
    <row r="350" spans="1:51" ht="33">
      <c r="A350" s="1070">
        <v>5</v>
      </c>
      <c r="B350" s="1070">
        <v>7000025907</v>
      </c>
      <c r="C350" s="1070">
        <v>50</v>
      </c>
      <c r="D350" s="908" t="s">
        <v>707</v>
      </c>
      <c r="E350" s="1070">
        <v>1000004499</v>
      </c>
      <c r="F350" s="1070">
        <v>85353090</v>
      </c>
      <c r="G350" s="1154"/>
      <c r="H350" s="1070">
        <v>18</v>
      </c>
      <c r="I350" s="1151"/>
      <c r="J350" s="1068" t="s">
        <v>819</v>
      </c>
      <c r="K350" s="1070" t="s">
        <v>575</v>
      </c>
      <c r="L350" s="1070">
        <v>2</v>
      </c>
      <c r="M350" s="1144"/>
      <c r="N350" s="1079" t="str">
        <f t="shared" si="50"/>
        <v>Included</v>
      </c>
      <c r="O350" s="1080">
        <f t="shared" si="51"/>
        <v>0</v>
      </c>
      <c r="P350" s="875"/>
      <c r="Q350" s="285">
        <f t="shared" si="52"/>
        <v>0</v>
      </c>
      <c r="R350" s="907">
        <f t="shared" si="53"/>
        <v>0</v>
      </c>
      <c r="S350" s="875"/>
      <c r="T350" s="904"/>
      <c r="V350" s="905"/>
      <c r="AB350" s="876"/>
      <c r="AL350" s="876"/>
      <c r="AM350" s="876"/>
      <c r="AN350" s="876"/>
      <c r="AO350" s="876"/>
      <c r="AP350" s="876"/>
      <c r="AQ350" s="876"/>
      <c r="AR350" s="876"/>
      <c r="AS350" s="876"/>
      <c r="AT350" s="876"/>
      <c r="AU350" s="876"/>
      <c r="AV350" s="876"/>
      <c r="AW350" s="876"/>
      <c r="AX350" s="876"/>
      <c r="AY350" s="876"/>
    </row>
    <row r="351" spans="1:51" ht="33">
      <c r="A351" s="1070">
        <v>6</v>
      </c>
      <c r="B351" s="1070">
        <v>7000025907</v>
      </c>
      <c r="C351" s="1070">
        <v>60</v>
      </c>
      <c r="D351" s="908" t="s">
        <v>645</v>
      </c>
      <c r="E351" s="1070">
        <v>1000011320</v>
      </c>
      <c r="F351" s="1070">
        <v>72169990</v>
      </c>
      <c r="G351" s="1154"/>
      <c r="H351" s="1070">
        <v>18</v>
      </c>
      <c r="I351" s="1151"/>
      <c r="J351" s="1068" t="s">
        <v>850</v>
      </c>
      <c r="K351" s="1070" t="s">
        <v>581</v>
      </c>
      <c r="L351" s="1070">
        <v>3</v>
      </c>
      <c r="M351" s="1144"/>
      <c r="N351" s="1079" t="str">
        <f t="shared" si="50"/>
        <v>Included</v>
      </c>
      <c r="O351" s="1080">
        <f t="shared" si="51"/>
        <v>0</v>
      </c>
      <c r="P351" s="875"/>
      <c r="Q351" s="285">
        <f t="shared" si="52"/>
        <v>0</v>
      </c>
      <c r="R351" s="907">
        <f t="shared" si="53"/>
        <v>0</v>
      </c>
      <c r="S351" s="875"/>
      <c r="T351" s="904"/>
      <c r="V351" s="905"/>
      <c r="AB351" s="876"/>
      <c r="AL351" s="876"/>
      <c r="AM351" s="876"/>
      <c r="AN351" s="876"/>
      <c r="AO351" s="876"/>
      <c r="AP351" s="876"/>
      <c r="AQ351" s="876"/>
      <c r="AR351" s="876"/>
      <c r="AS351" s="876"/>
      <c r="AT351" s="876"/>
      <c r="AU351" s="876"/>
      <c r="AV351" s="876"/>
      <c r="AW351" s="876"/>
      <c r="AX351" s="876"/>
      <c r="AY351" s="876"/>
    </row>
    <row r="352" spans="1:51" ht="49.5">
      <c r="A352" s="1070">
        <v>7</v>
      </c>
      <c r="B352" s="1070">
        <v>7000025907</v>
      </c>
      <c r="C352" s="1070">
        <v>70</v>
      </c>
      <c r="D352" s="908" t="s">
        <v>712</v>
      </c>
      <c r="E352" s="1070">
        <v>1000055986</v>
      </c>
      <c r="F352" s="1070">
        <v>72169990</v>
      </c>
      <c r="G352" s="1154"/>
      <c r="H352" s="1070">
        <v>18</v>
      </c>
      <c r="I352" s="1151"/>
      <c r="J352" s="1068" t="s">
        <v>749</v>
      </c>
      <c r="K352" s="1070" t="s">
        <v>575</v>
      </c>
      <c r="L352" s="1070">
        <v>12</v>
      </c>
      <c r="M352" s="1144"/>
      <c r="N352" s="1079" t="str">
        <f t="shared" si="50"/>
        <v>Included</v>
      </c>
      <c r="O352" s="1080">
        <f t="shared" si="51"/>
        <v>0</v>
      </c>
      <c r="P352" s="875"/>
      <c r="Q352" s="285">
        <f t="shared" si="52"/>
        <v>0</v>
      </c>
      <c r="R352" s="907">
        <f t="shared" si="53"/>
        <v>0</v>
      </c>
      <c r="S352" s="875"/>
      <c r="T352" s="904"/>
      <c r="V352" s="905"/>
      <c r="AB352" s="876"/>
      <c r="AL352" s="876"/>
      <c r="AM352" s="876"/>
      <c r="AN352" s="876"/>
      <c r="AO352" s="876"/>
      <c r="AP352" s="876"/>
      <c r="AQ352" s="876"/>
      <c r="AR352" s="876"/>
      <c r="AS352" s="876"/>
      <c r="AT352" s="876"/>
      <c r="AU352" s="876"/>
      <c r="AV352" s="876"/>
      <c r="AW352" s="876"/>
      <c r="AX352" s="876"/>
      <c r="AY352" s="876"/>
    </row>
    <row r="353" spans="1:51" ht="33">
      <c r="A353" s="1070">
        <v>8</v>
      </c>
      <c r="B353" s="1070">
        <v>7000025907</v>
      </c>
      <c r="C353" s="1070">
        <v>80</v>
      </c>
      <c r="D353" s="908" t="s">
        <v>573</v>
      </c>
      <c r="E353" s="1070">
        <v>1000002165</v>
      </c>
      <c r="F353" s="1070">
        <v>85371000</v>
      </c>
      <c r="G353" s="1154"/>
      <c r="H353" s="1070">
        <v>18</v>
      </c>
      <c r="I353" s="1151"/>
      <c r="J353" s="1068" t="s">
        <v>583</v>
      </c>
      <c r="K353" s="1070" t="s">
        <v>575</v>
      </c>
      <c r="L353" s="1070">
        <v>3</v>
      </c>
      <c r="M353" s="1144"/>
      <c r="N353" s="1079" t="str">
        <f t="shared" si="50"/>
        <v>Included</v>
      </c>
      <c r="O353" s="1080">
        <f t="shared" si="51"/>
        <v>0</v>
      </c>
      <c r="P353" s="875"/>
      <c r="Q353" s="285">
        <f t="shared" si="52"/>
        <v>0</v>
      </c>
      <c r="R353" s="907">
        <f t="shared" si="53"/>
        <v>0</v>
      </c>
      <c r="S353" s="875"/>
      <c r="T353" s="904"/>
      <c r="V353" s="905"/>
      <c r="AB353" s="876"/>
      <c r="AL353" s="876"/>
      <c r="AM353" s="876"/>
      <c r="AN353" s="876"/>
      <c r="AO353" s="876"/>
      <c r="AP353" s="876"/>
      <c r="AQ353" s="876"/>
      <c r="AR353" s="876"/>
      <c r="AS353" s="876"/>
      <c r="AT353" s="876"/>
      <c r="AU353" s="876"/>
      <c r="AV353" s="876"/>
      <c r="AW353" s="876"/>
      <c r="AX353" s="876"/>
      <c r="AY353" s="876"/>
    </row>
    <row r="354" spans="1:51" ht="33">
      <c r="A354" s="1070">
        <v>9</v>
      </c>
      <c r="B354" s="1070">
        <v>7000025907</v>
      </c>
      <c r="C354" s="1070">
        <v>90</v>
      </c>
      <c r="D354" s="908" t="s">
        <v>648</v>
      </c>
      <c r="E354" s="1070">
        <v>1000003409</v>
      </c>
      <c r="F354" s="1070">
        <v>85371000</v>
      </c>
      <c r="G354" s="1154"/>
      <c r="H354" s="1070">
        <v>18</v>
      </c>
      <c r="I354" s="1151"/>
      <c r="J354" s="1068" t="s">
        <v>584</v>
      </c>
      <c r="K354" s="1070" t="s">
        <v>575</v>
      </c>
      <c r="L354" s="1070">
        <v>2</v>
      </c>
      <c r="M354" s="1144"/>
      <c r="N354" s="1079" t="str">
        <f t="shared" si="50"/>
        <v>Included</v>
      </c>
      <c r="O354" s="1080">
        <f t="shared" si="51"/>
        <v>0</v>
      </c>
      <c r="P354" s="875"/>
      <c r="Q354" s="285">
        <f t="shared" si="52"/>
        <v>0</v>
      </c>
      <c r="R354" s="907">
        <f t="shared" si="53"/>
        <v>0</v>
      </c>
      <c r="S354" s="875"/>
      <c r="T354" s="904"/>
      <c r="V354" s="905"/>
      <c r="AB354" s="876"/>
      <c r="AL354" s="876"/>
      <c r="AM354" s="876"/>
      <c r="AN354" s="876"/>
      <c r="AO354" s="876"/>
      <c r="AP354" s="876"/>
      <c r="AQ354" s="876"/>
      <c r="AR354" s="876"/>
      <c r="AS354" s="876"/>
      <c r="AT354" s="876"/>
      <c r="AU354" s="876"/>
      <c r="AV354" s="876"/>
      <c r="AW354" s="876"/>
      <c r="AX354" s="876"/>
      <c r="AY354" s="876"/>
    </row>
    <row r="355" spans="1:51" ht="33">
      <c r="A355" s="1070">
        <v>10</v>
      </c>
      <c r="B355" s="1070">
        <v>7000025907</v>
      </c>
      <c r="C355" s="1070">
        <v>100</v>
      </c>
      <c r="D355" s="908" t="s">
        <v>648</v>
      </c>
      <c r="E355" s="1070">
        <v>1000003411</v>
      </c>
      <c r="F355" s="1070">
        <v>85371000</v>
      </c>
      <c r="G355" s="1154"/>
      <c r="H355" s="1070">
        <v>18</v>
      </c>
      <c r="I355" s="1151"/>
      <c r="J355" s="1068" t="s">
        <v>756</v>
      </c>
      <c r="K355" s="1070" t="s">
        <v>575</v>
      </c>
      <c r="L355" s="1070">
        <v>1</v>
      </c>
      <c r="M355" s="1144"/>
      <c r="N355" s="1079" t="str">
        <f t="shared" si="50"/>
        <v>Included</v>
      </c>
      <c r="O355" s="1080">
        <f t="shared" si="51"/>
        <v>0</v>
      </c>
      <c r="P355" s="875"/>
      <c r="Q355" s="285">
        <f t="shared" si="52"/>
        <v>0</v>
      </c>
      <c r="R355" s="907">
        <f t="shared" si="53"/>
        <v>0</v>
      </c>
      <c r="S355" s="875"/>
      <c r="T355" s="904"/>
      <c r="V355" s="905"/>
      <c r="AB355" s="876"/>
      <c r="AL355" s="876"/>
      <c r="AM355" s="876"/>
      <c r="AN355" s="876"/>
      <c r="AO355" s="876"/>
      <c r="AP355" s="876"/>
      <c r="AQ355" s="876"/>
      <c r="AR355" s="876"/>
      <c r="AS355" s="876"/>
      <c r="AT355" s="876"/>
      <c r="AU355" s="876"/>
      <c r="AV355" s="876"/>
      <c r="AW355" s="876"/>
      <c r="AX355" s="876"/>
      <c r="AY355" s="876"/>
    </row>
    <row r="356" spans="1:51" ht="33">
      <c r="A356" s="1070">
        <v>11</v>
      </c>
      <c r="B356" s="1070">
        <v>7000025907</v>
      </c>
      <c r="C356" s="1070">
        <v>110</v>
      </c>
      <c r="D356" s="908" t="s">
        <v>716</v>
      </c>
      <c r="E356" s="1070">
        <v>1000031985</v>
      </c>
      <c r="F356" s="1070">
        <v>85446020</v>
      </c>
      <c r="G356" s="1154"/>
      <c r="H356" s="1070">
        <v>18</v>
      </c>
      <c r="I356" s="1151"/>
      <c r="J356" s="1068" t="s">
        <v>669</v>
      </c>
      <c r="K356" s="1070" t="s">
        <v>593</v>
      </c>
      <c r="L356" s="1070">
        <v>1</v>
      </c>
      <c r="M356" s="1144"/>
      <c r="N356" s="1079" t="str">
        <f t="shared" si="50"/>
        <v>Included</v>
      </c>
      <c r="O356" s="1080">
        <f t="shared" si="51"/>
        <v>0</v>
      </c>
      <c r="P356" s="875"/>
      <c r="Q356" s="285">
        <f t="shared" si="52"/>
        <v>0</v>
      </c>
      <c r="R356" s="907">
        <f t="shared" si="53"/>
        <v>0</v>
      </c>
      <c r="S356" s="875"/>
      <c r="T356" s="904"/>
      <c r="V356" s="905"/>
      <c r="AB356" s="876"/>
      <c r="AL356" s="876"/>
      <c r="AM356" s="876"/>
      <c r="AN356" s="876"/>
      <c r="AO356" s="876"/>
      <c r="AP356" s="876"/>
      <c r="AQ356" s="876"/>
      <c r="AR356" s="876"/>
      <c r="AS356" s="876"/>
      <c r="AT356" s="876"/>
      <c r="AU356" s="876"/>
      <c r="AV356" s="876"/>
      <c r="AW356" s="876"/>
      <c r="AX356" s="876"/>
      <c r="AY356" s="876"/>
    </row>
    <row r="357" spans="1:51" ht="33">
      <c r="A357" s="1070">
        <v>12</v>
      </c>
      <c r="B357" s="1070">
        <v>7000025907</v>
      </c>
      <c r="C357" s="1070">
        <v>120</v>
      </c>
      <c r="D357" s="908" t="s">
        <v>716</v>
      </c>
      <c r="E357" s="1070">
        <v>1000031943</v>
      </c>
      <c r="F357" s="1070">
        <v>85446020</v>
      </c>
      <c r="G357" s="1154"/>
      <c r="H357" s="1070">
        <v>18</v>
      </c>
      <c r="I357" s="1151"/>
      <c r="J357" s="1068" t="s">
        <v>668</v>
      </c>
      <c r="K357" s="1070" t="s">
        <v>593</v>
      </c>
      <c r="L357" s="1070">
        <v>1</v>
      </c>
      <c r="M357" s="1144"/>
      <c r="N357" s="1079" t="str">
        <f t="shared" si="50"/>
        <v>Included</v>
      </c>
      <c r="O357" s="1080">
        <f t="shared" si="51"/>
        <v>0</v>
      </c>
      <c r="P357" s="875"/>
      <c r="Q357" s="285">
        <f t="shared" si="52"/>
        <v>0</v>
      </c>
      <c r="R357" s="907">
        <f t="shared" si="53"/>
        <v>0</v>
      </c>
      <c r="S357" s="875"/>
      <c r="T357" s="904"/>
      <c r="V357" s="905"/>
      <c r="AB357" s="876"/>
      <c r="AL357" s="876"/>
      <c r="AM357" s="876"/>
      <c r="AN357" s="876"/>
      <c r="AO357" s="876"/>
      <c r="AP357" s="876"/>
      <c r="AQ357" s="876"/>
      <c r="AR357" s="876"/>
      <c r="AS357" s="876"/>
      <c r="AT357" s="876"/>
      <c r="AU357" s="876"/>
      <c r="AV357" s="876"/>
      <c r="AW357" s="876"/>
      <c r="AX357" s="876"/>
      <c r="AY357" s="876"/>
    </row>
    <row r="358" spans="1:51" ht="33">
      <c r="A358" s="1070">
        <v>13</v>
      </c>
      <c r="B358" s="1070">
        <v>7000025907</v>
      </c>
      <c r="C358" s="1070">
        <v>130</v>
      </c>
      <c r="D358" s="908" t="s">
        <v>716</v>
      </c>
      <c r="E358" s="1070">
        <v>1000031964</v>
      </c>
      <c r="F358" s="1070">
        <v>85446020</v>
      </c>
      <c r="G358" s="1154"/>
      <c r="H358" s="1070">
        <v>18</v>
      </c>
      <c r="I358" s="1151"/>
      <c r="J358" s="908" t="s">
        <v>667</v>
      </c>
      <c r="K358" s="1070" t="s">
        <v>593</v>
      </c>
      <c r="L358" s="1070">
        <v>1</v>
      </c>
      <c r="M358" s="1144"/>
      <c r="N358" s="1079" t="str">
        <f t="shared" si="50"/>
        <v>Included</v>
      </c>
      <c r="O358" s="1080">
        <f t="shared" si="51"/>
        <v>0</v>
      </c>
      <c r="P358" s="875"/>
      <c r="Q358" s="285">
        <f t="shared" si="52"/>
        <v>0</v>
      </c>
      <c r="R358" s="907">
        <f t="shared" si="53"/>
        <v>0</v>
      </c>
      <c r="S358" s="875"/>
      <c r="T358" s="904"/>
      <c r="V358" s="905"/>
      <c r="AB358" s="876"/>
      <c r="AL358" s="876"/>
      <c r="AM358" s="876"/>
      <c r="AN358" s="876"/>
      <c r="AO358" s="876"/>
      <c r="AP358" s="876"/>
      <c r="AQ358" s="876"/>
      <c r="AR358" s="876"/>
      <c r="AS358" s="876"/>
      <c r="AT358" s="876"/>
      <c r="AU358" s="876"/>
      <c r="AV358" s="876"/>
      <c r="AW358" s="876"/>
      <c r="AX358" s="876"/>
      <c r="AY358" s="876"/>
    </row>
    <row r="359" spans="1:51" ht="33">
      <c r="A359" s="1070">
        <v>14</v>
      </c>
      <c r="B359" s="1070">
        <v>7000025907</v>
      </c>
      <c r="C359" s="1070">
        <v>140</v>
      </c>
      <c r="D359" s="908" t="s">
        <v>716</v>
      </c>
      <c r="E359" s="1070">
        <v>1000031987</v>
      </c>
      <c r="F359" s="1070">
        <v>85446020</v>
      </c>
      <c r="G359" s="1154"/>
      <c r="H359" s="1070">
        <v>18</v>
      </c>
      <c r="I359" s="1151"/>
      <c r="J359" s="908" t="s">
        <v>666</v>
      </c>
      <c r="K359" s="1070" t="s">
        <v>593</v>
      </c>
      <c r="L359" s="1070">
        <v>2.5</v>
      </c>
      <c r="M359" s="1144"/>
      <c r="N359" s="1079" t="str">
        <f t="shared" si="50"/>
        <v>Included</v>
      </c>
      <c r="O359" s="1080">
        <f t="shared" si="51"/>
        <v>0</v>
      </c>
      <c r="P359" s="875"/>
      <c r="Q359" s="285">
        <f t="shared" si="52"/>
        <v>0</v>
      </c>
      <c r="R359" s="907">
        <f t="shared" si="53"/>
        <v>0</v>
      </c>
      <c r="S359" s="875"/>
      <c r="T359" s="904"/>
      <c r="V359" s="905"/>
      <c r="AB359" s="876"/>
      <c r="AL359" s="876"/>
      <c r="AM359" s="876"/>
      <c r="AN359" s="876"/>
      <c r="AO359" s="876"/>
      <c r="AP359" s="876"/>
      <c r="AQ359" s="876"/>
      <c r="AR359" s="876"/>
      <c r="AS359" s="876"/>
      <c r="AT359" s="876"/>
      <c r="AU359" s="876"/>
      <c r="AV359" s="876"/>
      <c r="AW359" s="876"/>
      <c r="AX359" s="876"/>
      <c r="AY359" s="876"/>
    </row>
    <row r="360" spans="1:51" ht="33">
      <c r="A360" s="1070">
        <v>15</v>
      </c>
      <c r="B360" s="1070">
        <v>7000025907</v>
      </c>
      <c r="C360" s="1070">
        <v>280</v>
      </c>
      <c r="D360" s="908" t="s">
        <v>716</v>
      </c>
      <c r="E360" s="1070">
        <v>1000031887</v>
      </c>
      <c r="F360" s="1070">
        <v>85446020</v>
      </c>
      <c r="G360" s="1154"/>
      <c r="H360" s="1070">
        <v>18</v>
      </c>
      <c r="I360" s="1151"/>
      <c r="J360" s="908" t="s">
        <v>665</v>
      </c>
      <c r="K360" s="1070" t="s">
        <v>593</v>
      </c>
      <c r="L360" s="1070">
        <v>1</v>
      </c>
      <c r="M360" s="1144"/>
      <c r="N360" s="1079" t="str">
        <f t="shared" si="50"/>
        <v>Included</v>
      </c>
      <c r="O360" s="1080">
        <f t="shared" si="51"/>
        <v>0</v>
      </c>
      <c r="P360" s="875"/>
      <c r="Q360" s="285">
        <f t="shared" si="52"/>
        <v>0</v>
      </c>
      <c r="R360" s="907">
        <f t="shared" si="53"/>
        <v>0</v>
      </c>
      <c r="S360" s="875"/>
      <c r="T360" s="904"/>
      <c r="V360" s="905"/>
      <c r="AB360" s="876"/>
      <c r="AL360" s="876"/>
      <c r="AM360" s="876"/>
      <c r="AN360" s="876"/>
      <c r="AO360" s="876"/>
      <c r="AP360" s="876"/>
      <c r="AQ360" s="876"/>
      <c r="AR360" s="876"/>
      <c r="AS360" s="876"/>
      <c r="AT360" s="876"/>
      <c r="AU360" s="876"/>
      <c r="AV360" s="876"/>
      <c r="AW360" s="876"/>
      <c r="AX360" s="876"/>
      <c r="AY360" s="876"/>
    </row>
    <row r="361" spans="1:51" ht="33">
      <c r="A361" s="1070">
        <v>16</v>
      </c>
      <c r="B361" s="1070">
        <v>7000025907</v>
      </c>
      <c r="C361" s="1070">
        <v>150</v>
      </c>
      <c r="D361" s="908" t="s">
        <v>716</v>
      </c>
      <c r="E361" s="1070">
        <v>1000056264</v>
      </c>
      <c r="F361" s="1070">
        <v>85446020</v>
      </c>
      <c r="G361" s="1154"/>
      <c r="H361" s="1070">
        <v>18</v>
      </c>
      <c r="I361" s="1151"/>
      <c r="J361" s="908" t="s">
        <v>704</v>
      </c>
      <c r="K361" s="1070" t="s">
        <v>593</v>
      </c>
      <c r="L361" s="1070">
        <v>2</v>
      </c>
      <c r="M361" s="1144"/>
      <c r="N361" s="1079" t="str">
        <f t="shared" si="50"/>
        <v>Included</v>
      </c>
      <c r="O361" s="1080">
        <f t="shared" si="51"/>
        <v>0</v>
      </c>
      <c r="P361" s="875"/>
      <c r="Q361" s="285">
        <f t="shared" si="52"/>
        <v>0</v>
      </c>
      <c r="R361" s="907">
        <f t="shared" si="53"/>
        <v>0</v>
      </c>
      <c r="S361" s="875"/>
      <c r="T361" s="904"/>
      <c r="V361" s="905"/>
      <c r="AB361" s="876"/>
      <c r="AL361" s="876"/>
      <c r="AM361" s="876"/>
      <c r="AN361" s="876"/>
      <c r="AO361" s="876"/>
      <c r="AP361" s="876"/>
      <c r="AQ361" s="876"/>
      <c r="AR361" s="876"/>
      <c r="AS361" s="876"/>
      <c r="AT361" s="876"/>
      <c r="AU361" s="876"/>
      <c r="AV361" s="876"/>
      <c r="AW361" s="876"/>
      <c r="AX361" s="876"/>
      <c r="AY361" s="876"/>
    </row>
    <row r="362" spans="1:51" ht="33">
      <c r="A362" s="1070">
        <v>17</v>
      </c>
      <c r="B362" s="1070">
        <v>7000025907</v>
      </c>
      <c r="C362" s="1070">
        <v>160</v>
      </c>
      <c r="D362" s="908" t="s">
        <v>716</v>
      </c>
      <c r="E362" s="1070">
        <v>1000056265</v>
      </c>
      <c r="F362" s="1070">
        <v>85446020</v>
      </c>
      <c r="G362" s="1154"/>
      <c r="H362" s="1070">
        <v>18</v>
      </c>
      <c r="I362" s="1151"/>
      <c r="J362" s="908" t="s">
        <v>703</v>
      </c>
      <c r="K362" s="1070" t="s">
        <v>593</v>
      </c>
      <c r="L362" s="1070">
        <v>2</v>
      </c>
      <c r="M362" s="1144"/>
      <c r="N362" s="1079" t="str">
        <f t="shared" si="50"/>
        <v>Included</v>
      </c>
      <c r="O362" s="1080">
        <f t="shared" si="51"/>
        <v>0</v>
      </c>
      <c r="P362" s="875"/>
      <c r="Q362" s="285">
        <f t="shared" si="52"/>
        <v>0</v>
      </c>
      <c r="R362" s="907">
        <f t="shared" si="53"/>
        <v>0</v>
      </c>
      <c r="S362" s="875"/>
      <c r="T362" s="904"/>
      <c r="V362" s="905"/>
      <c r="AB362" s="876"/>
      <c r="AL362" s="876"/>
      <c r="AM362" s="876"/>
      <c r="AN362" s="876"/>
      <c r="AO362" s="876"/>
      <c r="AP362" s="876"/>
      <c r="AQ362" s="876"/>
      <c r="AR362" s="876"/>
      <c r="AS362" s="876"/>
      <c r="AT362" s="876"/>
      <c r="AU362" s="876"/>
      <c r="AV362" s="876"/>
      <c r="AW362" s="876"/>
      <c r="AX362" s="876"/>
      <c r="AY362" s="876"/>
    </row>
    <row r="363" spans="1:51" ht="82.5">
      <c r="A363" s="1070">
        <v>18</v>
      </c>
      <c r="B363" s="1070">
        <v>7000025907</v>
      </c>
      <c r="C363" s="1070">
        <v>250</v>
      </c>
      <c r="D363" s="908" t="s">
        <v>893</v>
      </c>
      <c r="E363" s="1070">
        <v>1000015954</v>
      </c>
      <c r="F363" s="1070">
        <v>73082011</v>
      </c>
      <c r="G363" s="1154"/>
      <c r="H363" s="1070">
        <v>18</v>
      </c>
      <c r="I363" s="1151"/>
      <c r="J363" s="908" t="s">
        <v>595</v>
      </c>
      <c r="K363" s="1070" t="s">
        <v>596</v>
      </c>
      <c r="L363" s="1070">
        <v>10</v>
      </c>
      <c r="M363" s="1144"/>
      <c r="N363" s="1079" t="str">
        <f t="shared" si="50"/>
        <v>Included</v>
      </c>
      <c r="O363" s="1080">
        <f t="shared" si="51"/>
        <v>0</v>
      </c>
      <c r="P363" s="875"/>
      <c r="Q363" s="285">
        <f t="shared" si="52"/>
        <v>0</v>
      </c>
      <c r="R363" s="907">
        <f t="shared" si="53"/>
        <v>0</v>
      </c>
      <c r="S363" s="875"/>
      <c r="T363" s="904"/>
      <c r="V363" s="905"/>
      <c r="AB363" s="876"/>
      <c r="AL363" s="876"/>
      <c r="AM363" s="876"/>
      <c r="AN363" s="876"/>
      <c r="AO363" s="876"/>
      <c r="AP363" s="876"/>
      <c r="AQ363" s="876"/>
      <c r="AR363" s="876"/>
      <c r="AS363" s="876"/>
      <c r="AT363" s="876"/>
      <c r="AU363" s="876"/>
      <c r="AV363" s="876"/>
      <c r="AW363" s="876"/>
      <c r="AX363" s="876"/>
      <c r="AY363" s="876"/>
    </row>
    <row r="364" spans="1:51" ht="49.5">
      <c r="A364" s="1070">
        <v>19</v>
      </c>
      <c r="B364" s="1070">
        <v>7000025907</v>
      </c>
      <c r="C364" s="1070">
        <v>260</v>
      </c>
      <c r="D364" s="908" t="s">
        <v>893</v>
      </c>
      <c r="E364" s="1070">
        <v>1000011713</v>
      </c>
      <c r="F364" s="1070">
        <v>73082011</v>
      </c>
      <c r="G364" s="1154"/>
      <c r="H364" s="1070">
        <v>18</v>
      </c>
      <c r="I364" s="1151"/>
      <c r="J364" s="908" t="s">
        <v>597</v>
      </c>
      <c r="K364" s="1070" t="s">
        <v>596</v>
      </c>
      <c r="L364" s="1070">
        <v>3</v>
      </c>
      <c r="M364" s="1144"/>
      <c r="N364" s="1079" t="str">
        <f t="shared" si="50"/>
        <v>Included</v>
      </c>
      <c r="O364" s="1080">
        <f t="shared" si="51"/>
        <v>0</v>
      </c>
      <c r="P364" s="875"/>
      <c r="Q364" s="285">
        <f t="shared" si="52"/>
        <v>0</v>
      </c>
      <c r="R364" s="907">
        <f t="shared" si="53"/>
        <v>0</v>
      </c>
      <c r="S364" s="875"/>
      <c r="T364" s="904"/>
      <c r="V364" s="905"/>
      <c r="AB364" s="876"/>
      <c r="AL364" s="876"/>
      <c r="AM364" s="876"/>
      <c r="AN364" s="876"/>
      <c r="AO364" s="876"/>
      <c r="AP364" s="876"/>
      <c r="AQ364" s="876"/>
      <c r="AR364" s="876"/>
      <c r="AS364" s="876"/>
      <c r="AT364" s="876"/>
      <c r="AU364" s="876"/>
      <c r="AV364" s="876"/>
      <c r="AW364" s="876"/>
      <c r="AX364" s="876"/>
      <c r="AY364" s="876"/>
    </row>
    <row r="365" spans="1:51" ht="49.5">
      <c r="A365" s="1070">
        <v>20</v>
      </c>
      <c r="B365" s="1070">
        <v>7000025907</v>
      </c>
      <c r="C365" s="1070">
        <v>270</v>
      </c>
      <c r="D365" s="908" t="s">
        <v>893</v>
      </c>
      <c r="E365" s="1070">
        <v>1000012373</v>
      </c>
      <c r="F365" s="1070">
        <v>73082011</v>
      </c>
      <c r="G365" s="1154"/>
      <c r="H365" s="1070">
        <v>18</v>
      </c>
      <c r="I365" s="1151"/>
      <c r="J365" s="908" t="s">
        <v>598</v>
      </c>
      <c r="K365" s="1070" t="s">
        <v>596</v>
      </c>
      <c r="L365" s="1070">
        <v>1</v>
      </c>
      <c r="M365" s="1144"/>
      <c r="N365" s="1079" t="str">
        <f t="shared" si="50"/>
        <v>Included</v>
      </c>
      <c r="O365" s="1080">
        <f t="shared" si="51"/>
        <v>0</v>
      </c>
      <c r="P365" s="875"/>
      <c r="Q365" s="285">
        <f t="shared" si="52"/>
        <v>0</v>
      </c>
      <c r="R365" s="907">
        <f t="shared" si="53"/>
        <v>0</v>
      </c>
      <c r="S365" s="875"/>
      <c r="T365" s="904"/>
      <c r="V365" s="905"/>
      <c r="AB365" s="876"/>
      <c r="AL365" s="876"/>
      <c r="AM365" s="876"/>
      <c r="AN365" s="876"/>
      <c r="AO365" s="876"/>
      <c r="AP365" s="876"/>
      <c r="AQ365" s="876"/>
      <c r="AR365" s="876"/>
      <c r="AS365" s="876"/>
      <c r="AT365" s="876"/>
      <c r="AU365" s="876"/>
      <c r="AV365" s="876"/>
      <c r="AW365" s="876"/>
      <c r="AX365" s="876"/>
      <c r="AY365" s="876"/>
    </row>
    <row r="366" spans="1:51" ht="26.45" customHeight="1">
      <c r="A366" s="1150" t="s">
        <v>895</v>
      </c>
      <c r="B366" s="1055" t="s">
        <v>896</v>
      </c>
      <c r="C366" s="1056"/>
      <c r="D366" s="1056"/>
      <c r="E366" s="1056"/>
      <c r="F366" s="1056"/>
      <c r="G366" s="1056"/>
      <c r="H366" s="1056"/>
      <c r="I366" s="1150"/>
      <c r="J366" s="1057"/>
      <c r="K366" s="1052"/>
      <c r="L366" s="1052"/>
      <c r="M366" s="1053"/>
      <c r="N366" s="1052"/>
      <c r="O366" s="1078"/>
      <c r="P366" s="875"/>
      <c r="Q366" s="285"/>
      <c r="R366" s="907"/>
      <c r="S366" s="875"/>
      <c r="T366" s="904"/>
      <c r="V366" s="905"/>
      <c r="AB366" s="876"/>
      <c r="AL366" s="876"/>
      <c r="AM366" s="876"/>
      <c r="AN366" s="876"/>
      <c r="AO366" s="876"/>
      <c r="AP366" s="876"/>
      <c r="AQ366" s="876"/>
      <c r="AR366" s="876"/>
      <c r="AS366" s="876"/>
      <c r="AT366" s="876"/>
      <c r="AU366" s="876"/>
      <c r="AV366" s="876"/>
      <c r="AW366" s="876"/>
      <c r="AX366" s="876"/>
      <c r="AY366" s="876"/>
    </row>
    <row r="367" spans="1:51" ht="33">
      <c r="A367" s="1070">
        <v>1</v>
      </c>
      <c r="B367" s="1070">
        <v>7000025908</v>
      </c>
      <c r="C367" s="1070">
        <v>10</v>
      </c>
      <c r="D367" s="908" t="s">
        <v>706</v>
      </c>
      <c r="E367" s="1070">
        <v>1000005827</v>
      </c>
      <c r="F367" s="1070">
        <v>85352919</v>
      </c>
      <c r="G367" s="1154"/>
      <c r="H367" s="1070">
        <v>18</v>
      </c>
      <c r="I367" s="1151"/>
      <c r="J367" s="908" t="s">
        <v>719</v>
      </c>
      <c r="K367" s="1070" t="s">
        <v>575</v>
      </c>
      <c r="L367" s="1070">
        <v>1</v>
      </c>
      <c r="M367" s="1144"/>
      <c r="N367" s="1079" t="str">
        <f t="shared" ref="N367:N406" si="54">IF(M367=0, "Included",IF(ISERROR(L367*M367), M367, L367*M367))</f>
        <v>Included</v>
      </c>
      <c r="O367" s="1080">
        <f t="shared" ref="O367:O406" si="55">R367</f>
        <v>0</v>
      </c>
      <c r="P367" s="875"/>
      <c r="Q367" s="285">
        <f t="shared" ref="Q367:Q406" si="56">IF(N367="Included",0,N367)</f>
        <v>0</v>
      </c>
      <c r="R367" s="907">
        <f>IF(I367="", H367*Q367/100,I367*Q367)</f>
        <v>0</v>
      </c>
      <c r="S367" s="875"/>
      <c r="T367" s="904"/>
      <c r="V367" s="905"/>
      <c r="AB367" s="876"/>
      <c r="AL367" s="876"/>
      <c r="AM367" s="876"/>
      <c r="AN367" s="876"/>
      <c r="AO367" s="876"/>
      <c r="AP367" s="876"/>
      <c r="AQ367" s="876"/>
      <c r="AR367" s="876"/>
      <c r="AS367" s="876"/>
      <c r="AT367" s="876"/>
      <c r="AU367" s="876"/>
      <c r="AV367" s="876"/>
      <c r="AW367" s="876"/>
      <c r="AX367" s="876"/>
      <c r="AY367" s="876"/>
    </row>
    <row r="368" spans="1:51" ht="33">
      <c r="A368" s="1070">
        <v>2</v>
      </c>
      <c r="B368" s="1070">
        <v>7000025908</v>
      </c>
      <c r="C368" s="1070">
        <v>20</v>
      </c>
      <c r="D368" s="908" t="s">
        <v>706</v>
      </c>
      <c r="E368" s="1070">
        <v>1000005826</v>
      </c>
      <c r="F368" s="1070">
        <v>85352919</v>
      </c>
      <c r="G368" s="1154"/>
      <c r="H368" s="1070">
        <v>18</v>
      </c>
      <c r="I368" s="1151"/>
      <c r="J368" s="908" t="s">
        <v>720</v>
      </c>
      <c r="K368" s="1070" t="s">
        <v>575</v>
      </c>
      <c r="L368" s="1070">
        <v>1</v>
      </c>
      <c r="M368" s="1144"/>
      <c r="N368" s="1079" t="str">
        <f t="shared" si="54"/>
        <v>Included</v>
      </c>
      <c r="O368" s="1080">
        <f t="shared" si="55"/>
        <v>0</v>
      </c>
      <c r="P368" s="875"/>
      <c r="Q368" s="285">
        <f t="shared" si="56"/>
        <v>0</v>
      </c>
      <c r="R368" s="907">
        <f t="shared" ref="R368:R386" si="57">IF(I368="", H368*Q368/100,I368*Q368)</f>
        <v>0</v>
      </c>
      <c r="S368" s="875"/>
      <c r="T368" s="904"/>
      <c r="V368" s="905"/>
      <c r="AB368" s="876"/>
      <c r="AL368" s="876"/>
      <c r="AM368" s="876"/>
      <c r="AN368" s="876"/>
      <c r="AO368" s="876"/>
      <c r="AP368" s="876"/>
      <c r="AQ368" s="876"/>
      <c r="AR368" s="876"/>
      <c r="AS368" s="876"/>
      <c r="AT368" s="876"/>
      <c r="AU368" s="876"/>
      <c r="AV368" s="876"/>
      <c r="AW368" s="876"/>
      <c r="AX368" s="876"/>
      <c r="AY368" s="876"/>
    </row>
    <row r="369" spans="1:51" ht="33">
      <c r="A369" s="1070">
        <v>3</v>
      </c>
      <c r="B369" s="1070">
        <v>7000025908</v>
      </c>
      <c r="C369" s="1070">
        <v>30</v>
      </c>
      <c r="D369" s="908" t="s">
        <v>706</v>
      </c>
      <c r="E369" s="1070">
        <v>1000005848</v>
      </c>
      <c r="F369" s="1070">
        <v>85359090</v>
      </c>
      <c r="G369" s="1154"/>
      <c r="H369" s="1070">
        <v>18</v>
      </c>
      <c r="I369" s="1151"/>
      <c r="J369" s="908" t="s">
        <v>721</v>
      </c>
      <c r="K369" s="1070" t="s">
        <v>575</v>
      </c>
      <c r="L369" s="1070">
        <v>6</v>
      </c>
      <c r="M369" s="1144"/>
      <c r="N369" s="1079" t="str">
        <f t="shared" si="54"/>
        <v>Included</v>
      </c>
      <c r="O369" s="1080">
        <f t="shared" si="55"/>
        <v>0</v>
      </c>
      <c r="P369" s="875"/>
      <c r="Q369" s="285">
        <f t="shared" si="56"/>
        <v>0</v>
      </c>
      <c r="R369" s="907">
        <f t="shared" si="57"/>
        <v>0</v>
      </c>
      <c r="S369" s="875"/>
      <c r="T369" s="904"/>
      <c r="V369" s="905"/>
      <c r="AB369" s="876"/>
      <c r="AL369" s="876"/>
      <c r="AM369" s="876"/>
      <c r="AN369" s="876"/>
      <c r="AO369" s="876"/>
      <c r="AP369" s="876"/>
      <c r="AQ369" s="876"/>
      <c r="AR369" s="876"/>
      <c r="AS369" s="876"/>
      <c r="AT369" s="876"/>
      <c r="AU369" s="876"/>
      <c r="AV369" s="876"/>
      <c r="AW369" s="876"/>
      <c r="AX369" s="876"/>
      <c r="AY369" s="876"/>
    </row>
    <row r="370" spans="1:51" ht="33">
      <c r="A370" s="1070">
        <v>4</v>
      </c>
      <c r="B370" s="1070">
        <v>7000025908</v>
      </c>
      <c r="C370" s="1070">
        <v>40</v>
      </c>
      <c r="D370" s="908" t="s">
        <v>706</v>
      </c>
      <c r="E370" s="1070">
        <v>1000005853</v>
      </c>
      <c r="F370" s="1070">
        <v>85353090</v>
      </c>
      <c r="G370" s="1154"/>
      <c r="H370" s="1070">
        <v>18</v>
      </c>
      <c r="I370" s="1151"/>
      <c r="J370" s="908" t="s">
        <v>722</v>
      </c>
      <c r="K370" s="1070" t="s">
        <v>575</v>
      </c>
      <c r="L370" s="1070">
        <v>4</v>
      </c>
      <c r="M370" s="1144"/>
      <c r="N370" s="1079" t="str">
        <f t="shared" si="54"/>
        <v>Included</v>
      </c>
      <c r="O370" s="1080">
        <f t="shared" si="55"/>
        <v>0</v>
      </c>
      <c r="P370" s="875"/>
      <c r="Q370" s="285">
        <f t="shared" si="56"/>
        <v>0</v>
      </c>
      <c r="R370" s="907">
        <f t="shared" si="57"/>
        <v>0</v>
      </c>
      <c r="S370" s="875"/>
      <c r="T370" s="904"/>
      <c r="V370" s="905"/>
      <c r="AB370" s="876"/>
      <c r="AL370" s="876"/>
      <c r="AM370" s="876"/>
      <c r="AN370" s="876"/>
      <c r="AO370" s="876"/>
      <c r="AP370" s="876"/>
      <c r="AQ370" s="876"/>
      <c r="AR370" s="876"/>
      <c r="AS370" s="876"/>
      <c r="AT370" s="876"/>
      <c r="AU370" s="876"/>
      <c r="AV370" s="876"/>
      <c r="AW370" s="876"/>
      <c r="AX370" s="876"/>
      <c r="AY370" s="876"/>
    </row>
    <row r="371" spans="1:51" ht="33">
      <c r="A371" s="1070">
        <v>5</v>
      </c>
      <c r="B371" s="1070">
        <v>7000025908</v>
      </c>
      <c r="C371" s="1070">
        <v>50</v>
      </c>
      <c r="D371" s="908" t="s">
        <v>706</v>
      </c>
      <c r="E371" s="1070">
        <v>1000005854</v>
      </c>
      <c r="F371" s="1070">
        <v>85353090</v>
      </c>
      <c r="G371" s="1154"/>
      <c r="H371" s="1070">
        <v>18</v>
      </c>
      <c r="I371" s="1151"/>
      <c r="J371" s="908" t="s">
        <v>723</v>
      </c>
      <c r="K371" s="1070" t="s">
        <v>575</v>
      </c>
      <c r="L371" s="1070">
        <v>2</v>
      </c>
      <c r="M371" s="1144"/>
      <c r="N371" s="1079" t="str">
        <f t="shared" si="54"/>
        <v>Included</v>
      </c>
      <c r="O371" s="1080">
        <f t="shared" si="55"/>
        <v>0</v>
      </c>
      <c r="P371" s="875"/>
      <c r="Q371" s="285">
        <f t="shared" si="56"/>
        <v>0</v>
      </c>
      <c r="R371" s="907">
        <f t="shared" si="57"/>
        <v>0</v>
      </c>
      <c r="S371" s="875"/>
      <c r="T371" s="904"/>
      <c r="V371" s="905"/>
      <c r="AB371" s="876"/>
      <c r="AL371" s="876"/>
      <c r="AM371" s="876"/>
      <c r="AN371" s="876"/>
      <c r="AO371" s="876"/>
      <c r="AP371" s="876"/>
      <c r="AQ371" s="876"/>
      <c r="AR371" s="876"/>
      <c r="AS371" s="876"/>
      <c r="AT371" s="876"/>
      <c r="AU371" s="876"/>
      <c r="AV371" s="876"/>
      <c r="AW371" s="876"/>
      <c r="AX371" s="876"/>
      <c r="AY371" s="876"/>
    </row>
    <row r="372" spans="1:51" ht="33">
      <c r="A372" s="1070">
        <v>6</v>
      </c>
      <c r="B372" s="1070">
        <v>7000025908</v>
      </c>
      <c r="C372" s="1070">
        <v>60</v>
      </c>
      <c r="D372" s="908" t="s">
        <v>706</v>
      </c>
      <c r="E372" s="1070">
        <v>1000020421</v>
      </c>
      <c r="F372" s="1070">
        <v>85354010</v>
      </c>
      <c r="G372" s="1154"/>
      <c r="H372" s="1070">
        <v>18</v>
      </c>
      <c r="I372" s="1151"/>
      <c r="J372" s="908" t="s">
        <v>726</v>
      </c>
      <c r="K372" s="1070" t="s">
        <v>575</v>
      </c>
      <c r="L372" s="1070">
        <v>3</v>
      </c>
      <c r="M372" s="1144"/>
      <c r="N372" s="1079" t="str">
        <f t="shared" si="54"/>
        <v>Included</v>
      </c>
      <c r="O372" s="1080">
        <f t="shared" si="55"/>
        <v>0</v>
      </c>
      <c r="P372" s="875"/>
      <c r="Q372" s="285">
        <f t="shared" si="56"/>
        <v>0</v>
      </c>
      <c r="R372" s="907">
        <f t="shared" si="57"/>
        <v>0</v>
      </c>
      <c r="S372" s="875"/>
      <c r="T372" s="904"/>
      <c r="V372" s="905"/>
      <c r="AB372" s="876"/>
      <c r="AL372" s="876"/>
      <c r="AM372" s="876"/>
      <c r="AN372" s="876"/>
      <c r="AO372" s="876"/>
      <c r="AP372" s="876"/>
      <c r="AQ372" s="876"/>
      <c r="AR372" s="876"/>
      <c r="AS372" s="876"/>
      <c r="AT372" s="876"/>
      <c r="AU372" s="876"/>
      <c r="AV372" s="876"/>
      <c r="AW372" s="876"/>
      <c r="AX372" s="876"/>
      <c r="AY372" s="876"/>
    </row>
    <row r="373" spans="1:51" ht="33">
      <c r="A373" s="1070">
        <v>7</v>
      </c>
      <c r="B373" s="1070">
        <v>7000025908</v>
      </c>
      <c r="C373" s="1070">
        <v>70</v>
      </c>
      <c r="D373" s="908" t="s">
        <v>706</v>
      </c>
      <c r="E373" s="1070">
        <v>1000005791</v>
      </c>
      <c r="F373" s="1070">
        <v>85462040</v>
      </c>
      <c r="G373" s="1154"/>
      <c r="H373" s="1070">
        <v>18</v>
      </c>
      <c r="I373" s="1151"/>
      <c r="J373" s="908" t="s">
        <v>727</v>
      </c>
      <c r="K373" s="1070" t="s">
        <v>575</v>
      </c>
      <c r="L373" s="1070">
        <v>22</v>
      </c>
      <c r="M373" s="1144"/>
      <c r="N373" s="1079" t="str">
        <f t="shared" si="54"/>
        <v>Included</v>
      </c>
      <c r="O373" s="1080">
        <f t="shared" si="55"/>
        <v>0</v>
      </c>
      <c r="P373" s="875"/>
      <c r="Q373" s="285">
        <f t="shared" si="56"/>
        <v>0</v>
      </c>
      <c r="R373" s="907">
        <f t="shared" si="57"/>
        <v>0</v>
      </c>
      <c r="S373" s="875"/>
      <c r="T373" s="904"/>
      <c r="V373" s="905"/>
      <c r="AB373" s="876"/>
      <c r="AL373" s="876"/>
      <c r="AM373" s="876"/>
      <c r="AN373" s="876"/>
      <c r="AO373" s="876"/>
      <c r="AP373" s="876"/>
      <c r="AQ373" s="876"/>
      <c r="AR373" s="876"/>
      <c r="AS373" s="876"/>
      <c r="AT373" s="876"/>
      <c r="AU373" s="876"/>
      <c r="AV373" s="876"/>
      <c r="AW373" s="876"/>
      <c r="AX373" s="876"/>
      <c r="AY373" s="876"/>
    </row>
    <row r="374" spans="1:51" ht="33">
      <c r="A374" s="1070">
        <v>8</v>
      </c>
      <c r="B374" s="1070">
        <v>7000025908</v>
      </c>
      <c r="C374" s="1070">
        <v>80</v>
      </c>
      <c r="D374" s="908" t="s">
        <v>707</v>
      </c>
      <c r="E374" s="1070">
        <v>1000004501</v>
      </c>
      <c r="F374" s="1070">
        <v>85352913</v>
      </c>
      <c r="G374" s="1154"/>
      <c r="H374" s="1070">
        <v>18</v>
      </c>
      <c r="I374" s="1151"/>
      <c r="J374" s="908" t="s">
        <v>732</v>
      </c>
      <c r="K374" s="1070" t="s">
        <v>575</v>
      </c>
      <c r="L374" s="1070">
        <v>2</v>
      </c>
      <c r="M374" s="1144"/>
      <c r="N374" s="1079" t="str">
        <f t="shared" si="54"/>
        <v>Included</v>
      </c>
      <c r="O374" s="1080">
        <f t="shared" si="55"/>
        <v>0</v>
      </c>
      <c r="P374" s="875"/>
      <c r="Q374" s="285">
        <f t="shared" si="56"/>
        <v>0</v>
      </c>
      <c r="R374" s="907">
        <f t="shared" si="57"/>
        <v>0</v>
      </c>
      <c r="S374" s="875"/>
      <c r="T374" s="904"/>
      <c r="V374" s="905"/>
      <c r="AB374" s="876"/>
      <c r="AL374" s="876"/>
      <c r="AM374" s="876"/>
      <c r="AN374" s="876"/>
      <c r="AO374" s="876"/>
      <c r="AP374" s="876"/>
      <c r="AQ374" s="876"/>
      <c r="AR374" s="876"/>
      <c r="AS374" s="876"/>
      <c r="AT374" s="876"/>
      <c r="AU374" s="876"/>
      <c r="AV374" s="876"/>
      <c r="AW374" s="876"/>
      <c r="AX374" s="876"/>
      <c r="AY374" s="876"/>
    </row>
    <row r="375" spans="1:51" ht="33">
      <c r="A375" s="1070">
        <v>9</v>
      </c>
      <c r="B375" s="1070">
        <v>7000025908</v>
      </c>
      <c r="C375" s="1070">
        <v>90</v>
      </c>
      <c r="D375" s="908" t="s">
        <v>707</v>
      </c>
      <c r="E375" s="1070">
        <v>1000004463</v>
      </c>
      <c r="F375" s="1070">
        <v>85359090</v>
      </c>
      <c r="G375" s="1154"/>
      <c r="H375" s="1070">
        <v>18</v>
      </c>
      <c r="I375" s="1151"/>
      <c r="J375" s="908" t="s">
        <v>731</v>
      </c>
      <c r="K375" s="1070" t="s">
        <v>575</v>
      </c>
      <c r="L375" s="1070">
        <v>6</v>
      </c>
      <c r="M375" s="1144"/>
      <c r="N375" s="1079" t="str">
        <f t="shared" si="54"/>
        <v>Included</v>
      </c>
      <c r="O375" s="1080">
        <f t="shared" si="55"/>
        <v>0</v>
      </c>
      <c r="P375" s="875"/>
      <c r="Q375" s="285">
        <f t="shared" si="56"/>
        <v>0</v>
      </c>
      <c r="R375" s="907">
        <f t="shared" si="57"/>
        <v>0</v>
      </c>
      <c r="S375" s="875"/>
      <c r="T375" s="904"/>
      <c r="V375" s="905"/>
      <c r="AB375" s="876"/>
      <c r="AL375" s="876"/>
      <c r="AM375" s="876"/>
      <c r="AN375" s="876"/>
      <c r="AO375" s="876"/>
      <c r="AP375" s="876"/>
      <c r="AQ375" s="876"/>
      <c r="AR375" s="876"/>
      <c r="AS375" s="876"/>
      <c r="AT375" s="876"/>
      <c r="AU375" s="876"/>
      <c r="AV375" s="876"/>
      <c r="AW375" s="876"/>
      <c r="AX375" s="876"/>
      <c r="AY375" s="876"/>
    </row>
    <row r="376" spans="1:51" ht="33">
      <c r="A376" s="1070">
        <v>10</v>
      </c>
      <c r="B376" s="1070">
        <v>7000025908</v>
      </c>
      <c r="C376" s="1070">
        <v>100</v>
      </c>
      <c r="D376" s="908" t="s">
        <v>707</v>
      </c>
      <c r="E376" s="1070">
        <v>1000004498</v>
      </c>
      <c r="F376" s="1070">
        <v>85353090</v>
      </c>
      <c r="G376" s="1154"/>
      <c r="H376" s="1070">
        <v>18</v>
      </c>
      <c r="I376" s="1151"/>
      <c r="J376" s="908" t="s">
        <v>730</v>
      </c>
      <c r="K376" s="1070" t="s">
        <v>575</v>
      </c>
      <c r="L376" s="1070">
        <v>6</v>
      </c>
      <c r="M376" s="1144"/>
      <c r="N376" s="1079" t="str">
        <f t="shared" si="54"/>
        <v>Included</v>
      </c>
      <c r="O376" s="1080">
        <f t="shared" si="55"/>
        <v>0</v>
      </c>
      <c r="P376" s="875"/>
      <c r="Q376" s="285">
        <f t="shared" si="56"/>
        <v>0</v>
      </c>
      <c r="R376" s="907">
        <f t="shared" si="57"/>
        <v>0</v>
      </c>
      <c r="S376" s="875"/>
      <c r="T376" s="904"/>
      <c r="V376" s="905"/>
      <c r="AB376" s="876"/>
      <c r="AL376" s="876"/>
      <c r="AM376" s="876"/>
      <c r="AN376" s="876"/>
      <c r="AO376" s="876"/>
      <c r="AP376" s="876"/>
      <c r="AQ376" s="876"/>
      <c r="AR376" s="876"/>
      <c r="AS376" s="876"/>
      <c r="AT376" s="876"/>
      <c r="AU376" s="876"/>
      <c r="AV376" s="876"/>
      <c r="AW376" s="876"/>
      <c r="AX376" s="876"/>
      <c r="AY376" s="876"/>
    </row>
    <row r="377" spans="1:51" ht="33">
      <c r="A377" s="1070">
        <v>11</v>
      </c>
      <c r="B377" s="1070">
        <v>7000025908</v>
      </c>
      <c r="C377" s="1070">
        <v>110</v>
      </c>
      <c r="D377" s="908" t="s">
        <v>707</v>
      </c>
      <c r="E377" s="1070">
        <v>1000020419</v>
      </c>
      <c r="F377" s="1070">
        <v>85354010</v>
      </c>
      <c r="G377" s="1154"/>
      <c r="H377" s="1070">
        <v>18</v>
      </c>
      <c r="I377" s="1151"/>
      <c r="J377" s="908" t="s">
        <v>576</v>
      </c>
      <c r="K377" s="1070" t="s">
        <v>575</v>
      </c>
      <c r="L377" s="1070">
        <v>3</v>
      </c>
      <c r="M377" s="1144"/>
      <c r="N377" s="1079" t="str">
        <f t="shared" si="54"/>
        <v>Included</v>
      </c>
      <c r="O377" s="1080">
        <f t="shared" si="55"/>
        <v>0</v>
      </c>
      <c r="P377" s="875"/>
      <c r="Q377" s="285">
        <f t="shared" si="56"/>
        <v>0</v>
      </c>
      <c r="R377" s="907">
        <f t="shared" si="57"/>
        <v>0</v>
      </c>
      <c r="S377" s="875"/>
      <c r="T377" s="904"/>
      <c r="V377" s="905"/>
      <c r="AB377" s="876"/>
      <c r="AL377" s="876"/>
      <c r="AM377" s="876"/>
      <c r="AN377" s="876"/>
      <c r="AO377" s="876"/>
      <c r="AP377" s="876"/>
      <c r="AQ377" s="876"/>
      <c r="AR377" s="876"/>
      <c r="AS377" s="876"/>
      <c r="AT377" s="876"/>
      <c r="AU377" s="876"/>
      <c r="AV377" s="876"/>
      <c r="AW377" s="876"/>
      <c r="AX377" s="876"/>
      <c r="AY377" s="876"/>
    </row>
    <row r="378" spans="1:51" ht="33">
      <c r="A378" s="1070">
        <v>12</v>
      </c>
      <c r="B378" s="1070">
        <v>7000025908</v>
      </c>
      <c r="C378" s="1070">
        <v>120</v>
      </c>
      <c r="D378" s="908" t="s">
        <v>707</v>
      </c>
      <c r="E378" s="1070">
        <v>1000004401</v>
      </c>
      <c r="F378" s="1070">
        <v>85462040</v>
      </c>
      <c r="G378" s="1154"/>
      <c r="H378" s="1070">
        <v>18</v>
      </c>
      <c r="I378" s="1151"/>
      <c r="J378" s="908" t="s">
        <v>577</v>
      </c>
      <c r="K378" s="1070" t="s">
        <v>575</v>
      </c>
      <c r="L378" s="1070">
        <v>16</v>
      </c>
      <c r="M378" s="1144"/>
      <c r="N378" s="1079" t="str">
        <f t="shared" si="54"/>
        <v>Included</v>
      </c>
      <c r="O378" s="1080">
        <f t="shared" si="55"/>
        <v>0</v>
      </c>
      <c r="P378" s="875"/>
      <c r="Q378" s="285">
        <f t="shared" si="56"/>
        <v>0</v>
      </c>
      <c r="R378" s="907">
        <f t="shared" si="57"/>
        <v>0</v>
      </c>
      <c r="S378" s="875"/>
      <c r="T378" s="904"/>
      <c r="V378" s="905"/>
      <c r="AB378" s="876"/>
      <c r="AL378" s="876"/>
      <c r="AM378" s="876"/>
      <c r="AN378" s="876"/>
      <c r="AO378" s="876"/>
      <c r="AP378" s="876"/>
      <c r="AQ378" s="876"/>
      <c r="AR378" s="876"/>
      <c r="AS378" s="876"/>
      <c r="AT378" s="876"/>
      <c r="AU378" s="876"/>
      <c r="AV378" s="876"/>
      <c r="AW378" s="876"/>
      <c r="AX378" s="876"/>
      <c r="AY378" s="876"/>
    </row>
    <row r="379" spans="1:51" ht="33">
      <c r="A379" s="1070">
        <v>13</v>
      </c>
      <c r="B379" s="1070">
        <v>7000025908</v>
      </c>
      <c r="C379" s="1070">
        <v>130</v>
      </c>
      <c r="D379" s="908" t="s">
        <v>709</v>
      </c>
      <c r="E379" s="1070">
        <v>1000001998</v>
      </c>
      <c r="F379" s="1070">
        <v>85049010</v>
      </c>
      <c r="G379" s="1154"/>
      <c r="H379" s="1070">
        <v>18</v>
      </c>
      <c r="I379" s="1151"/>
      <c r="J379" s="908" t="s">
        <v>738</v>
      </c>
      <c r="K379" s="1070" t="s">
        <v>581</v>
      </c>
      <c r="L379" s="1070">
        <v>1</v>
      </c>
      <c r="M379" s="1144"/>
      <c r="N379" s="1079" t="str">
        <f t="shared" si="54"/>
        <v>Included</v>
      </c>
      <c r="O379" s="1080">
        <f t="shared" si="55"/>
        <v>0</v>
      </c>
      <c r="P379" s="875"/>
      <c r="Q379" s="285">
        <f t="shared" si="56"/>
        <v>0</v>
      </c>
      <c r="R379" s="907">
        <f t="shared" si="57"/>
        <v>0</v>
      </c>
      <c r="S379" s="875"/>
      <c r="T379" s="904"/>
      <c r="V379" s="905"/>
      <c r="AB379" s="876"/>
      <c r="AL379" s="876"/>
      <c r="AM379" s="876"/>
      <c r="AN379" s="876"/>
      <c r="AO379" s="876"/>
      <c r="AP379" s="876"/>
      <c r="AQ379" s="876"/>
      <c r="AR379" s="876"/>
      <c r="AS379" s="876"/>
      <c r="AT379" s="876"/>
      <c r="AU379" s="876"/>
      <c r="AV379" s="876"/>
      <c r="AW379" s="876"/>
      <c r="AX379" s="876"/>
      <c r="AY379" s="876"/>
    </row>
    <row r="380" spans="1:51" ht="33">
      <c r="A380" s="1070">
        <v>14</v>
      </c>
      <c r="B380" s="1070">
        <v>7000025908</v>
      </c>
      <c r="C380" s="1070">
        <v>140</v>
      </c>
      <c r="D380" s="908" t="s">
        <v>710</v>
      </c>
      <c r="E380" s="1070">
        <v>1000011350</v>
      </c>
      <c r="F380" s="1070">
        <v>72169990</v>
      </c>
      <c r="G380" s="1154"/>
      <c r="H380" s="1070">
        <v>18</v>
      </c>
      <c r="I380" s="1151"/>
      <c r="J380" s="908" t="s">
        <v>739</v>
      </c>
      <c r="K380" s="1070" t="s">
        <v>581</v>
      </c>
      <c r="L380" s="1070">
        <v>1</v>
      </c>
      <c r="M380" s="1144"/>
      <c r="N380" s="1079" t="str">
        <f t="shared" si="54"/>
        <v>Included</v>
      </c>
      <c r="O380" s="1080">
        <f t="shared" si="55"/>
        <v>0</v>
      </c>
      <c r="P380" s="875"/>
      <c r="Q380" s="285">
        <f t="shared" si="56"/>
        <v>0</v>
      </c>
      <c r="R380" s="907">
        <f t="shared" si="57"/>
        <v>0</v>
      </c>
      <c r="S380" s="875"/>
      <c r="T380" s="904"/>
      <c r="V380" s="905"/>
      <c r="AB380" s="876"/>
      <c r="AL380" s="876"/>
      <c r="AM380" s="876"/>
      <c r="AN380" s="876"/>
      <c r="AO380" s="876"/>
      <c r="AP380" s="876"/>
      <c r="AQ380" s="876"/>
      <c r="AR380" s="876"/>
      <c r="AS380" s="876"/>
      <c r="AT380" s="876"/>
      <c r="AU380" s="876"/>
      <c r="AV380" s="876"/>
      <c r="AW380" s="876"/>
      <c r="AX380" s="876"/>
      <c r="AY380" s="876"/>
    </row>
    <row r="381" spans="1:51" ht="33">
      <c r="A381" s="1070">
        <v>15</v>
      </c>
      <c r="B381" s="1070">
        <v>7000025908</v>
      </c>
      <c r="C381" s="1070">
        <v>150</v>
      </c>
      <c r="D381" s="908" t="s">
        <v>710</v>
      </c>
      <c r="E381" s="1070">
        <v>1000011363</v>
      </c>
      <c r="F381" s="1070">
        <v>72169990</v>
      </c>
      <c r="G381" s="1154"/>
      <c r="H381" s="1070">
        <v>18</v>
      </c>
      <c r="I381" s="1151"/>
      <c r="J381" s="908" t="s">
        <v>740</v>
      </c>
      <c r="K381" s="1070" t="s">
        <v>581</v>
      </c>
      <c r="L381" s="1070">
        <v>1</v>
      </c>
      <c r="M381" s="1144"/>
      <c r="N381" s="1079" t="str">
        <f t="shared" si="54"/>
        <v>Included</v>
      </c>
      <c r="O381" s="1080">
        <f t="shared" si="55"/>
        <v>0</v>
      </c>
      <c r="P381" s="875"/>
      <c r="Q381" s="285">
        <f t="shared" si="56"/>
        <v>0</v>
      </c>
      <c r="R381" s="907">
        <f t="shared" si="57"/>
        <v>0</v>
      </c>
      <c r="S381" s="875"/>
      <c r="T381" s="904"/>
      <c r="V381" s="905"/>
      <c r="AB381" s="876"/>
      <c r="AL381" s="876"/>
      <c r="AM381" s="876"/>
      <c r="AN381" s="876"/>
      <c r="AO381" s="876"/>
      <c r="AP381" s="876"/>
      <c r="AQ381" s="876"/>
      <c r="AR381" s="876"/>
      <c r="AS381" s="876"/>
      <c r="AT381" s="876"/>
      <c r="AU381" s="876"/>
      <c r="AV381" s="876"/>
      <c r="AW381" s="876"/>
      <c r="AX381" s="876"/>
      <c r="AY381" s="876"/>
    </row>
    <row r="382" spans="1:51" ht="33">
      <c r="A382" s="1070">
        <v>16</v>
      </c>
      <c r="B382" s="1070">
        <v>7000025908</v>
      </c>
      <c r="C382" s="1070">
        <v>160</v>
      </c>
      <c r="D382" s="908" t="s">
        <v>710</v>
      </c>
      <c r="E382" s="1070">
        <v>1000011362</v>
      </c>
      <c r="F382" s="1070">
        <v>72169990</v>
      </c>
      <c r="G382" s="1154"/>
      <c r="H382" s="1070">
        <v>18</v>
      </c>
      <c r="I382" s="1151"/>
      <c r="J382" s="908" t="s">
        <v>741</v>
      </c>
      <c r="K382" s="1070" t="s">
        <v>581</v>
      </c>
      <c r="L382" s="1070">
        <v>1</v>
      </c>
      <c r="M382" s="1144"/>
      <c r="N382" s="1079" t="str">
        <f t="shared" si="54"/>
        <v>Included</v>
      </c>
      <c r="O382" s="1080">
        <f t="shared" si="55"/>
        <v>0</v>
      </c>
      <c r="P382" s="875"/>
      <c r="Q382" s="285">
        <f t="shared" si="56"/>
        <v>0</v>
      </c>
      <c r="R382" s="907">
        <f t="shared" si="57"/>
        <v>0</v>
      </c>
      <c r="S382" s="875"/>
      <c r="T382" s="904"/>
      <c r="V382" s="905"/>
      <c r="AB382" s="876"/>
      <c r="AL382" s="876"/>
      <c r="AM382" s="876"/>
      <c r="AN382" s="876"/>
      <c r="AO382" s="876"/>
      <c r="AP382" s="876"/>
      <c r="AQ382" s="876"/>
      <c r="AR382" s="876"/>
      <c r="AS382" s="876"/>
      <c r="AT382" s="876"/>
      <c r="AU382" s="876"/>
      <c r="AV382" s="876"/>
      <c r="AW382" s="876"/>
      <c r="AX382" s="876"/>
      <c r="AY382" s="876"/>
    </row>
    <row r="383" spans="1:51" ht="132">
      <c r="A383" s="1070">
        <v>17</v>
      </c>
      <c r="B383" s="1070">
        <v>7000025908</v>
      </c>
      <c r="C383" s="1070">
        <v>170</v>
      </c>
      <c r="D383" s="908" t="s">
        <v>710</v>
      </c>
      <c r="E383" s="1070">
        <v>1000015788</v>
      </c>
      <c r="F383" s="1070">
        <v>85049010</v>
      </c>
      <c r="G383" s="1154"/>
      <c r="H383" s="1070">
        <v>18</v>
      </c>
      <c r="I383" s="1151"/>
      <c r="J383" s="908" t="s">
        <v>898</v>
      </c>
      <c r="K383" s="1070" t="s">
        <v>664</v>
      </c>
      <c r="L383" s="1070">
        <v>1</v>
      </c>
      <c r="M383" s="1144"/>
      <c r="N383" s="1079" t="str">
        <f t="shared" si="54"/>
        <v>Included</v>
      </c>
      <c r="O383" s="1080">
        <f t="shared" si="55"/>
        <v>0</v>
      </c>
      <c r="P383" s="875"/>
      <c r="Q383" s="285">
        <f t="shared" si="56"/>
        <v>0</v>
      </c>
      <c r="R383" s="907">
        <f t="shared" si="57"/>
        <v>0</v>
      </c>
      <c r="S383" s="875"/>
      <c r="T383" s="904"/>
      <c r="V383" s="905"/>
      <c r="AB383" s="876"/>
      <c r="AL383" s="876"/>
      <c r="AM383" s="876"/>
      <c r="AN383" s="876"/>
      <c r="AO383" s="876"/>
      <c r="AP383" s="876"/>
      <c r="AQ383" s="876"/>
      <c r="AR383" s="876"/>
      <c r="AS383" s="876"/>
      <c r="AT383" s="876"/>
      <c r="AU383" s="876"/>
      <c r="AV383" s="876"/>
      <c r="AW383" s="876"/>
      <c r="AX383" s="876"/>
      <c r="AY383" s="876"/>
    </row>
    <row r="384" spans="1:51" ht="49.5">
      <c r="A384" s="1070">
        <v>18</v>
      </c>
      <c r="B384" s="1070">
        <v>7000025908</v>
      </c>
      <c r="C384" s="1070">
        <v>180</v>
      </c>
      <c r="D384" s="908" t="s">
        <v>711</v>
      </c>
      <c r="E384" s="1070">
        <v>1000055997</v>
      </c>
      <c r="F384" s="1070">
        <v>72169990</v>
      </c>
      <c r="G384" s="1154"/>
      <c r="H384" s="1070">
        <v>18</v>
      </c>
      <c r="I384" s="1151"/>
      <c r="J384" s="908" t="s">
        <v>743</v>
      </c>
      <c r="K384" s="1070" t="s">
        <v>575</v>
      </c>
      <c r="L384" s="1070">
        <v>12</v>
      </c>
      <c r="M384" s="1144"/>
      <c r="N384" s="1079" t="str">
        <f t="shared" si="54"/>
        <v>Included</v>
      </c>
      <c r="O384" s="1080">
        <f t="shared" si="55"/>
        <v>0</v>
      </c>
      <c r="P384" s="875"/>
      <c r="Q384" s="285">
        <f t="shared" si="56"/>
        <v>0</v>
      </c>
      <c r="R384" s="907">
        <f t="shared" si="57"/>
        <v>0</v>
      </c>
      <c r="S384" s="875"/>
      <c r="T384" s="904"/>
      <c r="V384" s="905"/>
      <c r="AB384" s="876"/>
      <c r="AL384" s="876"/>
      <c r="AM384" s="876"/>
      <c r="AN384" s="876"/>
      <c r="AO384" s="876"/>
      <c r="AP384" s="876"/>
      <c r="AQ384" s="876"/>
      <c r="AR384" s="876"/>
      <c r="AS384" s="876"/>
      <c r="AT384" s="876"/>
      <c r="AU384" s="876"/>
      <c r="AV384" s="876"/>
      <c r="AW384" s="876"/>
      <c r="AX384" s="876"/>
      <c r="AY384" s="876"/>
    </row>
    <row r="385" spans="1:51" ht="49.5">
      <c r="A385" s="1070">
        <v>19</v>
      </c>
      <c r="B385" s="1070">
        <v>7000025908</v>
      </c>
      <c r="C385" s="1070">
        <v>190</v>
      </c>
      <c r="D385" s="908" t="s">
        <v>711</v>
      </c>
      <c r="E385" s="1070">
        <v>1000055995</v>
      </c>
      <c r="F385" s="1070">
        <v>72169990</v>
      </c>
      <c r="G385" s="1154"/>
      <c r="H385" s="1070">
        <v>18</v>
      </c>
      <c r="I385" s="1151"/>
      <c r="J385" s="908" t="s">
        <v>744</v>
      </c>
      <c r="K385" s="1070" t="s">
        <v>575</v>
      </c>
      <c r="L385" s="1070">
        <v>12</v>
      </c>
      <c r="M385" s="1144"/>
      <c r="N385" s="1079" t="str">
        <f t="shared" si="54"/>
        <v>Included</v>
      </c>
      <c r="O385" s="1080">
        <f t="shared" si="55"/>
        <v>0</v>
      </c>
      <c r="P385" s="875"/>
      <c r="Q385" s="285">
        <f t="shared" si="56"/>
        <v>0</v>
      </c>
      <c r="R385" s="907">
        <f t="shared" si="57"/>
        <v>0</v>
      </c>
      <c r="S385" s="875"/>
      <c r="T385" s="904"/>
      <c r="V385" s="905"/>
      <c r="AB385" s="876"/>
      <c r="AL385" s="876"/>
      <c r="AM385" s="876"/>
      <c r="AN385" s="876"/>
      <c r="AO385" s="876"/>
      <c r="AP385" s="876"/>
      <c r="AQ385" s="876"/>
      <c r="AR385" s="876"/>
      <c r="AS385" s="876"/>
      <c r="AT385" s="876"/>
      <c r="AU385" s="876"/>
      <c r="AV385" s="876"/>
      <c r="AW385" s="876"/>
      <c r="AX385" s="876"/>
      <c r="AY385" s="876"/>
    </row>
    <row r="386" spans="1:51" ht="49.5">
      <c r="A386" s="1070">
        <v>20</v>
      </c>
      <c r="B386" s="1070">
        <v>7000025908</v>
      </c>
      <c r="C386" s="1070">
        <v>200</v>
      </c>
      <c r="D386" s="908" t="s">
        <v>711</v>
      </c>
      <c r="E386" s="1070">
        <v>1000055993</v>
      </c>
      <c r="F386" s="1070">
        <v>72169990</v>
      </c>
      <c r="G386" s="1154"/>
      <c r="H386" s="1070">
        <v>18</v>
      </c>
      <c r="I386" s="1151"/>
      <c r="J386" s="908" t="s">
        <v>745</v>
      </c>
      <c r="K386" s="1070" t="s">
        <v>575</v>
      </c>
      <c r="L386" s="1070">
        <v>6</v>
      </c>
      <c r="M386" s="1144"/>
      <c r="N386" s="1079" t="str">
        <f t="shared" si="54"/>
        <v>Included</v>
      </c>
      <c r="O386" s="1080">
        <f t="shared" si="55"/>
        <v>0</v>
      </c>
      <c r="P386" s="875"/>
      <c r="Q386" s="285">
        <f t="shared" si="56"/>
        <v>0</v>
      </c>
      <c r="R386" s="907">
        <f t="shared" si="57"/>
        <v>0</v>
      </c>
      <c r="S386" s="875"/>
      <c r="T386" s="904"/>
      <c r="V386" s="905"/>
      <c r="AB386" s="876"/>
      <c r="AL386" s="876"/>
      <c r="AM386" s="876"/>
      <c r="AN386" s="876"/>
      <c r="AO386" s="876"/>
      <c r="AP386" s="876"/>
      <c r="AQ386" s="876"/>
      <c r="AR386" s="876"/>
      <c r="AS386" s="876"/>
      <c r="AT386" s="876"/>
      <c r="AU386" s="876"/>
      <c r="AV386" s="876"/>
      <c r="AW386" s="876"/>
      <c r="AX386" s="876"/>
      <c r="AY386" s="876"/>
    </row>
    <row r="387" spans="1:51" ht="49.5">
      <c r="A387" s="1070">
        <v>21</v>
      </c>
      <c r="B387" s="1070">
        <v>7000025908</v>
      </c>
      <c r="C387" s="1070">
        <v>210</v>
      </c>
      <c r="D387" s="908" t="s">
        <v>711</v>
      </c>
      <c r="E387" s="1070">
        <v>1000055992</v>
      </c>
      <c r="F387" s="1070">
        <v>72169990</v>
      </c>
      <c r="G387" s="1154"/>
      <c r="H387" s="1070">
        <v>18</v>
      </c>
      <c r="I387" s="1151"/>
      <c r="J387" s="908" t="s">
        <v>820</v>
      </c>
      <c r="K387" s="1070" t="s">
        <v>575</v>
      </c>
      <c r="L387" s="1070">
        <v>9</v>
      </c>
      <c r="M387" s="1144"/>
      <c r="N387" s="1079" t="str">
        <f t="shared" si="54"/>
        <v>Included</v>
      </c>
      <c r="O387" s="1080">
        <f t="shared" si="55"/>
        <v>0</v>
      </c>
      <c r="P387" s="875"/>
      <c r="Q387" s="285">
        <f t="shared" si="56"/>
        <v>0</v>
      </c>
      <c r="R387" s="907">
        <f>IF(I387="", H387*Q387/100,I387*Q387)</f>
        <v>0</v>
      </c>
      <c r="S387" s="875"/>
      <c r="T387" s="904"/>
      <c r="V387" s="905"/>
      <c r="AB387" s="876"/>
      <c r="AL387" s="876"/>
      <c r="AM387" s="876"/>
      <c r="AN387" s="876"/>
      <c r="AO387" s="876"/>
      <c r="AP387" s="876"/>
      <c r="AQ387" s="876"/>
      <c r="AR387" s="876"/>
      <c r="AS387" s="876"/>
      <c r="AT387" s="876"/>
      <c r="AU387" s="876"/>
      <c r="AV387" s="876"/>
      <c r="AW387" s="876"/>
      <c r="AX387" s="876"/>
      <c r="AY387" s="876"/>
    </row>
    <row r="388" spans="1:51" ht="33">
      <c r="A388" s="1070">
        <v>22</v>
      </c>
      <c r="B388" s="1070">
        <v>7000025908</v>
      </c>
      <c r="C388" s="1070">
        <v>220</v>
      </c>
      <c r="D388" s="908" t="s">
        <v>645</v>
      </c>
      <c r="E388" s="1070">
        <v>1000011327</v>
      </c>
      <c r="F388" s="1070">
        <v>72169990</v>
      </c>
      <c r="G388" s="1154"/>
      <c r="H388" s="1070">
        <v>18</v>
      </c>
      <c r="I388" s="1151"/>
      <c r="J388" s="908" t="s">
        <v>639</v>
      </c>
      <c r="K388" s="1070" t="s">
        <v>581</v>
      </c>
      <c r="L388" s="1070">
        <v>1</v>
      </c>
      <c r="M388" s="1144"/>
      <c r="N388" s="1079" t="str">
        <f t="shared" si="54"/>
        <v>Included</v>
      </c>
      <c r="O388" s="1080">
        <f t="shared" si="55"/>
        <v>0</v>
      </c>
      <c r="P388" s="875"/>
      <c r="Q388" s="285">
        <f t="shared" si="56"/>
        <v>0</v>
      </c>
      <c r="R388" s="907">
        <f t="shared" ref="R388:R406" si="58">IF(I388="", H388*Q388/100,I388*Q388)</f>
        <v>0</v>
      </c>
      <c r="S388" s="875"/>
      <c r="T388" s="904"/>
      <c r="V388" s="905"/>
      <c r="AB388" s="876"/>
      <c r="AL388" s="876"/>
      <c r="AM388" s="876"/>
      <c r="AN388" s="876"/>
      <c r="AO388" s="876"/>
      <c r="AP388" s="876"/>
      <c r="AQ388" s="876"/>
      <c r="AR388" s="876"/>
      <c r="AS388" s="876"/>
      <c r="AT388" s="876"/>
      <c r="AU388" s="876"/>
      <c r="AV388" s="876"/>
      <c r="AW388" s="876"/>
      <c r="AX388" s="876"/>
      <c r="AY388" s="876"/>
    </row>
    <row r="389" spans="1:51" ht="33">
      <c r="A389" s="1070">
        <v>23</v>
      </c>
      <c r="B389" s="1070">
        <v>7000025908</v>
      </c>
      <c r="C389" s="1070">
        <v>230</v>
      </c>
      <c r="D389" s="908" t="s">
        <v>645</v>
      </c>
      <c r="E389" s="1070">
        <v>1000011326</v>
      </c>
      <c r="F389" s="1070">
        <v>72169990</v>
      </c>
      <c r="G389" s="1154"/>
      <c r="H389" s="1070">
        <v>18</v>
      </c>
      <c r="I389" s="1151"/>
      <c r="J389" s="908" t="s">
        <v>582</v>
      </c>
      <c r="K389" s="1070" t="s">
        <v>581</v>
      </c>
      <c r="L389" s="1070">
        <v>1</v>
      </c>
      <c r="M389" s="1144"/>
      <c r="N389" s="1079" t="str">
        <f t="shared" si="54"/>
        <v>Included</v>
      </c>
      <c r="O389" s="1080">
        <f t="shared" si="55"/>
        <v>0</v>
      </c>
      <c r="P389" s="875"/>
      <c r="Q389" s="285">
        <f t="shared" si="56"/>
        <v>0</v>
      </c>
      <c r="R389" s="907">
        <f t="shared" si="58"/>
        <v>0</v>
      </c>
      <c r="S389" s="875"/>
      <c r="T389" s="904"/>
      <c r="V389" s="905"/>
      <c r="AB389" s="876"/>
      <c r="AL389" s="876"/>
      <c r="AM389" s="876"/>
      <c r="AN389" s="876"/>
      <c r="AO389" s="876"/>
      <c r="AP389" s="876"/>
      <c r="AQ389" s="876"/>
      <c r="AR389" s="876"/>
      <c r="AS389" s="876"/>
      <c r="AT389" s="876"/>
      <c r="AU389" s="876"/>
      <c r="AV389" s="876"/>
      <c r="AW389" s="876"/>
      <c r="AX389" s="876"/>
      <c r="AY389" s="876"/>
    </row>
    <row r="390" spans="1:51" ht="49.5">
      <c r="A390" s="1070">
        <v>24</v>
      </c>
      <c r="B390" s="1070">
        <v>7000025908</v>
      </c>
      <c r="C390" s="1070">
        <v>240</v>
      </c>
      <c r="D390" s="908" t="s">
        <v>712</v>
      </c>
      <c r="E390" s="1070">
        <v>1000055984</v>
      </c>
      <c r="F390" s="1070">
        <v>72169990</v>
      </c>
      <c r="G390" s="1154"/>
      <c r="H390" s="1070">
        <v>18</v>
      </c>
      <c r="I390" s="1151"/>
      <c r="J390" s="908" t="s">
        <v>747</v>
      </c>
      <c r="K390" s="1070" t="s">
        <v>575</v>
      </c>
      <c r="L390" s="1070">
        <v>9</v>
      </c>
      <c r="M390" s="1144"/>
      <c r="N390" s="1079" t="str">
        <f t="shared" si="54"/>
        <v>Included</v>
      </c>
      <c r="O390" s="1080">
        <f t="shared" si="55"/>
        <v>0</v>
      </c>
      <c r="P390" s="875"/>
      <c r="Q390" s="285">
        <f t="shared" si="56"/>
        <v>0</v>
      </c>
      <c r="R390" s="907">
        <f t="shared" si="58"/>
        <v>0</v>
      </c>
      <c r="S390" s="875"/>
      <c r="T390" s="904"/>
      <c r="V390" s="905"/>
      <c r="AB390" s="876"/>
      <c r="AL390" s="876"/>
      <c r="AM390" s="876"/>
      <c r="AN390" s="876"/>
      <c r="AO390" s="876"/>
      <c r="AP390" s="876"/>
      <c r="AQ390" s="876"/>
      <c r="AR390" s="876"/>
      <c r="AS390" s="876"/>
      <c r="AT390" s="876"/>
      <c r="AU390" s="876"/>
      <c r="AV390" s="876"/>
      <c r="AW390" s="876"/>
      <c r="AX390" s="876"/>
      <c r="AY390" s="876"/>
    </row>
    <row r="391" spans="1:51" ht="49.5">
      <c r="A391" s="1070">
        <v>25</v>
      </c>
      <c r="B391" s="1070">
        <v>7000025908</v>
      </c>
      <c r="C391" s="1070">
        <v>250</v>
      </c>
      <c r="D391" s="908" t="s">
        <v>712</v>
      </c>
      <c r="E391" s="1070">
        <v>1000055991</v>
      </c>
      <c r="F391" s="1070">
        <v>72169990</v>
      </c>
      <c r="G391" s="1154"/>
      <c r="H391" s="1070">
        <v>18</v>
      </c>
      <c r="I391" s="1151"/>
      <c r="J391" s="908" t="s">
        <v>748</v>
      </c>
      <c r="K391" s="1070" t="s">
        <v>575</v>
      </c>
      <c r="L391" s="1070">
        <v>9</v>
      </c>
      <c r="M391" s="1144"/>
      <c r="N391" s="1079" t="str">
        <f t="shared" si="54"/>
        <v>Included</v>
      </c>
      <c r="O391" s="1080">
        <f t="shared" si="55"/>
        <v>0</v>
      </c>
      <c r="P391" s="875"/>
      <c r="Q391" s="285">
        <f t="shared" si="56"/>
        <v>0</v>
      </c>
      <c r="R391" s="907">
        <f t="shared" si="58"/>
        <v>0</v>
      </c>
      <c r="S391" s="875"/>
      <c r="T391" s="904"/>
      <c r="V391" s="905"/>
      <c r="AB391" s="876"/>
      <c r="AL391" s="876"/>
      <c r="AM391" s="876"/>
      <c r="AN391" s="876"/>
      <c r="AO391" s="876"/>
      <c r="AP391" s="876"/>
      <c r="AQ391" s="876"/>
      <c r="AR391" s="876"/>
      <c r="AS391" s="876"/>
      <c r="AT391" s="876"/>
      <c r="AU391" s="876"/>
      <c r="AV391" s="876"/>
      <c r="AW391" s="876"/>
      <c r="AX391" s="876"/>
      <c r="AY391" s="876"/>
    </row>
    <row r="392" spans="1:51" ht="49.5">
      <c r="A392" s="1070">
        <v>26</v>
      </c>
      <c r="B392" s="1070">
        <v>7000025908</v>
      </c>
      <c r="C392" s="1070">
        <v>260</v>
      </c>
      <c r="D392" s="908" t="s">
        <v>712</v>
      </c>
      <c r="E392" s="1070">
        <v>1000055986</v>
      </c>
      <c r="F392" s="1070">
        <v>72169990</v>
      </c>
      <c r="G392" s="1154"/>
      <c r="H392" s="1070">
        <v>18</v>
      </c>
      <c r="I392" s="1151"/>
      <c r="J392" s="908" t="s">
        <v>749</v>
      </c>
      <c r="K392" s="1070" t="s">
        <v>575</v>
      </c>
      <c r="L392" s="1070">
        <v>6</v>
      </c>
      <c r="M392" s="1144"/>
      <c r="N392" s="1079" t="str">
        <f t="shared" si="54"/>
        <v>Included</v>
      </c>
      <c r="O392" s="1080">
        <f t="shared" si="55"/>
        <v>0</v>
      </c>
      <c r="P392" s="875"/>
      <c r="Q392" s="285">
        <f t="shared" si="56"/>
        <v>0</v>
      </c>
      <c r="R392" s="907">
        <f t="shared" si="58"/>
        <v>0</v>
      </c>
      <c r="S392" s="875"/>
      <c r="T392" s="904"/>
      <c r="V392" s="905"/>
      <c r="AB392" s="876"/>
      <c r="AL392" s="876"/>
      <c r="AM392" s="876"/>
      <c r="AN392" s="876"/>
      <c r="AO392" s="876"/>
      <c r="AP392" s="876"/>
      <c r="AQ392" s="876"/>
      <c r="AR392" s="876"/>
      <c r="AS392" s="876"/>
      <c r="AT392" s="876"/>
      <c r="AU392" s="876"/>
      <c r="AV392" s="876"/>
      <c r="AW392" s="876"/>
      <c r="AX392" s="876"/>
      <c r="AY392" s="876"/>
    </row>
    <row r="393" spans="1:51" ht="16.5">
      <c r="A393" s="1070">
        <v>27</v>
      </c>
      <c r="B393" s="1070">
        <v>7000025908</v>
      </c>
      <c r="C393" s="1070">
        <v>270</v>
      </c>
      <c r="D393" s="908" t="s">
        <v>634</v>
      </c>
      <c r="E393" s="1070">
        <v>1000032055</v>
      </c>
      <c r="F393" s="1070">
        <v>72159090</v>
      </c>
      <c r="G393" s="1154"/>
      <c r="H393" s="1070">
        <v>18</v>
      </c>
      <c r="I393" s="1151"/>
      <c r="J393" s="908" t="s">
        <v>592</v>
      </c>
      <c r="K393" s="1070" t="s">
        <v>593</v>
      </c>
      <c r="L393" s="1070">
        <v>2</v>
      </c>
      <c r="M393" s="1144"/>
      <c r="N393" s="1079" t="str">
        <f t="shared" si="54"/>
        <v>Included</v>
      </c>
      <c r="O393" s="1080">
        <f t="shared" si="55"/>
        <v>0</v>
      </c>
      <c r="P393" s="875"/>
      <c r="Q393" s="285">
        <f t="shared" si="56"/>
        <v>0</v>
      </c>
      <c r="R393" s="907">
        <f t="shared" si="58"/>
        <v>0</v>
      </c>
      <c r="S393" s="875"/>
      <c r="T393" s="904"/>
      <c r="V393" s="905"/>
      <c r="AB393" s="876"/>
      <c r="AL393" s="876"/>
      <c r="AM393" s="876"/>
      <c r="AN393" s="876"/>
      <c r="AO393" s="876"/>
      <c r="AP393" s="876"/>
      <c r="AQ393" s="876"/>
      <c r="AR393" s="876"/>
      <c r="AS393" s="876"/>
      <c r="AT393" s="876"/>
      <c r="AU393" s="876"/>
      <c r="AV393" s="876"/>
      <c r="AW393" s="876"/>
      <c r="AX393" s="876"/>
      <c r="AY393" s="876"/>
    </row>
    <row r="394" spans="1:51" ht="16.5">
      <c r="A394" s="1070">
        <v>28</v>
      </c>
      <c r="B394" s="1070">
        <v>7000025908</v>
      </c>
      <c r="C394" s="1070">
        <v>280</v>
      </c>
      <c r="D394" s="908" t="s">
        <v>714</v>
      </c>
      <c r="E394" s="1070">
        <v>1000009713</v>
      </c>
      <c r="F394" s="1070">
        <v>85389000</v>
      </c>
      <c r="G394" s="1154"/>
      <c r="H394" s="1070">
        <v>18</v>
      </c>
      <c r="I394" s="1151"/>
      <c r="J394" s="908" t="s">
        <v>750</v>
      </c>
      <c r="K394" s="1070" t="s">
        <v>575</v>
      </c>
      <c r="L394" s="1070">
        <v>2</v>
      </c>
      <c r="M394" s="1144"/>
      <c r="N394" s="1079" t="str">
        <f t="shared" si="54"/>
        <v>Included</v>
      </c>
      <c r="O394" s="1080">
        <f t="shared" si="55"/>
        <v>0</v>
      </c>
      <c r="P394" s="875"/>
      <c r="Q394" s="285">
        <f t="shared" si="56"/>
        <v>0</v>
      </c>
      <c r="R394" s="907">
        <f t="shared" si="58"/>
        <v>0</v>
      </c>
      <c r="S394" s="875"/>
      <c r="T394" s="904"/>
      <c r="V394" s="905"/>
      <c r="AB394" s="876"/>
      <c r="AL394" s="876"/>
      <c r="AM394" s="876"/>
      <c r="AN394" s="876"/>
      <c r="AO394" s="876"/>
      <c r="AP394" s="876"/>
      <c r="AQ394" s="876"/>
      <c r="AR394" s="876"/>
      <c r="AS394" s="876"/>
      <c r="AT394" s="876"/>
      <c r="AU394" s="876"/>
      <c r="AV394" s="876"/>
      <c r="AW394" s="876"/>
      <c r="AX394" s="876"/>
      <c r="AY394" s="876"/>
    </row>
    <row r="395" spans="1:51" ht="16.5">
      <c r="A395" s="1070">
        <v>29</v>
      </c>
      <c r="B395" s="1070">
        <v>7000025908</v>
      </c>
      <c r="C395" s="1070">
        <v>290</v>
      </c>
      <c r="D395" s="908" t="s">
        <v>714</v>
      </c>
      <c r="E395" s="1070">
        <v>1000009714</v>
      </c>
      <c r="F395" s="1070">
        <v>85364900</v>
      </c>
      <c r="G395" s="1154"/>
      <c r="H395" s="1070">
        <v>18</v>
      </c>
      <c r="I395" s="1151"/>
      <c r="J395" s="908" t="s">
        <v>751</v>
      </c>
      <c r="K395" s="1070" t="s">
        <v>575</v>
      </c>
      <c r="L395" s="1070">
        <v>2</v>
      </c>
      <c r="M395" s="1144"/>
      <c r="N395" s="1079" t="str">
        <f t="shared" si="54"/>
        <v>Included</v>
      </c>
      <c r="O395" s="1080">
        <f t="shared" si="55"/>
        <v>0</v>
      </c>
      <c r="P395" s="875"/>
      <c r="Q395" s="285">
        <f t="shared" si="56"/>
        <v>0</v>
      </c>
      <c r="R395" s="907">
        <f t="shared" si="58"/>
        <v>0</v>
      </c>
      <c r="S395" s="875"/>
      <c r="T395" s="904"/>
      <c r="V395" s="905"/>
      <c r="AB395" s="876"/>
      <c r="AL395" s="876"/>
      <c r="AM395" s="876"/>
      <c r="AN395" s="876"/>
      <c r="AO395" s="876"/>
      <c r="AP395" s="876"/>
      <c r="AQ395" s="876"/>
      <c r="AR395" s="876"/>
      <c r="AS395" s="876"/>
      <c r="AT395" s="876"/>
      <c r="AU395" s="876"/>
      <c r="AV395" s="876"/>
      <c r="AW395" s="876"/>
      <c r="AX395" s="876"/>
      <c r="AY395" s="876"/>
    </row>
    <row r="396" spans="1:51" ht="33">
      <c r="A396" s="1070">
        <v>30</v>
      </c>
      <c r="B396" s="1070">
        <v>7000025908</v>
      </c>
      <c r="C396" s="1070">
        <v>300</v>
      </c>
      <c r="D396" s="908" t="s">
        <v>715</v>
      </c>
      <c r="E396" s="1070">
        <v>1000005074</v>
      </c>
      <c r="F396" s="1070">
        <v>85371000</v>
      </c>
      <c r="G396" s="1154"/>
      <c r="H396" s="1070">
        <v>18</v>
      </c>
      <c r="I396" s="1151"/>
      <c r="J396" s="908" t="s">
        <v>753</v>
      </c>
      <c r="K396" s="1070" t="s">
        <v>575</v>
      </c>
      <c r="L396" s="1070">
        <v>2</v>
      </c>
      <c r="M396" s="1144"/>
      <c r="N396" s="1079" t="str">
        <f t="shared" si="54"/>
        <v>Included</v>
      </c>
      <c r="O396" s="1080">
        <f t="shared" si="55"/>
        <v>0</v>
      </c>
      <c r="P396" s="875"/>
      <c r="Q396" s="285">
        <f t="shared" si="56"/>
        <v>0</v>
      </c>
      <c r="R396" s="907">
        <f t="shared" si="58"/>
        <v>0</v>
      </c>
      <c r="S396" s="875"/>
      <c r="T396" s="904"/>
      <c r="V396" s="905"/>
      <c r="AB396" s="876"/>
      <c r="AL396" s="876"/>
      <c r="AM396" s="876"/>
      <c r="AN396" s="876"/>
      <c r="AO396" s="876"/>
      <c r="AP396" s="876"/>
      <c r="AQ396" s="876"/>
      <c r="AR396" s="876"/>
      <c r="AS396" s="876"/>
      <c r="AT396" s="876"/>
      <c r="AU396" s="876"/>
      <c r="AV396" s="876"/>
      <c r="AW396" s="876"/>
      <c r="AX396" s="876"/>
      <c r="AY396" s="876"/>
    </row>
    <row r="397" spans="1:51" ht="33">
      <c r="A397" s="1070">
        <v>31</v>
      </c>
      <c r="B397" s="1070">
        <v>7000025908</v>
      </c>
      <c r="C397" s="1070">
        <v>310</v>
      </c>
      <c r="D397" s="908" t="s">
        <v>715</v>
      </c>
      <c r="E397" s="1070">
        <v>1000005789</v>
      </c>
      <c r="F397" s="1070">
        <v>85371000</v>
      </c>
      <c r="G397" s="1154"/>
      <c r="H397" s="1070">
        <v>18</v>
      </c>
      <c r="I397" s="1151"/>
      <c r="J397" s="908" t="s">
        <v>752</v>
      </c>
      <c r="K397" s="1070" t="s">
        <v>575</v>
      </c>
      <c r="L397" s="1070">
        <v>1</v>
      </c>
      <c r="M397" s="1144"/>
      <c r="N397" s="1079" t="str">
        <f t="shared" si="54"/>
        <v>Included</v>
      </c>
      <c r="O397" s="1080">
        <f t="shared" si="55"/>
        <v>0</v>
      </c>
      <c r="P397" s="875"/>
      <c r="Q397" s="285">
        <f t="shared" si="56"/>
        <v>0</v>
      </c>
      <c r="R397" s="907">
        <f t="shared" si="58"/>
        <v>0</v>
      </c>
      <c r="S397" s="875"/>
      <c r="T397" s="904"/>
      <c r="V397" s="905"/>
      <c r="AB397" s="876"/>
      <c r="AL397" s="876"/>
      <c r="AM397" s="876"/>
      <c r="AN397" s="876"/>
      <c r="AO397" s="876"/>
      <c r="AP397" s="876"/>
      <c r="AQ397" s="876"/>
      <c r="AR397" s="876"/>
      <c r="AS397" s="876"/>
      <c r="AT397" s="876"/>
      <c r="AU397" s="876"/>
      <c r="AV397" s="876"/>
      <c r="AW397" s="876"/>
      <c r="AX397" s="876"/>
      <c r="AY397" s="876"/>
    </row>
    <row r="398" spans="1:51" ht="33">
      <c r="A398" s="1070">
        <v>32</v>
      </c>
      <c r="B398" s="1070">
        <v>7000025908</v>
      </c>
      <c r="C398" s="1070">
        <v>320</v>
      </c>
      <c r="D398" s="908" t="s">
        <v>715</v>
      </c>
      <c r="E398" s="1070">
        <v>1000005072</v>
      </c>
      <c r="F398" s="1070">
        <v>85371000</v>
      </c>
      <c r="G398" s="1154"/>
      <c r="H398" s="1070">
        <v>18</v>
      </c>
      <c r="I398" s="1151"/>
      <c r="J398" s="908" t="s">
        <v>899</v>
      </c>
      <c r="K398" s="1070" t="s">
        <v>581</v>
      </c>
      <c r="L398" s="1070">
        <v>1</v>
      </c>
      <c r="M398" s="1144"/>
      <c r="N398" s="1079" t="str">
        <f t="shared" si="54"/>
        <v>Included</v>
      </c>
      <c r="O398" s="1080">
        <f t="shared" si="55"/>
        <v>0</v>
      </c>
      <c r="P398" s="875"/>
      <c r="Q398" s="285">
        <f t="shared" si="56"/>
        <v>0</v>
      </c>
      <c r="R398" s="907">
        <f t="shared" si="58"/>
        <v>0</v>
      </c>
      <c r="S398" s="875"/>
      <c r="T398" s="904"/>
      <c r="V398" s="905"/>
      <c r="AB398" s="876"/>
      <c r="AL398" s="876"/>
      <c r="AM398" s="876"/>
      <c r="AN398" s="876"/>
      <c r="AO398" s="876"/>
      <c r="AP398" s="876"/>
      <c r="AQ398" s="876"/>
      <c r="AR398" s="876"/>
      <c r="AS398" s="876"/>
      <c r="AT398" s="876"/>
      <c r="AU398" s="876"/>
      <c r="AV398" s="876"/>
      <c r="AW398" s="876"/>
      <c r="AX398" s="876"/>
      <c r="AY398" s="876"/>
    </row>
    <row r="399" spans="1:51" ht="33">
      <c r="A399" s="1070">
        <v>33</v>
      </c>
      <c r="B399" s="1070">
        <v>7000025908</v>
      </c>
      <c r="C399" s="1070">
        <v>330</v>
      </c>
      <c r="D399" s="908" t="s">
        <v>573</v>
      </c>
      <c r="E399" s="1070">
        <v>1000055446</v>
      </c>
      <c r="F399" s="1070">
        <v>85371000</v>
      </c>
      <c r="G399" s="1154"/>
      <c r="H399" s="1070">
        <v>18</v>
      </c>
      <c r="I399" s="1151"/>
      <c r="J399" s="908" t="s">
        <v>900</v>
      </c>
      <c r="K399" s="1070" t="s">
        <v>575</v>
      </c>
      <c r="L399" s="1070">
        <v>2</v>
      </c>
      <c r="M399" s="1144"/>
      <c r="N399" s="1079" t="str">
        <f t="shared" si="54"/>
        <v>Included</v>
      </c>
      <c r="O399" s="1080">
        <f t="shared" si="55"/>
        <v>0</v>
      </c>
      <c r="P399" s="875"/>
      <c r="Q399" s="285">
        <f t="shared" si="56"/>
        <v>0</v>
      </c>
      <c r="R399" s="907">
        <f t="shared" si="58"/>
        <v>0</v>
      </c>
      <c r="S399" s="875"/>
      <c r="T399" s="904"/>
      <c r="V399" s="905"/>
      <c r="AB399" s="876"/>
      <c r="AL399" s="876"/>
      <c r="AM399" s="876"/>
      <c r="AN399" s="876"/>
      <c r="AO399" s="876"/>
      <c r="AP399" s="876"/>
      <c r="AQ399" s="876"/>
      <c r="AR399" s="876"/>
      <c r="AS399" s="876"/>
      <c r="AT399" s="876"/>
      <c r="AU399" s="876"/>
      <c r="AV399" s="876"/>
      <c r="AW399" s="876"/>
      <c r="AX399" s="876"/>
      <c r="AY399" s="876"/>
    </row>
    <row r="400" spans="1:51" ht="33">
      <c r="A400" s="1070">
        <v>34</v>
      </c>
      <c r="B400" s="1070">
        <v>7000025908</v>
      </c>
      <c r="C400" s="1070">
        <v>340</v>
      </c>
      <c r="D400" s="908" t="s">
        <v>573</v>
      </c>
      <c r="E400" s="1070">
        <v>1000002146</v>
      </c>
      <c r="F400" s="1070">
        <v>85371000</v>
      </c>
      <c r="G400" s="1154"/>
      <c r="H400" s="1070">
        <v>18</v>
      </c>
      <c r="I400" s="1151"/>
      <c r="J400" s="908" t="s">
        <v>901</v>
      </c>
      <c r="K400" s="1070" t="s">
        <v>581</v>
      </c>
      <c r="L400" s="1070">
        <v>1</v>
      </c>
      <c r="M400" s="1144"/>
      <c r="N400" s="1079" t="str">
        <f t="shared" si="54"/>
        <v>Included</v>
      </c>
      <c r="O400" s="1080">
        <f t="shared" si="55"/>
        <v>0</v>
      </c>
      <c r="P400" s="875"/>
      <c r="Q400" s="285">
        <f t="shared" si="56"/>
        <v>0</v>
      </c>
      <c r="R400" s="907">
        <f t="shared" si="58"/>
        <v>0</v>
      </c>
      <c r="S400" s="875"/>
      <c r="T400" s="904"/>
      <c r="V400" s="905"/>
      <c r="AB400" s="876"/>
      <c r="AL400" s="876"/>
      <c r="AM400" s="876"/>
      <c r="AN400" s="876"/>
      <c r="AO400" s="876"/>
      <c r="AP400" s="876"/>
      <c r="AQ400" s="876"/>
      <c r="AR400" s="876"/>
      <c r="AS400" s="876"/>
      <c r="AT400" s="876"/>
      <c r="AU400" s="876"/>
      <c r="AV400" s="876"/>
      <c r="AW400" s="876"/>
      <c r="AX400" s="876"/>
      <c r="AY400" s="876"/>
    </row>
    <row r="401" spans="1:51" ht="33">
      <c r="A401" s="1070">
        <v>35</v>
      </c>
      <c r="B401" s="1070">
        <v>7000025908</v>
      </c>
      <c r="C401" s="1070">
        <v>350</v>
      </c>
      <c r="D401" s="908" t="s">
        <v>648</v>
      </c>
      <c r="E401" s="1070">
        <v>1000005535</v>
      </c>
      <c r="F401" s="1070">
        <v>85371000</v>
      </c>
      <c r="G401" s="1154"/>
      <c r="H401" s="1070">
        <v>18</v>
      </c>
      <c r="I401" s="1151"/>
      <c r="J401" s="908" t="s">
        <v>754</v>
      </c>
      <c r="K401" s="1070" t="s">
        <v>575</v>
      </c>
      <c r="L401" s="1070">
        <v>1</v>
      </c>
      <c r="M401" s="1144"/>
      <c r="N401" s="1079" t="str">
        <f t="shared" si="54"/>
        <v>Included</v>
      </c>
      <c r="O401" s="1080">
        <f t="shared" si="55"/>
        <v>0</v>
      </c>
      <c r="P401" s="875"/>
      <c r="Q401" s="285">
        <f t="shared" si="56"/>
        <v>0</v>
      </c>
      <c r="R401" s="907">
        <f t="shared" si="58"/>
        <v>0</v>
      </c>
      <c r="S401" s="875"/>
      <c r="T401" s="904"/>
      <c r="V401" s="905"/>
      <c r="AB401" s="876"/>
      <c r="AL401" s="876"/>
      <c r="AM401" s="876"/>
      <c r="AN401" s="876"/>
      <c r="AO401" s="876"/>
      <c r="AP401" s="876"/>
      <c r="AQ401" s="876"/>
      <c r="AR401" s="876"/>
      <c r="AS401" s="876"/>
      <c r="AT401" s="876"/>
      <c r="AU401" s="876"/>
      <c r="AV401" s="876"/>
      <c r="AW401" s="876"/>
      <c r="AX401" s="876"/>
      <c r="AY401" s="876"/>
    </row>
    <row r="402" spans="1:51" ht="33">
      <c r="A402" s="1070">
        <v>36</v>
      </c>
      <c r="B402" s="1070">
        <v>7000025908</v>
      </c>
      <c r="C402" s="1070">
        <v>360</v>
      </c>
      <c r="D402" s="908" t="s">
        <v>648</v>
      </c>
      <c r="E402" s="1070">
        <v>1000005537</v>
      </c>
      <c r="F402" s="1070">
        <v>85371000</v>
      </c>
      <c r="G402" s="1154"/>
      <c r="H402" s="1070">
        <v>18</v>
      </c>
      <c r="I402" s="1151"/>
      <c r="J402" s="908" t="s">
        <v>755</v>
      </c>
      <c r="K402" s="1070" t="s">
        <v>575</v>
      </c>
      <c r="L402" s="1070">
        <v>1</v>
      </c>
      <c r="M402" s="1144"/>
      <c r="N402" s="1079" t="str">
        <f t="shared" si="54"/>
        <v>Included</v>
      </c>
      <c r="O402" s="1080">
        <f t="shared" si="55"/>
        <v>0</v>
      </c>
      <c r="P402" s="875"/>
      <c r="Q402" s="285">
        <f t="shared" si="56"/>
        <v>0</v>
      </c>
      <c r="R402" s="907">
        <f t="shared" si="58"/>
        <v>0</v>
      </c>
      <c r="S402" s="875"/>
      <c r="T402" s="904"/>
      <c r="V402" s="905"/>
      <c r="AB402" s="876"/>
      <c r="AL402" s="876"/>
      <c r="AM402" s="876"/>
      <c r="AN402" s="876"/>
      <c r="AO402" s="876"/>
      <c r="AP402" s="876"/>
      <c r="AQ402" s="876"/>
      <c r="AR402" s="876"/>
      <c r="AS402" s="876"/>
      <c r="AT402" s="876"/>
      <c r="AU402" s="876"/>
      <c r="AV402" s="876"/>
      <c r="AW402" s="876"/>
      <c r="AX402" s="876"/>
      <c r="AY402" s="876"/>
    </row>
    <row r="403" spans="1:51" ht="33">
      <c r="A403" s="1070">
        <v>37</v>
      </c>
      <c r="B403" s="1070">
        <v>7000025908</v>
      </c>
      <c r="C403" s="1070">
        <v>370</v>
      </c>
      <c r="D403" s="908" t="s">
        <v>648</v>
      </c>
      <c r="E403" s="1070">
        <v>1000003409</v>
      </c>
      <c r="F403" s="1070">
        <v>85371000</v>
      </c>
      <c r="G403" s="1154"/>
      <c r="H403" s="1070">
        <v>18</v>
      </c>
      <c r="I403" s="1151"/>
      <c r="J403" s="908" t="s">
        <v>584</v>
      </c>
      <c r="K403" s="1070" t="s">
        <v>575</v>
      </c>
      <c r="L403" s="1070">
        <v>1</v>
      </c>
      <c r="M403" s="1144"/>
      <c r="N403" s="1079" t="str">
        <f t="shared" si="54"/>
        <v>Included</v>
      </c>
      <c r="O403" s="1080">
        <f t="shared" si="55"/>
        <v>0</v>
      </c>
      <c r="P403" s="875"/>
      <c r="Q403" s="285">
        <f t="shared" si="56"/>
        <v>0</v>
      </c>
      <c r="R403" s="907">
        <f t="shared" si="58"/>
        <v>0</v>
      </c>
      <c r="S403" s="875"/>
      <c r="T403" s="904"/>
      <c r="V403" s="905"/>
      <c r="AB403" s="876"/>
      <c r="AL403" s="876"/>
      <c r="AM403" s="876"/>
      <c r="AN403" s="876"/>
      <c r="AO403" s="876"/>
      <c r="AP403" s="876"/>
      <c r="AQ403" s="876"/>
      <c r="AR403" s="876"/>
      <c r="AS403" s="876"/>
      <c r="AT403" s="876"/>
      <c r="AU403" s="876"/>
      <c r="AV403" s="876"/>
      <c r="AW403" s="876"/>
      <c r="AX403" s="876"/>
      <c r="AY403" s="876"/>
    </row>
    <row r="404" spans="1:51" ht="33">
      <c r="A404" s="1070">
        <v>38</v>
      </c>
      <c r="B404" s="1070">
        <v>7000025908</v>
      </c>
      <c r="C404" s="1070">
        <v>380</v>
      </c>
      <c r="D404" s="908" t="s">
        <v>648</v>
      </c>
      <c r="E404" s="1070">
        <v>1000003411</v>
      </c>
      <c r="F404" s="1070">
        <v>85371000</v>
      </c>
      <c r="G404" s="1154"/>
      <c r="H404" s="1070">
        <v>18</v>
      </c>
      <c r="I404" s="1151"/>
      <c r="J404" s="908" t="s">
        <v>756</v>
      </c>
      <c r="K404" s="1070" t="s">
        <v>575</v>
      </c>
      <c r="L404" s="1070">
        <v>1</v>
      </c>
      <c r="M404" s="1144"/>
      <c r="N404" s="1079" t="str">
        <f t="shared" si="54"/>
        <v>Included</v>
      </c>
      <c r="O404" s="1080">
        <f t="shared" si="55"/>
        <v>0</v>
      </c>
      <c r="P404" s="875"/>
      <c r="Q404" s="285">
        <f t="shared" si="56"/>
        <v>0</v>
      </c>
      <c r="R404" s="907">
        <f t="shared" si="58"/>
        <v>0</v>
      </c>
      <c r="S404" s="875"/>
      <c r="T404" s="904"/>
      <c r="V404" s="905"/>
      <c r="AB404" s="876"/>
      <c r="AL404" s="876"/>
      <c r="AM404" s="876"/>
      <c r="AN404" s="876"/>
      <c r="AO404" s="876"/>
      <c r="AP404" s="876"/>
      <c r="AQ404" s="876"/>
      <c r="AR404" s="876"/>
      <c r="AS404" s="876"/>
      <c r="AT404" s="876"/>
      <c r="AU404" s="876"/>
      <c r="AV404" s="876"/>
      <c r="AW404" s="876"/>
      <c r="AX404" s="876"/>
      <c r="AY404" s="876"/>
    </row>
    <row r="405" spans="1:51" ht="132">
      <c r="A405" s="1070">
        <v>39</v>
      </c>
      <c r="B405" s="1070">
        <v>7000025908</v>
      </c>
      <c r="C405" s="1070">
        <v>390</v>
      </c>
      <c r="D405" s="908" t="s">
        <v>636</v>
      </c>
      <c r="E405" s="1070">
        <v>1000030433</v>
      </c>
      <c r="F405" s="1070">
        <v>85287390</v>
      </c>
      <c r="G405" s="1154"/>
      <c r="H405" s="1070">
        <v>18</v>
      </c>
      <c r="I405" s="1151"/>
      <c r="J405" s="908" t="s">
        <v>625</v>
      </c>
      <c r="K405" s="1070" t="s">
        <v>581</v>
      </c>
      <c r="L405" s="1070">
        <v>1</v>
      </c>
      <c r="M405" s="1144"/>
      <c r="N405" s="1079" t="str">
        <f t="shared" si="54"/>
        <v>Included</v>
      </c>
      <c r="O405" s="1080">
        <f t="shared" si="55"/>
        <v>0</v>
      </c>
      <c r="P405" s="875"/>
      <c r="Q405" s="285">
        <f t="shared" si="56"/>
        <v>0</v>
      </c>
      <c r="R405" s="907">
        <f t="shared" si="58"/>
        <v>0</v>
      </c>
      <c r="S405" s="875"/>
      <c r="T405" s="904"/>
      <c r="V405" s="905"/>
      <c r="AB405" s="876"/>
      <c r="AL405" s="876"/>
      <c r="AM405" s="876"/>
      <c r="AN405" s="876"/>
      <c r="AO405" s="876"/>
      <c r="AP405" s="876"/>
      <c r="AQ405" s="876"/>
      <c r="AR405" s="876"/>
      <c r="AS405" s="876"/>
      <c r="AT405" s="876"/>
      <c r="AU405" s="876"/>
      <c r="AV405" s="876"/>
      <c r="AW405" s="876"/>
      <c r="AX405" s="876"/>
      <c r="AY405" s="876"/>
    </row>
    <row r="406" spans="1:51" ht="16.5">
      <c r="A406" s="1070">
        <v>40</v>
      </c>
      <c r="B406" s="1070">
        <v>7000025908</v>
      </c>
      <c r="C406" s="1070">
        <v>400</v>
      </c>
      <c r="D406" s="908" t="s">
        <v>897</v>
      </c>
      <c r="E406" s="1070">
        <v>1000001152</v>
      </c>
      <c r="F406" s="1070">
        <v>85044030</v>
      </c>
      <c r="G406" s="1154"/>
      <c r="H406" s="1070">
        <v>18</v>
      </c>
      <c r="I406" s="1151"/>
      <c r="J406" s="908" t="s">
        <v>902</v>
      </c>
      <c r="K406" s="1070" t="s">
        <v>575</v>
      </c>
      <c r="L406" s="1070">
        <v>2</v>
      </c>
      <c r="M406" s="1144"/>
      <c r="N406" s="1079" t="str">
        <f t="shared" si="54"/>
        <v>Included</v>
      </c>
      <c r="O406" s="1080">
        <f t="shared" si="55"/>
        <v>0</v>
      </c>
      <c r="P406" s="875"/>
      <c r="Q406" s="285">
        <f t="shared" si="56"/>
        <v>0</v>
      </c>
      <c r="R406" s="907">
        <f t="shared" si="58"/>
        <v>0</v>
      </c>
      <c r="S406" s="875"/>
      <c r="T406" s="904"/>
      <c r="V406" s="905"/>
      <c r="AB406" s="876"/>
      <c r="AL406" s="876"/>
      <c r="AM406" s="876"/>
      <c r="AN406" s="876"/>
      <c r="AO406" s="876"/>
      <c r="AP406" s="876"/>
      <c r="AQ406" s="876"/>
      <c r="AR406" s="876"/>
      <c r="AS406" s="876"/>
      <c r="AT406" s="876"/>
      <c r="AU406" s="876"/>
      <c r="AV406" s="876"/>
      <c r="AW406" s="876"/>
      <c r="AX406" s="876"/>
      <c r="AY406" s="876"/>
    </row>
    <row r="407" spans="1:51" ht="16.5">
      <c r="A407" s="1070">
        <v>41</v>
      </c>
      <c r="B407" s="1070">
        <v>7000025908</v>
      </c>
      <c r="C407" s="1070">
        <v>410</v>
      </c>
      <c r="D407" s="908" t="s">
        <v>897</v>
      </c>
      <c r="E407" s="1070">
        <v>1000001151</v>
      </c>
      <c r="F407" s="1070">
        <v>85072000</v>
      </c>
      <c r="G407" s="1154"/>
      <c r="H407" s="1070">
        <v>28</v>
      </c>
      <c r="I407" s="1151"/>
      <c r="J407" s="908" t="s">
        <v>903</v>
      </c>
      <c r="K407" s="1070" t="s">
        <v>581</v>
      </c>
      <c r="L407" s="1070">
        <v>2</v>
      </c>
      <c r="M407" s="1144"/>
      <c r="N407" s="1079" t="str">
        <f t="shared" ref="N407:N426" si="59">IF(M407=0, "Included",IF(ISERROR(L407*M407), M407, L407*M407))</f>
        <v>Included</v>
      </c>
      <c r="O407" s="1080">
        <f t="shared" ref="O407:O426" si="60">R407</f>
        <v>0</v>
      </c>
      <c r="P407" s="875"/>
      <c r="Q407" s="285">
        <f t="shared" ref="Q407:Q426" si="61">IF(N407="Included",0,N407)</f>
        <v>0</v>
      </c>
      <c r="R407" s="907">
        <f>IF(I407="", H407*Q407/100,I407*Q407)</f>
        <v>0</v>
      </c>
      <c r="S407" s="875"/>
      <c r="T407" s="904"/>
      <c r="V407" s="905"/>
      <c r="AB407" s="876"/>
      <c r="AL407" s="876"/>
      <c r="AM407" s="876"/>
      <c r="AN407" s="876"/>
      <c r="AO407" s="876"/>
      <c r="AP407" s="876"/>
      <c r="AQ407" s="876"/>
      <c r="AR407" s="876"/>
      <c r="AS407" s="876"/>
      <c r="AT407" s="876"/>
      <c r="AU407" s="876"/>
      <c r="AV407" s="876"/>
      <c r="AW407" s="876"/>
      <c r="AX407" s="876"/>
      <c r="AY407" s="876"/>
    </row>
    <row r="408" spans="1:51" ht="33">
      <c r="A408" s="1070">
        <v>42</v>
      </c>
      <c r="B408" s="1070">
        <v>7000025908</v>
      </c>
      <c r="C408" s="1070">
        <v>420</v>
      </c>
      <c r="D408" s="908" t="s">
        <v>716</v>
      </c>
      <c r="E408" s="1070">
        <v>1000031951</v>
      </c>
      <c r="F408" s="1070">
        <v>85446090</v>
      </c>
      <c r="G408" s="1154"/>
      <c r="H408" s="1070">
        <v>18</v>
      </c>
      <c r="I408" s="1151"/>
      <c r="J408" s="908" t="s">
        <v>672</v>
      </c>
      <c r="K408" s="1070" t="s">
        <v>593</v>
      </c>
      <c r="L408" s="1070">
        <v>0.5</v>
      </c>
      <c r="M408" s="1144"/>
      <c r="N408" s="1079" t="str">
        <f t="shared" si="59"/>
        <v>Included</v>
      </c>
      <c r="O408" s="1080">
        <f t="shared" si="60"/>
        <v>0</v>
      </c>
      <c r="P408" s="875"/>
      <c r="Q408" s="285">
        <f t="shared" si="61"/>
        <v>0</v>
      </c>
      <c r="R408" s="907">
        <f t="shared" ref="R408:R426" si="62">IF(I408="", H408*Q408/100,I408*Q408)</f>
        <v>0</v>
      </c>
      <c r="S408" s="875"/>
      <c r="T408" s="904"/>
      <c r="V408" s="905"/>
      <c r="AB408" s="876"/>
      <c r="AL408" s="876"/>
      <c r="AM408" s="876"/>
      <c r="AN408" s="876"/>
      <c r="AO408" s="876"/>
      <c r="AP408" s="876"/>
      <c r="AQ408" s="876"/>
      <c r="AR408" s="876"/>
      <c r="AS408" s="876"/>
      <c r="AT408" s="876"/>
      <c r="AU408" s="876"/>
      <c r="AV408" s="876"/>
      <c r="AW408" s="876"/>
      <c r="AX408" s="876"/>
      <c r="AY408" s="876"/>
    </row>
    <row r="409" spans="1:51" ht="33">
      <c r="A409" s="1070">
        <v>43</v>
      </c>
      <c r="B409" s="1070">
        <v>7000025908</v>
      </c>
      <c r="C409" s="1070">
        <v>430</v>
      </c>
      <c r="D409" s="908" t="s">
        <v>716</v>
      </c>
      <c r="E409" s="1070">
        <v>1000031957</v>
      </c>
      <c r="F409" s="1070">
        <v>85446020</v>
      </c>
      <c r="G409" s="1154"/>
      <c r="H409" s="1070">
        <v>18</v>
      </c>
      <c r="I409" s="1151"/>
      <c r="J409" s="908" t="s">
        <v>758</v>
      </c>
      <c r="K409" s="1070" t="s">
        <v>593</v>
      </c>
      <c r="L409" s="1070">
        <v>1</v>
      </c>
      <c r="M409" s="1144"/>
      <c r="N409" s="1079" t="str">
        <f t="shared" si="59"/>
        <v>Included</v>
      </c>
      <c r="O409" s="1080">
        <f t="shared" si="60"/>
        <v>0</v>
      </c>
      <c r="P409" s="875"/>
      <c r="Q409" s="285">
        <f t="shared" si="61"/>
        <v>0</v>
      </c>
      <c r="R409" s="907">
        <f t="shared" si="62"/>
        <v>0</v>
      </c>
      <c r="S409" s="875"/>
      <c r="T409" s="904"/>
      <c r="V409" s="905"/>
      <c r="AB409" s="876"/>
      <c r="AL409" s="876"/>
      <c r="AM409" s="876"/>
      <c r="AN409" s="876"/>
      <c r="AO409" s="876"/>
      <c r="AP409" s="876"/>
      <c r="AQ409" s="876"/>
      <c r="AR409" s="876"/>
      <c r="AS409" s="876"/>
      <c r="AT409" s="876"/>
      <c r="AU409" s="876"/>
      <c r="AV409" s="876"/>
      <c r="AW409" s="876"/>
      <c r="AX409" s="876"/>
      <c r="AY409" s="876"/>
    </row>
    <row r="410" spans="1:51" ht="33">
      <c r="A410" s="1070">
        <v>44</v>
      </c>
      <c r="B410" s="1070">
        <v>7000025908</v>
      </c>
      <c r="C410" s="1070">
        <v>440</v>
      </c>
      <c r="D410" s="908" t="s">
        <v>716</v>
      </c>
      <c r="E410" s="1070">
        <v>1000031953</v>
      </c>
      <c r="F410" s="1070">
        <v>85446020</v>
      </c>
      <c r="G410" s="1154"/>
      <c r="H410" s="1070">
        <v>18</v>
      </c>
      <c r="I410" s="1151"/>
      <c r="J410" s="908" t="s">
        <v>671</v>
      </c>
      <c r="K410" s="1070" t="s">
        <v>593</v>
      </c>
      <c r="L410" s="1070">
        <v>1</v>
      </c>
      <c r="M410" s="1144"/>
      <c r="N410" s="1079" t="str">
        <f t="shared" si="59"/>
        <v>Included</v>
      </c>
      <c r="O410" s="1080">
        <f t="shared" si="60"/>
        <v>0</v>
      </c>
      <c r="P410" s="875"/>
      <c r="Q410" s="285">
        <f t="shared" si="61"/>
        <v>0</v>
      </c>
      <c r="R410" s="907">
        <f t="shared" si="62"/>
        <v>0</v>
      </c>
      <c r="S410" s="875"/>
      <c r="T410" s="904"/>
      <c r="V410" s="905"/>
      <c r="AB410" s="876"/>
      <c r="AL410" s="876"/>
      <c r="AM410" s="876"/>
      <c r="AN410" s="876"/>
      <c r="AO410" s="876"/>
      <c r="AP410" s="876"/>
      <c r="AQ410" s="876"/>
      <c r="AR410" s="876"/>
      <c r="AS410" s="876"/>
      <c r="AT410" s="876"/>
      <c r="AU410" s="876"/>
      <c r="AV410" s="876"/>
      <c r="AW410" s="876"/>
      <c r="AX410" s="876"/>
      <c r="AY410" s="876"/>
    </row>
    <row r="411" spans="1:51" ht="33">
      <c r="A411" s="1070">
        <v>45</v>
      </c>
      <c r="B411" s="1070">
        <v>7000025908</v>
      </c>
      <c r="C411" s="1070">
        <v>450</v>
      </c>
      <c r="D411" s="908" t="s">
        <v>716</v>
      </c>
      <c r="E411" s="1070">
        <v>1000031985</v>
      </c>
      <c r="F411" s="1070">
        <v>85446020</v>
      </c>
      <c r="G411" s="1154"/>
      <c r="H411" s="1070">
        <v>18</v>
      </c>
      <c r="I411" s="1151"/>
      <c r="J411" s="908" t="s">
        <v>669</v>
      </c>
      <c r="K411" s="1070" t="s">
        <v>593</v>
      </c>
      <c r="L411" s="1070">
        <v>3</v>
      </c>
      <c r="M411" s="1144"/>
      <c r="N411" s="1079" t="str">
        <f t="shared" si="59"/>
        <v>Included</v>
      </c>
      <c r="O411" s="1080">
        <f t="shared" si="60"/>
        <v>0</v>
      </c>
      <c r="P411" s="875"/>
      <c r="Q411" s="285">
        <f t="shared" si="61"/>
        <v>0</v>
      </c>
      <c r="R411" s="907">
        <f t="shared" si="62"/>
        <v>0</v>
      </c>
      <c r="S411" s="875"/>
      <c r="T411" s="904"/>
      <c r="V411" s="905"/>
      <c r="AB411" s="876"/>
      <c r="AL411" s="876"/>
      <c r="AM411" s="876"/>
      <c r="AN411" s="876"/>
      <c r="AO411" s="876"/>
      <c r="AP411" s="876"/>
      <c r="AQ411" s="876"/>
      <c r="AR411" s="876"/>
      <c r="AS411" s="876"/>
      <c r="AT411" s="876"/>
      <c r="AU411" s="876"/>
      <c r="AV411" s="876"/>
      <c r="AW411" s="876"/>
      <c r="AX411" s="876"/>
      <c r="AY411" s="876"/>
    </row>
    <row r="412" spans="1:51" ht="33">
      <c r="A412" s="1070">
        <v>46</v>
      </c>
      <c r="B412" s="1070">
        <v>7000025908</v>
      </c>
      <c r="C412" s="1070">
        <v>460</v>
      </c>
      <c r="D412" s="908" t="s">
        <v>716</v>
      </c>
      <c r="E412" s="1070">
        <v>1000031943</v>
      </c>
      <c r="F412" s="1070">
        <v>85446020</v>
      </c>
      <c r="G412" s="1154"/>
      <c r="H412" s="1070">
        <v>18</v>
      </c>
      <c r="I412" s="1151"/>
      <c r="J412" s="908" t="s">
        <v>668</v>
      </c>
      <c r="K412" s="1070" t="s">
        <v>593</v>
      </c>
      <c r="L412" s="1070">
        <v>4</v>
      </c>
      <c r="M412" s="1144"/>
      <c r="N412" s="1079" t="str">
        <f t="shared" si="59"/>
        <v>Included</v>
      </c>
      <c r="O412" s="1080">
        <f t="shared" si="60"/>
        <v>0</v>
      </c>
      <c r="P412" s="875"/>
      <c r="Q412" s="285">
        <f t="shared" si="61"/>
        <v>0</v>
      </c>
      <c r="R412" s="907">
        <f t="shared" si="62"/>
        <v>0</v>
      </c>
      <c r="S412" s="875"/>
      <c r="T412" s="904"/>
      <c r="V412" s="905"/>
      <c r="AB412" s="876"/>
      <c r="AL412" s="876"/>
      <c r="AM412" s="876"/>
      <c r="AN412" s="876"/>
      <c r="AO412" s="876"/>
      <c r="AP412" s="876"/>
      <c r="AQ412" s="876"/>
      <c r="AR412" s="876"/>
      <c r="AS412" s="876"/>
      <c r="AT412" s="876"/>
      <c r="AU412" s="876"/>
      <c r="AV412" s="876"/>
      <c r="AW412" s="876"/>
      <c r="AX412" s="876"/>
      <c r="AY412" s="876"/>
    </row>
    <row r="413" spans="1:51" ht="33">
      <c r="A413" s="1070">
        <v>47</v>
      </c>
      <c r="B413" s="1070">
        <v>7000025908</v>
      </c>
      <c r="C413" s="1070">
        <v>470</v>
      </c>
      <c r="D413" s="908" t="s">
        <v>716</v>
      </c>
      <c r="E413" s="1070">
        <v>1000031964</v>
      </c>
      <c r="F413" s="1070">
        <v>85446020</v>
      </c>
      <c r="G413" s="1154"/>
      <c r="H413" s="1070">
        <v>18</v>
      </c>
      <c r="I413" s="1151"/>
      <c r="J413" s="908" t="s">
        <v>667</v>
      </c>
      <c r="K413" s="1070" t="s">
        <v>593</v>
      </c>
      <c r="L413" s="1070">
        <v>7</v>
      </c>
      <c r="M413" s="1144"/>
      <c r="N413" s="1079" t="str">
        <f t="shared" si="59"/>
        <v>Included</v>
      </c>
      <c r="O413" s="1080">
        <f t="shared" si="60"/>
        <v>0</v>
      </c>
      <c r="P413" s="875"/>
      <c r="Q413" s="285">
        <f t="shared" si="61"/>
        <v>0</v>
      </c>
      <c r="R413" s="907">
        <f t="shared" si="62"/>
        <v>0</v>
      </c>
      <c r="S413" s="875"/>
      <c r="T413" s="904"/>
      <c r="V413" s="905"/>
      <c r="AB413" s="876"/>
      <c r="AL413" s="876"/>
      <c r="AM413" s="876"/>
      <c r="AN413" s="876"/>
      <c r="AO413" s="876"/>
      <c r="AP413" s="876"/>
      <c r="AQ413" s="876"/>
      <c r="AR413" s="876"/>
      <c r="AS413" s="876"/>
      <c r="AT413" s="876"/>
      <c r="AU413" s="876"/>
      <c r="AV413" s="876"/>
      <c r="AW413" s="876"/>
      <c r="AX413" s="876"/>
      <c r="AY413" s="876"/>
    </row>
    <row r="414" spans="1:51" ht="33">
      <c r="A414" s="1070">
        <v>48</v>
      </c>
      <c r="B414" s="1070">
        <v>7000025908</v>
      </c>
      <c r="C414" s="1070">
        <v>480</v>
      </c>
      <c r="D414" s="908" t="s">
        <v>716</v>
      </c>
      <c r="E414" s="1070">
        <v>1000031987</v>
      </c>
      <c r="F414" s="1070">
        <v>85446020</v>
      </c>
      <c r="G414" s="1154"/>
      <c r="H414" s="1070">
        <v>18</v>
      </c>
      <c r="I414" s="1151"/>
      <c r="J414" s="908" t="s">
        <v>666</v>
      </c>
      <c r="K414" s="1070" t="s">
        <v>593</v>
      </c>
      <c r="L414" s="1070">
        <v>12</v>
      </c>
      <c r="M414" s="1144"/>
      <c r="N414" s="1079" t="str">
        <f t="shared" si="59"/>
        <v>Included</v>
      </c>
      <c r="O414" s="1080">
        <f t="shared" si="60"/>
        <v>0</v>
      </c>
      <c r="P414" s="875"/>
      <c r="Q414" s="285">
        <f t="shared" si="61"/>
        <v>0</v>
      </c>
      <c r="R414" s="907">
        <f t="shared" si="62"/>
        <v>0</v>
      </c>
      <c r="S414" s="875"/>
      <c r="T414" s="904"/>
      <c r="V414" s="905"/>
      <c r="AB414" s="876"/>
      <c r="AL414" s="876"/>
      <c r="AM414" s="876"/>
      <c r="AN414" s="876"/>
      <c r="AO414" s="876"/>
      <c r="AP414" s="876"/>
      <c r="AQ414" s="876"/>
      <c r="AR414" s="876"/>
      <c r="AS414" s="876"/>
      <c r="AT414" s="876"/>
      <c r="AU414" s="876"/>
      <c r="AV414" s="876"/>
      <c r="AW414" s="876"/>
      <c r="AX414" s="876"/>
      <c r="AY414" s="876"/>
    </row>
    <row r="415" spans="1:51" ht="33">
      <c r="A415" s="1070">
        <v>49</v>
      </c>
      <c r="B415" s="1070">
        <v>7000025908</v>
      </c>
      <c r="C415" s="1070">
        <v>490</v>
      </c>
      <c r="D415" s="908" t="s">
        <v>716</v>
      </c>
      <c r="E415" s="1070">
        <v>1000031887</v>
      </c>
      <c r="F415" s="1070">
        <v>85446020</v>
      </c>
      <c r="G415" s="1154"/>
      <c r="H415" s="1070">
        <v>18</v>
      </c>
      <c r="I415" s="1151"/>
      <c r="J415" s="908" t="s">
        <v>665</v>
      </c>
      <c r="K415" s="1070" t="s">
        <v>593</v>
      </c>
      <c r="L415" s="1070">
        <v>4</v>
      </c>
      <c r="M415" s="1144"/>
      <c r="N415" s="1079" t="str">
        <f t="shared" si="59"/>
        <v>Included</v>
      </c>
      <c r="O415" s="1080">
        <f t="shared" si="60"/>
        <v>0</v>
      </c>
      <c r="P415" s="875"/>
      <c r="Q415" s="285">
        <f t="shared" si="61"/>
        <v>0</v>
      </c>
      <c r="R415" s="907">
        <f t="shared" si="62"/>
        <v>0</v>
      </c>
      <c r="S415" s="875"/>
      <c r="T415" s="904"/>
      <c r="V415" s="905"/>
      <c r="AB415" s="876"/>
      <c r="AL415" s="876"/>
      <c r="AM415" s="876"/>
      <c r="AN415" s="876"/>
      <c r="AO415" s="876"/>
      <c r="AP415" s="876"/>
      <c r="AQ415" s="876"/>
      <c r="AR415" s="876"/>
      <c r="AS415" s="876"/>
      <c r="AT415" s="876"/>
      <c r="AU415" s="876"/>
      <c r="AV415" s="876"/>
      <c r="AW415" s="876"/>
      <c r="AX415" s="876"/>
      <c r="AY415" s="876"/>
    </row>
    <row r="416" spans="1:51" ht="33">
      <c r="A416" s="1070">
        <v>50</v>
      </c>
      <c r="B416" s="1070">
        <v>7000025908</v>
      </c>
      <c r="C416" s="1070">
        <v>500</v>
      </c>
      <c r="D416" s="908" t="s">
        <v>716</v>
      </c>
      <c r="E416" s="1070">
        <v>1000056264</v>
      </c>
      <c r="F416" s="1070">
        <v>85446020</v>
      </c>
      <c r="G416" s="1154"/>
      <c r="H416" s="1070">
        <v>18</v>
      </c>
      <c r="I416" s="1151"/>
      <c r="J416" s="908" t="s">
        <v>704</v>
      </c>
      <c r="K416" s="1070" t="s">
        <v>593</v>
      </c>
      <c r="L416" s="1070">
        <v>5</v>
      </c>
      <c r="M416" s="1144"/>
      <c r="N416" s="1079" t="str">
        <f t="shared" si="59"/>
        <v>Included</v>
      </c>
      <c r="O416" s="1080">
        <f t="shared" si="60"/>
        <v>0</v>
      </c>
      <c r="P416" s="875"/>
      <c r="Q416" s="285">
        <f t="shared" si="61"/>
        <v>0</v>
      </c>
      <c r="R416" s="907">
        <f t="shared" si="62"/>
        <v>0</v>
      </c>
      <c r="S416" s="875"/>
      <c r="T416" s="904"/>
      <c r="V416" s="905"/>
      <c r="AB416" s="876"/>
      <c r="AL416" s="876"/>
      <c r="AM416" s="876"/>
      <c r="AN416" s="876"/>
      <c r="AO416" s="876"/>
      <c r="AP416" s="876"/>
      <c r="AQ416" s="876"/>
      <c r="AR416" s="876"/>
      <c r="AS416" s="876"/>
      <c r="AT416" s="876"/>
      <c r="AU416" s="876"/>
      <c r="AV416" s="876"/>
      <c r="AW416" s="876"/>
      <c r="AX416" s="876"/>
      <c r="AY416" s="876"/>
    </row>
    <row r="417" spans="1:51" ht="33">
      <c r="A417" s="1070">
        <v>51</v>
      </c>
      <c r="B417" s="1070">
        <v>7000025908</v>
      </c>
      <c r="C417" s="1070">
        <v>510</v>
      </c>
      <c r="D417" s="908" t="s">
        <v>716</v>
      </c>
      <c r="E417" s="1070">
        <v>1000056265</v>
      </c>
      <c r="F417" s="1070">
        <v>85446020</v>
      </c>
      <c r="G417" s="1154"/>
      <c r="H417" s="1070">
        <v>18</v>
      </c>
      <c r="I417" s="1151"/>
      <c r="J417" s="908" t="s">
        <v>703</v>
      </c>
      <c r="K417" s="1070" t="s">
        <v>593</v>
      </c>
      <c r="L417" s="1070">
        <v>5</v>
      </c>
      <c r="M417" s="1144"/>
      <c r="N417" s="1079" t="str">
        <f t="shared" si="59"/>
        <v>Included</v>
      </c>
      <c r="O417" s="1080">
        <f t="shared" si="60"/>
        <v>0</v>
      </c>
      <c r="P417" s="875"/>
      <c r="Q417" s="285">
        <f t="shared" si="61"/>
        <v>0</v>
      </c>
      <c r="R417" s="907">
        <f t="shared" si="62"/>
        <v>0</v>
      </c>
      <c r="S417" s="875"/>
      <c r="T417" s="904"/>
      <c r="V417" s="905"/>
      <c r="AB417" s="876"/>
      <c r="AL417" s="876"/>
      <c r="AM417" s="876"/>
      <c r="AN417" s="876"/>
      <c r="AO417" s="876"/>
      <c r="AP417" s="876"/>
      <c r="AQ417" s="876"/>
      <c r="AR417" s="876"/>
      <c r="AS417" s="876"/>
      <c r="AT417" s="876"/>
      <c r="AU417" s="876"/>
      <c r="AV417" s="876"/>
      <c r="AW417" s="876"/>
      <c r="AX417" s="876"/>
      <c r="AY417" s="876"/>
    </row>
    <row r="418" spans="1:51" ht="33">
      <c r="A418" s="1070">
        <v>52</v>
      </c>
      <c r="B418" s="1070">
        <v>7000025908</v>
      </c>
      <c r="C418" s="1070">
        <v>520</v>
      </c>
      <c r="D418" s="908" t="s">
        <v>716</v>
      </c>
      <c r="E418" s="1070">
        <v>1000032050</v>
      </c>
      <c r="F418" s="1070">
        <v>85446020</v>
      </c>
      <c r="G418" s="1154"/>
      <c r="H418" s="1070">
        <v>18</v>
      </c>
      <c r="I418" s="1151"/>
      <c r="J418" s="908" t="s">
        <v>757</v>
      </c>
      <c r="K418" s="1070" t="s">
        <v>593</v>
      </c>
      <c r="L418" s="1070">
        <v>3</v>
      </c>
      <c r="M418" s="1144"/>
      <c r="N418" s="1079" t="str">
        <f t="shared" si="59"/>
        <v>Included</v>
      </c>
      <c r="O418" s="1080">
        <f t="shared" si="60"/>
        <v>0</v>
      </c>
      <c r="P418" s="875"/>
      <c r="Q418" s="285">
        <f t="shared" si="61"/>
        <v>0</v>
      </c>
      <c r="R418" s="907">
        <f t="shared" si="62"/>
        <v>0</v>
      </c>
      <c r="S418" s="875"/>
      <c r="T418" s="904"/>
      <c r="V418" s="905"/>
      <c r="AB418" s="876"/>
      <c r="AL418" s="876"/>
      <c r="AM418" s="876"/>
      <c r="AN418" s="876"/>
      <c r="AO418" s="876"/>
      <c r="AP418" s="876"/>
      <c r="AQ418" s="876"/>
      <c r="AR418" s="876"/>
      <c r="AS418" s="876"/>
      <c r="AT418" s="876"/>
      <c r="AU418" s="876"/>
      <c r="AV418" s="876"/>
      <c r="AW418" s="876"/>
      <c r="AX418" s="876"/>
      <c r="AY418" s="876"/>
    </row>
    <row r="419" spans="1:51" ht="33">
      <c r="A419" s="1070">
        <v>53</v>
      </c>
      <c r="B419" s="1070">
        <v>7000025908</v>
      </c>
      <c r="C419" s="1070">
        <v>530</v>
      </c>
      <c r="D419" s="908" t="s">
        <v>717</v>
      </c>
      <c r="E419" s="1070">
        <v>1000006284</v>
      </c>
      <c r="F419" s="1070">
        <v>84151090</v>
      </c>
      <c r="G419" s="1154"/>
      <c r="H419" s="1070">
        <v>28</v>
      </c>
      <c r="I419" s="1151"/>
      <c r="J419" s="908" t="s">
        <v>585</v>
      </c>
      <c r="K419" s="1070" t="s">
        <v>581</v>
      </c>
      <c r="L419" s="1070">
        <v>2</v>
      </c>
      <c r="M419" s="1144"/>
      <c r="N419" s="1079" t="str">
        <f t="shared" si="59"/>
        <v>Included</v>
      </c>
      <c r="O419" s="1080">
        <f t="shared" si="60"/>
        <v>0</v>
      </c>
      <c r="P419" s="875"/>
      <c r="Q419" s="285">
        <f t="shared" si="61"/>
        <v>0</v>
      </c>
      <c r="R419" s="907">
        <f t="shared" si="62"/>
        <v>0</v>
      </c>
      <c r="S419" s="875"/>
      <c r="T419" s="904"/>
      <c r="V419" s="905"/>
      <c r="AB419" s="876"/>
      <c r="AL419" s="876"/>
      <c r="AM419" s="876"/>
      <c r="AN419" s="876"/>
      <c r="AO419" s="876"/>
      <c r="AP419" s="876"/>
      <c r="AQ419" s="876"/>
      <c r="AR419" s="876"/>
      <c r="AS419" s="876"/>
      <c r="AT419" s="876"/>
      <c r="AU419" s="876"/>
      <c r="AV419" s="876"/>
      <c r="AW419" s="876"/>
      <c r="AX419" s="876"/>
      <c r="AY419" s="876"/>
    </row>
    <row r="420" spans="1:51" ht="66">
      <c r="A420" s="1070">
        <v>54</v>
      </c>
      <c r="B420" s="1070">
        <v>7000025908</v>
      </c>
      <c r="C420" s="1070">
        <v>540</v>
      </c>
      <c r="D420" s="908" t="s">
        <v>635</v>
      </c>
      <c r="E420" s="1070">
        <v>1000055460</v>
      </c>
      <c r="F420" s="1070">
        <v>84248990</v>
      </c>
      <c r="G420" s="1154"/>
      <c r="H420" s="1070">
        <v>18</v>
      </c>
      <c r="I420" s="1151"/>
      <c r="J420" s="908" t="s">
        <v>823</v>
      </c>
      <c r="K420" s="1070" t="s">
        <v>581</v>
      </c>
      <c r="L420" s="1070">
        <v>3</v>
      </c>
      <c r="M420" s="1144"/>
      <c r="N420" s="1079" t="str">
        <f t="shared" si="59"/>
        <v>Included</v>
      </c>
      <c r="O420" s="1080">
        <f t="shared" si="60"/>
        <v>0</v>
      </c>
      <c r="P420" s="875"/>
      <c r="Q420" s="285">
        <f t="shared" si="61"/>
        <v>0</v>
      </c>
      <c r="R420" s="907">
        <f t="shared" si="62"/>
        <v>0</v>
      </c>
      <c r="S420" s="875"/>
      <c r="T420" s="904"/>
      <c r="V420" s="905"/>
      <c r="AB420" s="876"/>
      <c r="AL420" s="876"/>
      <c r="AM420" s="876"/>
      <c r="AN420" s="876"/>
      <c r="AO420" s="876"/>
      <c r="AP420" s="876"/>
      <c r="AQ420" s="876"/>
      <c r="AR420" s="876"/>
      <c r="AS420" s="876"/>
      <c r="AT420" s="876"/>
      <c r="AU420" s="876"/>
      <c r="AV420" s="876"/>
      <c r="AW420" s="876"/>
      <c r="AX420" s="876"/>
      <c r="AY420" s="876"/>
    </row>
    <row r="421" spans="1:51" ht="33">
      <c r="A421" s="1070">
        <v>55</v>
      </c>
      <c r="B421" s="1070">
        <v>7000025908</v>
      </c>
      <c r="C421" s="1070">
        <v>550</v>
      </c>
      <c r="D421" s="908" t="s">
        <v>635</v>
      </c>
      <c r="E421" s="1070">
        <v>1000012018</v>
      </c>
      <c r="F421" s="1070">
        <v>85311020</v>
      </c>
      <c r="G421" s="1154"/>
      <c r="H421" s="1070">
        <v>18</v>
      </c>
      <c r="I421" s="1151"/>
      <c r="J421" s="908" t="s">
        <v>587</v>
      </c>
      <c r="K421" s="1070" t="s">
        <v>581</v>
      </c>
      <c r="L421" s="1070">
        <v>2</v>
      </c>
      <c r="M421" s="1144"/>
      <c r="N421" s="1079" t="str">
        <f t="shared" si="59"/>
        <v>Included</v>
      </c>
      <c r="O421" s="1080">
        <f t="shared" si="60"/>
        <v>0</v>
      </c>
      <c r="P421" s="875"/>
      <c r="Q421" s="285">
        <f t="shared" si="61"/>
        <v>0</v>
      </c>
      <c r="R421" s="907">
        <f t="shared" si="62"/>
        <v>0</v>
      </c>
      <c r="S421" s="875"/>
      <c r="T421" s="904"/>
      <c r="V421" s="905"/>
      <c r="AB421" s="876"/>
      <c r="AL421" s="876"/>
      <c r="AM421" s="876"/>
      <c r="AN421" s="876"/>
      <c r="AO421" s="876"/>
      <c r="AP421" s="876"/>
      <c r="AQ421" s="876"/>
      <c r="AR421" s="876"/>
      <c r="AS421" s="876"/>
      <c r="AT421" s="876"/>
      <c r="AU421" s="876"/>
      <c r="AV421" s="876"/>
      <c r="AW421" s="876"/>
      <c r="AX421" s="876"/>
      <c r="AY421" s="876"/>
    </row>
    <row r="422" spans="1:51" ht="33">
      <c r="A422" s="1070">
        <v>56</v>
      </c>
      <c r="B422" s="1070">
        <v>7000025908</v>
      </c>
      <c r="C422" s="1070">
        <v>560</v>
      </c>
      <c r="D422" s="908" t="s">
        <v>574</v>
      </c>
      <c r="E422" s="1070">
        <v>1000013795</v>
      </c>
      <c r="F422" s="1070">
        <v>94059900</v>
      </c>
      <c r="G422" s="1154"/>
      <c r="H422" s="1070">
        <v>18</v>
      </c>
      <c r="I422" s="1151"/>
      <c r="J422" s="908" t="s">
        <v>591</v>
      </c>
      <c r="K422" s="1070" t="s">
        <v>578</v>
      </c>
      <c r="L422" s="1070">
        <v>2</v>
      </c>
      <c r="M422" s="1144"/>
      <c r="N422" s="1079" t="str">
        <f t="shared" si="59"/>
        <v>Included</v>
      </c>
      <c r="O422" s="1080">
        <f t="shared" si="60"/>
        <v>0</v>
      </c>
      <c r="P422" s="875"/>
      <c r="Q422" s="285">
        <f t="shared" si="61"/>
        <v>0</v>
      </c>
      <c r="R422" s="907">
        <f t="shared" si="62"/>
        <v>0</v>
      </c>
      <c r="S422" s="875"/>
      <c r="T422" s="904"/>
      <c r="V422" s="905"/>
      <c r="AB422" s="876"/>
      <c r="AL422" s="876"/>
      <c r="AM422" s="876"/>
      <c r="AN422" s="876"/>
      <c r="AO422" s="876"/>
      <c r="AP422" s="876"/>
      <c r="AQ422" s="876"/>
      <c r="AR422" s="876"/>
      <c r="AS422" s="876"/>
      <c r="AT422" s="876"/>
      <c r="AU422" s="876"/>
      <c r="AV422" s="876"/>
      <c r="AW422" s="876"/>
      <c r="AX422" s="876"/>
      <c r="AY422" s="876"/>
    </row>
    <row r="423" spans="1:51" ht="33">
      <c r="A423" s="1070">
        <v>57</v>
      </c>
      <c r="B423" s="1070">
        <v>7000025908</v>
      </c>
      <c r="C423" s="1070">
        <v>570</v>
      </c>
      <c r="D423" s="908" t="s">
        <v>574</v>
      </c>
      <c r="E423" s="1070">
        <v>1000038325</v>
      </c>
      <c r="F423" s="1070">
        <v>94059900</v>
      </c>
      <c r="G423" s="1154"/>
      <c r="H423" s="1070">
        <v>18</v>
      </c>
      <c r="I423" s="1151"/>
      <c r="J423" s="908" t="s">
        <v>590</v>
      </c>
      <c r="K423" s="1070" t="s">
        <v>575</v>
      </c>
      <c r="L423" s="1070">
        <v>10</v>
      </c>
      <c r="M423" s="1144"/>
      <c r="N423" s="1079" t="str">
        <f t="shared" si="59"/>
        <v>Included</v>
      </c>
      <c r="O423" s="1080">
        <f t="shared" si="60"/>
        <v>0</v>
      </c>
      <c r="P423" s="875"/>
      <c r="Q423" s="285">
        <f t="shared" si="61"/>
        <v>0</v>
      </c>
      <c r="R423" s="907">
        <f t="shared" si="62"/>
        <v>0</v>
      </c>
      <c r="S423" s="875"/>
      <c r="T423" s="904"/>
      <c r="V423" s="905"/>
      <c r="AB423" s="876"/>
      <c r="AL423" s="876"/>
      <c r="AM423" s="876"/>
      <c r="AN423" s="876"/>
      <c r="AO423" s="876"/>
      <c r="AP423" s="876"/>
      <c r="AQ423" s="876"/>
      <c r="AR423" s="876"/>
      <c r="AS423" s="876"/>
      <c r="AT423" s="876"/>
      <c r="AU423" s="876"/>
      <c r="AV423" s="876"/>
      <c r="AW423" s="876"/>
      <c r="AX423" s="876"/>
      <c r="AY423" s="876"/>
    </row>
    <row r="424" spans="1:51" ht="33">
      <c r="A424" s="1070">
        <v>58</v>
      </c>
      <c r="B424" s="1070">
        <v>7000025908</v>
      </c>
      <c r="C424" s="1070">
        <v>580</v>
      </c>
      <c r="D424" s="908" t="s">
        <v>574</v>
      </c>
      <c r="E424" s="1070">
        <v>1000038387</v>
      </c>
      <c r="F424" s="1070">
        <v>94051090</v>
      </c>
      <c r="G424" s="1154"/>
      <c r="H424" s="1070">
        <v>18</v>
      </c>
      <c r="I424" s="1151"/>
      <c r="J424" s="908" t="s">
        <v>594</v>
      </c>
      <c r="K424" s="1070" t="s">
        <v>575</v>
      </c>
      <c r="L424" s="1070">
        <v>10</v>
      </c>
      <c r="M424" s="1144"/>
      <c r="N424" s="1079" t="str">
        <f t="shared" si="59"/>
        <v>Included</v>
      </c>
      <c r="O424" s="1080">
        <f t="shared" si="60"/>
        <v>0</v>
      </c>
      <c r="P424" s="875"/>
      <c r="Q424" s="285">
        <f t="shared" si="61"/>
        <v>0</v>
      </c>
      <c r="R424" s="907">
        <f t="shared" si="62"/>
        <v>0</v>
      </c>
      <c r="S424" s="875"/>
      <c r="T424" s="904"/>
      <c r="V424" s="905"/>
      <c r="AB424" s="876"/>
      <c r="AL424" s="876"/>
      <c r="AM424" s="876"/>
      <c r="AN424" s="876"/>
      <c r="AO424" s="876"/>
      <c r="AP424" s="876"/>
      <c r="AQ424" s="876"/>
      <c r="AR424" s="876"/>
      <c r="AS424" s="876"/>
      <c r="AT424" s="876"/>
      <c r="AU424" s="876"/>
      <c r="AV424" s="876"/>
      <c r="AW424" s="876"/>
      <c r="AX424" s="876"/>
      <c r="AY424" s="876"/>
    </row>
    <row r="425" spans="1:51" ht="33">
      <c r="A425" s="1070">
        <v>59</v>
      </c>
      <c r="B425" s="1070">
        <v>7000025908</v>
      </c>
      <c r="C425" s="1070">
        <v>590</v>
      </c>
      <c r="D425" s="908" t="s">
        <v>574</v>
      </c>
      <c r="E425" s="1070">
        <v>1000001894</v>
      </c>
      <c r="F425" s="1070">
        <v>94059900</v>
      </c>
      <c r="G425" s="1154"/>
      <c r="H425" s="1070">
        <v>18</v>
      </c>
      <c r="I425" s="1151"/>
      <c r="J425" s="908" t="s">
        <v>589</v>
      </c>
      <c r="K425" s="1070" t="s">
        <v>575</v>
      </c>
      <c r="L425" s="1070">
        <v>1</v>
      </c>
      <c r="M425" s="1144"/>
      <c r="N425" s="1079" t="str">
        <f t="shared" si="59"/>
        <v>Included</v>
      </c>
      <c r="O425" s="1080">
        <f t="shared" si="60"/>
        <v>0</v>
      </c>
      <c r="P425" s="875"/>
      <c r="Q425" s="285">
        <f t="shared" si="61"/>
        <v>0</v>
      </c>
      <c r="R425" s="907">
        <f t="shared" si="62"/>
        <v>0</v>
      </c>
      <c r="S425" s="875"/>
      <c r="T425" s="904"/>
      <c r="V425" s="905"/>
      <c r="AB425" s="876"/>
      <c r="AL425" s="876"/>
      <c r="AM425" s="876"/>
      <c r="AN425" s="876"/>
      <c r="AO425" s="876"/>
      <c r="AP425" s="876"/>
      <c r="AQ425" s="876"/>
      <c r="AR425" s="876"/>
      <c r="AS425" s="876"/>
      <c r="AT425" s="876"/>
      <c r="AU425" s="876"/>
      <c r="AV425" s="876"/>
      <c r="AW425" s="876"/>
      <c r="AX425" s="876"/>
      <c r="AY425" s="876"/>
    </row>
    <row r="426" spans="1:51" ht="33">
      <c r="A426" s="1070">
        <v>60</v>
      </c>
      <c r="B426" s="1070">
        <v>7000025908</v>
      </c>
      <c r="C426" s="1070">
        <v>600</v>
      </c>
      <c r="D426" s="908" t="s">
        <v>574</v>
      </c>
      <c r="E426" s="1070">
        <v>1000014547</v>
      </c>
      <c r="F426" s="1070">
        <v>85371000</v>
      </c>
      <c r="G426" s="1154"/>
      <c r="H426" s="1070">
        <v>18</v>
      </c>
      <c r="I426" s="1151"/>
      <c r="J426" s="908" t="s">
        <v>588</v>
      </c>
      <c r="K426" s="1070" t="s">
        <v>575</v>
      </c>
      <c r="L426" s="1070">
        <v>1</v>
      </c>
      <c r="M426" s="1144"/>
      <c r="N426" s="1079" t="str">
        <f t="shared" si="59"/>
        <v>Included</v>
      </c>
      <c r="O426" s="1080">
        <f t="shared" si="60"/>
        <v>0</v>
      </c>
      <c r="P426" s="875"/>
      <c r="Q426" s="285">
        <f t="shared" si="61"/>
        <v>0</v>
      </c>
      <c r="R426" s="907">
        <f t="shared" si="62"/>
        <v>0</v>
      </c>
      <c r="S426" s="875"/>
      <c r="T426" s="904"/>
      <c r="V426" s="905"/>
      <c r="AB426" s="876"/>
      <c r="AL426" s="876"/>
      <c r="AM426" s="876"/>
      <c r="AN426" s="876"/>
      <c r="AO426" s="876"/>
      <c r="AP426" s="876"/>
      <c r="AQ426" s="876"/>
      <c r="AR426" s="876"/>
      <c r="AS426" s="876"/>
      <c r="AT426" s="876"/>
      <c r="AU426" s="876"/>
      <c r="AV426" s="876"/>
      <c r="AW426" s="876"/>
      <c r="AX426" s="876"/>
      <c r="AY426" s="876"/>
    </row>
    <row r="427" spans="1:51" ht="16.5">
      <c r="A427" s="1070">
        <v>61</v>
      </c>
      <c r="B427" s="1070">
        <v>7000025908</v>
      </c>
      <c r="C427" s="1070">
        <v>610</v>
      </c>
      <c r="D427" s="908" t="s">
        <v>718</v>
      </c>
      <c r="E427" s="1070">
        <v>1000027625</v>
      </c>
      <c r="F427" s="1070">
        <v>85352919</v>
      </c>
      <c r="G427" s="1154"/>
      <c r="H427" s="1070">
        <v>18</v>
      </c>
      <c r="I427" s="1151"/>
      <c r="J427" s="908" t="s">
        <v>765</v>
      </c>
      <c r="K427" s="1070" t="s">
        <v>664</v>
      </c>
      <c r="L427" s="1070">
        <v>1</v>
      </c>
      <c r="M427" s="1144"/>
      <c r="N427" s="1079" t="str">
        <f t="shared" si="4"/>
        <v>Included</v>
      </c>
      <c r="O427" s="1080">
        <f t="shared" si="5"/>
        <v>0</v>
      </c>
      <c r="P427" s="875"/>
      <c r="Q427" s="285">
        <f t="shared" si="6"/>
        <v>0</v>
      </c>
      <c r="R427" s="907">
        <f>IF(I427="", H427*Q427/100,I427*Q427)</f>
        <v>0</v>
      </c>
      <c r="S427" s="875"/>
      <c r="T427" s="904"/>
      <c r="V427" s="905"/>
      <c r="AB427" s="876"/>
      <c r="AL427" s="876"/>
      <c r="AM427" s="876"/>
      <c r="AN427" s="876"/>
      <c r="AO427" s="876"/>
      <c r="AP427" s="876"/>
      <c r="AQ427" s="876"/>
      <c r="AR427" s="876"/>
      <c r="AS427" s="876"/>
      <c r="AT427" s="876"/>
      <c r="AU427" s="876"/>
      <c r="AV427" s="876"/>
      <c r="AW427" s="876"/>
      <c r="AX427" s="876"/>
      <c r="AY427" s="876"/>
    </row>
    <row r="428" spans="1:51" ht="16.5">
      <c r="A428" s="1070">
        <v>62</v>
      </c>
      <c r="B428" s="1070">
        <v>7000025908</v>
      </c>
      <c r="C428" s="1070">
        <v>620</v>
      </c>
      <c r="D428" s="908" t="s">
        <v>718</v>
      </c>
      <c r="E428" s="1070">
        <v>1000028091</v>
      </c>
      <c r="F428" s="1070">
        <v>85353090</v>
      </c>
      <c r="G428" s="1154"/>
      <c r="H428" s="1070">
        <v>18</v>
      </c>
      <c r="I428" s="1151"/>
      <c r="J428" s="908" t="s">
        <v>764</v>
      </c>
      <c r="K428" s="1070" t="s">
        <v>664</v>
      </c>
      <c r="L428" s="1070">
        <v>1</v>
      </c>
      <c r="M428" s="1144"/>
      <c r="N428" s="1079" t="str">
        <f t="shared" si="4"/>
        <v>Included</v>
      </c>
      <c r="O428" s="1080">
        <f t="shared" si="5"/>
        <v>0</v>
      </c>
      <c r="P428" s="875"/>
      <c r="Q428" s="285">
        <f t="shared" si="6"/>
        <v>0</v>
      </c>
      <c r="R428" s="907">
        <f t="shared" ref="R428:R441" si="63">IF(I428="", H428*Q428/100,I428*Q428)</f>
        <v>0</v>
      </c>
      <c r="S428" s="875"/>
      <c r="T428" s="904"/>
      <c r="V428" s="905"/>
      <c r="AB428" s="876"/>
      <c r="AL428" s="876"/>
      <c r="AM428" s="876"/>
      <c r="AN428" s="876"/>
      <c r="AO428" s="876"/>
      <c r="AP428" s="876"/>
      <c r="AQ428" s="876"/>
      <c r="AR428" s="876"/>
      <c r="AS428" s="876"/>
      <c r="AT428" s="876"/>
      <c r="AU428" s="876"/>
      <c r="AV428" s="876"/>
      <c r="AW428" s="876"/>
      <c r="AX428" s="876"/>
      <c r="AY428" s="876"/>
    </row>
    <row r="429" spans="1:51" ht="16.5">
      <c r="A429" s="1070">
        <v>63</v>
      </c>
      <c r="B429" s="1070">
        <v>7000025908</v>
      </c>
      <c r="C429" s="1070">
        <v>630</v>
      </c>
      <c r="D429" s="908" t="s">
        <v>718</v>
      </c>
      <c r="E429" s="1070">
        <v>1000054976</v>
      </c>
      <c r="F429" s="1070">
        <v>85352919</v>
      </c>
      <c r="G429" s="1154"/>
      <c r="H429" s="1070">
        <v>18</v>
      </c>
      <c r="I429" s="1151"/>
      <c r="J429" s="908" t="s">
        <v>763</v>
      </c>
      <c r="K429" s="1070" t="s">
        <v>664</v>
      </c>
      <c r="L429" s="1070">
        <v>1</v>
      </c>
      <c r="M429" s="1144"/>
      <c r="N429" s="1079" t="str">
        <f t="shared" ref="N429:N430" si="64">IF(M429=0, "Included",IF(ISERROR(L429*M429), M429, L429*M429))</f>
        <v>Included</v>
      </c>
      <c r="O429" s="1080">
        <f t="shared" ref="O429:O430" si="65">R429</f>
        <v>0</v>
      </c>
      <c r="P429" s="875"/>
      <c r="Q429" s="285">
        <f t="shared" ref="Q429:Q430" si="66">IF(N429="Included",0,N429)</f>
        <v>0</v>
      </c>
      <c r="R429" s="907">
        <f t="shared" si="63"/>
        <v>0</v>
      </c>
      <c r="S429" s="875"/>
      <c r="T429" s="904"/>
      <c r="V429" s="905"/>
      <c r="AB429" s="876"/>
      <c r="AL429" s="876"/>
      <c r="AM429" s="876"/>
      <c r="AN429" s="876"/>
      <c r="AO429" s="876"/>
      <c r="AP429" s="876"/>
      <c r="AQ429" s="876"/>
      <c r="AR429" s="876"/>
      <c r="AS429" s="876"/>
      <c r="AT429" s="876"/>
      <c r="AU429" s="876"/>
      <c r="AV429" s="876"/>
      <c r="AW429" s="876"/>
      <c r="AX429" s="876"/>
      <c r="AY429" s="876"/>
    </row>
    <row r="430" spans="1:51" ht="16.5">
      <c r="A430" s="1070">
        <v>64</v>
      </c>
      <c r="B430" s="1070">
        <v>7000025908</v>
      </c>
      <c r="C430" s="1070">
        <v>640</v>
      </c>
      <c r="D430" s="908" t="s">
        <v>718</v>
      </c>
      <c r="E430" s="1070">
        <v>1000028372</v>
      </c>
      <c r="F430" s="1070">
        <v>85354010</v>
      </c>
      <c r="G430" s="1154"/>
      <c r="H430" s="1070">
        <v>18</v>
      </c>
      <c r="I430" s="1151"/>
      <c r="J430" s="908" t="s">
        <v>762</v>
      </c>
      <c r="K430" s="1070" t="s">
        <v>578</v>
      </c>
      <c r="L430" s="1070">
        <v>1</v>
      </c>
      <c r="M430" s="1144"/>
      <c r="N430" s="1079" t="str">
        <f t="shared" si="64"/>
        <v>Included</v>
      </c>
      <c r="O430" s="1080">
        <f t="shared" si="65"/>
        <v>0</v>
      </c>
      <c r="P430" s="875"/>
      <c r="Q430" s="285">
        <f t="shared" si="66"/>
        <v>0</v>
      </c>
      <c r="R430" s="907">
        <f t="shared" si="63"/>
        <v>0</v>
      </c>
      <c r="S430" s="875"/>
      <c r="T430" s="904"/>
      <c r="V430" s="905"/>
      <c r="AB430" s="876"/>
      <c r="AL430" s="876"/>
      <c r="AM430" s="876"/>
      <c r="AN430" s="876"/>
      <c r="AO430" s="876"/>
      <c r="AP430" s="876"/>
      <c r="AQ430" s="876"/>
      <c r="AR430" s="876"/>
      <c r="AS430" s="876"/>
      <c r="AT430" s="876"/>
      <c r="AU430" s="876"/>
      <c r="AV430" s="876"/>
      <c r="AW430" s="876"/>
      <c r="AX430" s="876"/>
      <c r="AY430" s="876"/>
    </row>
    <row r="431" spans="1:51" ht="16.5">
      <c r="A431" s="1070">
        <v>65</v>
      </c>
      <c r="B431" s="1070">
        <v>7000025908</v>
      </c>
      <c r="C431" s="1070">
        <v>650</v>
      </c>
      <c r="D431" s="908" t="s">
        <v>718</v>
      </c>
      <c r="E431" s="1070">
        <v>1000019918</v>
      </c>
      <c r="F431" s="1070">
        <v>85359090</v>
      </c>
      <c r="G431" s="1154"/>
      <c r="H431" s="1070">
        <v>18</v>
      </c>
      <c r="I431" s="1151"/>
      <c r="J431" s="908" t="s">
        <v>631</v>
      </c>
      <c r="K431" s="1070" t="s">
        <v>578</v>
      </c>
      <c r="L431" s="1070">
        <v>1</v>
      </c>
      <c r="M431" s="1144"/>
      <c r="N431" s="1079" t="str">
        <f t="shared" si="4"/>
        <v>Included</v>
      </c>
      <c r="O431" s="1080">
        <f t="shared" si="5"/>
        <v>0</v>
      </c>
      <c r="P431" s="875"/>
      <c r="Q431" s="285">
        <f t="shared" si="6"/>
        <v>0</v>
      </c>
      <c r="R431" s="907">
        <f t="shared" si="63"/>
        <v>0</v>
      </c>
      <c r="S431" s="875"/>
      <c r="T431" s="904"/>
      <c r="V431" s="905"/>
      <c r="AB431" s="876"/>
      <c r="AL431" s="876"/>
      <c r="AM431" s="876"/>
      <c r="AN431" s="876"/>
      <c r="AO431" s="876"/>
      <c r="AP431" s="876"/>
      <c r="AQ431" s="876"/>
      <c r="AR431" s="876"/>
      <c r="AS431" s="876"/>
      <c r="AT431" s="876"/>
      <c r="AU431" s="876"/>
      <c r="AV431" s="876"/>
      <c r="AW431" s="876"/>
      <c r="AX431" s="876"/>
      <c r="AY431" s="876"/>
    </row>
    <row r="432" spans="1:51" ht="16.5">
      <c r="A432" s="1070">
        <v>66</v>
      </c>
      <c r="B432" s="1070">
        <v>7000025908</v>
      </c>
      <c r="C432" s="1070">
        <v>660</v>
      </c>
      <c r="D432" s="908" t="s">
        <v>718</v>
      </c>
      <c r="E432" s="1070">
        <v>1000019919</v>
      </c>
      <c r="F432" s="1070">
        <v>85353090</v>
      </c>
      <c r="G432" s="1154"/>
      <c r="H432" s="1070">
        <v>18</v>
      </c>
      <c r="I432" s="1151"/>
      <c r="J432" s="908" t="s">
        <v>630</v>
      </c>
      <c r="K432" s="1070" t="s">
        <v>578</v>
      </c>
      <c r="L432" s="1070">
        <v>1</v>
      </c>
      <c r="M432" s="1144"/>
      <c r="N432" s="1079" t="str">
        <f t="shared" si="4"/>
        <v>Included</v>
      </c>
      <c r="O432" s="1080">
        <f t="shared" si="5"/>
        <v>0</v>
      </c>
      <c r="P432" s="875"/>
      <c r="Q432" s="285">
        <f t="shared" si="6"/>
        <v>0</v>
      </c>
      <c r="R432" s="907">
        <f t="shared" si="63"/>
        <v>0</v>
      </c>
      <c r="S432" s="875"/>
      <c r="T432" s="904"/>
      <c r="V432" s="905"/>
      <c r="AB432" s="876"/>
      <c r="AL432" s="876"/>
      <c r="AM432" s="876"/>
      <c r="AN432" s="876"/>
      <c r="AO432" s="876"/>
      <c r="AP432" s="876"/>
      <c r="AQ432" s="876"/>
      <c r="AR432" s="876"/>
      <c r="AS432" s="876"/>
      <c r="AT432" s="876"/>
      <c r="AU432" s="876"/>
      <c r="AV432" s="876"/>
      <c r="AW432" s="876"/>
      <c r="AX432" s="876"/>
      <c r="AY432" s="876"/>
    </row>
    <row r="433" spans="1:51" ht="16.5">
      <c r="A433" s="1070">
        <v>67</v>
      </c>
      <c r="B433" s="1070">
        <v>7000025908</v>
      </c>
      <c r="C433" s="1070">
        <v>670</v>
      </c>
      <c r="D433" s="908" t="s">
        <v>718</v>
      </c>
      <c r="E433" s="1070">
        <v>1000024186</v>
      </c>
      <c r="F433" s="1070">
        <v>85354010</v>
      </c>
      <c r="G433" s="1154"/>
      <c r="H433" s="1070">
        <v>18</v>
      </c>
      <c r="I433" s="1151"/>
      <c r="J433" s="908" t="s">
        <v>633</v>
      </c>
      <c r="K433" s="1070" t="s">
        <v>578</v>
      </c>
      <c r="L433" s="1070">
        <v>1</v>
      </c>
      <c r="M433" s="1144"/>
      <c r="N433" s="1079" t="str">
        <f t="shared" si="4"/>
        <v>Included</v>
      </c>
      <c r="O433" s="1080">
        <f t="shared" si="5"/>
        <v>0</v>
      </c>
      <c r="P433" s="875"/>
      <c r="Q433" s="285">
        <f t="shared" si="6"/>
        <v>0</v>
      </c>
      <c r="R433" s="907">
        <f t="shared" si="63"/>
        <v>0</v>
      </c>
      <c r="S433" s="875"/>
      <c r="T433" s="904"/>
      <c r="V433" s="905"/>
      <c r="AB433" s="876"/>
      <c r="AL433" s="876"/>
      <c r="AM433" s="876"/>
      <c r="AN433" s="876"/>
      <c r="AO433" s="876"/>
      <c r="AP433" s="876"/>
      <c r="AQ433" s="876"/>
      <c r="AR433" s="876"/>
      <c r="AS433" s="876"/>
      <c r="AT433" s="876"/>
      <c r="AU433" s="876"/>
      <c r="AV433" s="876"/>
      <c r="AW433" s="876"/>
      <c r="AX433" s="876"/>
      <c r="AY433" s="876"/>
    </row>
    <row r="434" spans="1:51" ht="16.5">
      <c r="A434" s="1070">
        <v>68</v>
      </c>
      <c r="B434" s="1070">
        <v>7000025908</v>
      </c>
      <c r="C434" s="1070">
        <v>680</v>
      </c>
      <c r="D434" s="908" t="s">
        <v>718</v>
      </c>
      <c r="E434" s="1070">
        <v>1000025941</v>
      </c>
      <c r="F434" s="1070">
        <v>85389000</v>
      </c>
      <c r="G434" s="1154"/>
      <c r="H434" s="1070">
        <v>18</v>
      </c>
      <c r="I434" s="1151"/>
      <c r="J434" s="908" t="s">
        <v>632</v>
      </c>
      <c r="K434" s="1070" t="s">
        <v>581</v>
      </c>
      <c r="L434" s="1070">
        <v>1</v>
      </c>
      <c r="M434" s="1144"/>
      <c r="N434" s="1079" t="str">
        <f t="shared" si="4"/>
        <v>Included</v>
      </c>
      <c r="O434" s="1080">
        <f t="shared" si="5"/>
        <v>0</v>
      </c>
      <c r="P434" s="875"/>
      <c r="Q434" s="285">
        <f t="shared" si="6"/>
        <v>0</v>
      </c>
      <c r="R434" s="907">
        <f t="shared" si="63"/>
        <v>0</v>
      </c>
      <c r="S434" s="875"/>
      <c r="T434" s="904"/>
      <c r="V434" s="905"/>
      <c r="AB434" s="876"/>
      <c r="AL434" s="876"/>
      <c r="AM434" s="876"/>
      <c r="AN434" s="876"/>
      <c r="AO434" s="876"/>
      <c r="AP434" s="876"/>
      <c r="AQ434" s="876"/>
      <c r="AR434" s="876"/>
      <c r="AS434" s="876"/>
      <c r="AT434" s="876"/>
      <c r="AU434" s="876"/>
      <c r="AV434" s="876"/>
      <c r="AW434" s="876"/>
      <c r="AX434" s="876"/>
      <c r="AY434" s="876"/>
    </row>
    <row r="435" spans="1:51" ht="16.5">
      <c r="A435" s="1070">
        <v>69</v>
      </c>
      <c r="B435" s="1070">
        <v>7000025908</v>
      </c>
      <c r="C435" s="1070">
        <v>690</v>
      </c>
      <c r="D435" s="908" t="s">
        <v>718</v>
      </c>
      <c r="E435" s="1070">
        <v>1000019912</v>
      </c>
      <c r="F435" s="1070">
        <v>85371000</v>
      </c>
      <c r="G435" s="1154"/>
      <c r="H435" s="1070">
        <v>18</v>
      </c>
      <c r="I435" s="1151"/>
      <c r="J435" s="908" t="s">
        <v>643</v>
      </c>
      <c r="K435" s="1070" t="s">
        <v>578</v>
      </c>
      <c r="L435" s="1070">
        <v>1</v>
      </c>
      <c r="M435" s="1144"/>
      <c r="N435" s="1079" t="str">
        <f t="shared" si="4"/>
        <v>Included</v>
      </c>
      <c r="O435" s="1080">
        <f t="shared" si="5"/>
        <v>0</v>
      </c>
      <c r="P435" s="875"/>
      <c r="Q435" s="285">
        <f t="shared" si="6"/>
        <v>0</v>
      </c>
      <c r="R435" s="907">
        <f t="shared" si="63"/>
        <v>0</v>
      </c>
      <c r="S435" s="875"/>
      <c r="T435" s="904"/>
      <c r="V435" s="905"/>
      <c r="AB435" s="876"/>
      <c r="AL435" s="876"/>
      <c r="AM435" s="876"/>
      <c r="AN435" s="876"/>
      <c r="AO435" s="876"/>
      <c r="AP435" s="876"/>
      <c r="AQ435" s="876"/>
      <c r="AR435" s="876"/>
      <c r="AS435" s="876"/>
      <c r="AT435" s="876"/>
      <c r="AU435" s="876"/>
      <c r="AV435" s="876"/>
      <c r="AW435" s="876"/>
      <c r="AX435" s="876"/>
      <c r="AY435" s="876"/>
    </row>
    <row r="436" spans="1:51" ht="16.5">
      <c r="A436" s="1070">
        <v>70</v>
      </c>
      <c r="B436" s="1070">
        <v>7000025908</v>
      </c>
      <c r="C436" s="1070">
        <v>700</v>
      </c>
      <c r="D436" s="908" t="s">
        <v>718</v>
      </c>
      <c r="E436" s="1070">
        <v>1000019927</v>
      </c>
      <c r="F436" s="1070">
        <v>85389000</v>
      </c>
      <c r="G436" s="1154"/>
      <c r="H436" s="1070">
        <v>18</v>
      </c>
      <c r="I436" s="1151"/>
      <c r="J436" s="908" t="s">
        <v>644</v>
      </c>
      <c r="K436" s="1070" t="s">
        <v>578</v>
      </c>
      <c r="L436" s="1070">
        <v>1</v>
      </c>
      <c r="M436" s="1144"/>
      <c r="N436" s="1079" t="str">
        <f t="shared" si="4"/>
        <v>Included</v>
      </c>
      <c r="O436" s="1080">
        <f t="shared" si="5"/>
        <v>0</v>
      </c>
      <c r="P436" s="875"/>
      <c r="Q436" s="285">
        <f t="shared" si="6"/>
        <v>0</v>
      </c>
      <c r="R436" s="907">
        <f t="shared" si="63"/>
        <v>0</v>
      </c>
      <c r="S436" s="875"/>
      <c r="T436" s="904"/>
      <c r="V436" s="905"/>
      <c r="AB436" s="876"/>
      <c r="AL436" s="876"/>
      <c r="AM436" s="876"/>
      <c r="AN436" s="876"/>
      <c r="AO436" s="876"/>
      <c r="AP436" s="876"/>
      <c r="AQ436" s="876"/>
      <c r="AR436" s="876"/>
      <c r="AS436" s="876"/>
      <c r="AT436" s="876"/>
      <c r="AU436" s="876"/>
      <c r="AV436" s="876"/>
      <c r="AW436" s="876"/>
      <c r="AX436" s="876"/>
      <c r="AY436" s="876"/>
    </row>
    <row r="437" spans="1:51" ht="16.5">
      <c r="A437" s="1070">
        <v>71</v>
      </c>
      <c r="B437" s="1070">
        <v>7000025908</v>
      </c>
      <c r="C437" s="1070">
        <v>710</v>
      </c>
      <c r="D437" s="908" t="s">
        <v>718</v>
      </c>
      <c r="E437" s="1070">
        <v>1000032289</v>
      </c>
      <c r="F437" s="1070">
        <v>84819090</v>
      </c>
      <c r="G437" s="1154"/>
      <c r="H437" s="1070">
        <v>18</v>
      </c>
      <c r="I437" s="1151"/>
      <c r="J437" s="908" t="s">
        <v>904</v>
      </c>
      <c r="K437" s="1070" t="s">
        <v>581</v>
      </c>
      <c r="L437" s="1070">
        <v>1</v>
      </c>
      <c r="M437" s="1144"/>
      <c r="N437" s="1079" t="str">
        <f t="shared" ref="N437:N441" si="67">IF(M437=0, "Included",IF(ISERROR(L437*M437), M437, L437*M437))</f>
        <v>Included</v>
      </c>
      <c r="O437" s="1080">
        <f t="shared" ref="O437:O440" si="68">R437</f>
        <v>0</v>
      </c>
      <c r="P437" s="875"/>
      <c r="Q437" s="285">
        <f t="shared" ref="Q437:Q441" si="69">IF(N437="Included",0,N437)</f>
        <v>0</v>
      </c>
      <c r="R437" s="907">
        <f t="shared" si="63"/>
        <v>0</v>
      </c>
      <c r="S437" s="875"/>
      <c r="T437" s="904"/>
      <c r="V437" s="905"/>
      <c r="AB437" s="876"/>
      <c r="AL437" s="876"/>
      <c r="AM437" s="876"/>
      <c r="AN437" s="876"/>
      <c r="AO437" s="876"/>
      <c r="AP437" s="876"/>
      <c r="AQ437" s="876"/>
      <c r="AR437" s="876"/>
      <c r="AS437" s="876"/>
      <c r="AT437" s="876"/>
      <c r="AU437" s="876"/>
      <c r="AV437" s="876"/>
      <c r="AW437" s="876"/>
      <c r="AX437" s="876"/>
      <c r="AY437" s="876"/>
    </row>
    <row r="438" spans="1:51" ht="82.5">
      <c r="A438" s="1070">
        <v>72</v>
      </c>
      <c r="B438" s="1070">
        <v>7000025908</v>
      </c>
      <c r="C438" s="1070">
        <v>920</v>
      </c>
      <c r="D438" s="908" t="s">
        <v>890</v>
      </c>
      <c r="E438" s="1070">
        <v>1000015954</v>
      </c>
      <c r="F438" s="1070">
        <v>73082011</v>
      </c>
      <c r="G438" s="1154"/>
      <c r="H438" s="1070">
        <v>18</v>
      </c>
      <c r="I438" s="1151"/>
      <c r="J438" s="908" t="s">
        <v>595</v>
      </c>
      <c r="K438" s="1070" t="s">
        <v>596</v>
      </c>
      <c r="L438" s="1070">
        <v>191</v>
      </c>
      <c r="M438" s="1144"/>
      <c r="N438" s="1079" t="str">
        <f t="shared" si="67"/>
        <v>Included</v>
      </c>
      <c r="O438" s="1080">
        <f t="shared" si="68"/>
        <v>0</v>
      </c>
      <c r="P438" s="875"/>
      <c r="Q438" s="285">
        <f t="shared" si="69"/>
        <v>0</v>
      </c>
      <c r="R438" s="907">
        <f t="shared" si="63"/>
        <v>0</v>
      </c>
      <c r="S438" s="875"/>
      <c r="T438" s="904"/>
      <c r="V438" s="905"/>
      <c r="AB438" s="876"/>
      <c r="AL438" s="876"/>
      <c r="AM438" s="876"/>
      <c r="AN438" s="876"/>
      <c r="AO438" s="876"/>
      <c r="AP438" s="876"/>
      <c r="AQ438" s="876"/>
      <c r="AR438" s="876"/>
      <c r="AS438" s="876"/>
      <c r="AT438" s="876"/>
      <c r="AU438" s="876"/>
      <c r="AV438" s="876"/>
      <c r="AW438" s="876"/>
      <c r="AX438" s="876"/>
      <c r="AY438" s="876"/>
    </row>
    <row r="439" spans="1:51" ht="82.5">
      <c r="A439" s="1070">
        <v>73</v>
      </c>
      <c r="B439" s="1070">
        <v>7000025908</v>
      </c>
      <c r="C439" s="1070">
        <v>930</v>
      </c>
      <c r="D439" s="908" t="s">
        <v>890</v>
      </c>
      <c r="E439" s="1070">
        <v>1000015953</v>
      </c>
      <c r="F439" s="1070">
        <v>73082011</v>
      </c>
      <c r="G439" s="1154"/>
      <c r="H439" s="1070">
        <v>18</v>
      </c>
      <c r="I439" s="1151"/>
      <c r="J439" s="908" t="s">
        <v>768</v>
      </c>
      <c r="K439" s="1070" t="s">
        <v>596</v>
      </c>
      <c r="L439" s="1070">
        <v>136</v>
      </c>
      <c r="M439" s="1144"/>
      <c r="N439" s="1079" t="str">
        <f t="shared" si="67"/>
        <v>Included</v>
      </c>
      <c r="O439" s="1080">
        <f t="shared" si="68"/>
        <v>0</v>
      </c>
      <c r="P439" s="875"/>
      <c r="Q439" s="285">
        <f t="shared" si="69"/>
        <v>0</v>
      </c>
      <c r="R439" s="907">
        <f t="shared" si="63"/>
        <v>0</v>
      </c>
      <c r="S439" s="875"/>
      <c r="T439" s="904"/>
      <c r="V439" s="905"/>
      <c r="AB439" s="876"/>
      <c r="AL439" s="876"/>
      <c r="AM439" s="876"/>
      <c r="AN439" s="876"/>
      <c r="AO439" s="876"/>
      <c r="AP439" s="876"/>
      <c r="AQ439" s="876"/>
      <c r="AR439" s="876"/>
      <c r="AS439" s="876"/>
      <c r="AT439" s="876"/>
      <c r="AU439" s="876"/>
      <c r="AV439" s="876"/>
      <c r="AW439" s="876"/>
      <c r="AX439" s="876"/>
      <c r="AY439" s="876"/>
    </row>
    <row r="440" spans="1:51" ht="49.5">
      <c r="A440" s="1070">
        <v>74</v>
      </c>
      <c r="B440" s="1070">
        <v>7000025908</v>
      </c>
      <c r="C440" s="1070">
        <v>940</v>
      </c>
      <c r="D440" s="908" t="s">
        <v>890</v>
      </c>
      <c r="E440" s="1070">
        <v>1000011713</v>
      </c>
      <c r="F440" s="1070">
        <v>73082011</v>
      </c>
      <c r="G440" s="1154"/>
      <c r="H440" s="1070">
        <v>18</v>
      </c>
      <c r="I440" s="1151"/>
      <c r="J440" s="908" t="s">
        <v>597</v>
      </c>
      <c r="K440" s="1070" t="s">
        <v>596</v>
      </c>
      <c r="L440" s="1070">
        <v>14</v>
      </c>
      <c r="M440" s="1144"/>
      <c r="N440" s="1079" t="str">
        <f t="shared" si="67"/>
        <v>Included</v>
      </c>
      <c r="O440" s="1080">
        <f t="shared" si="68"/>
        <v>0</v>
      </c>
      <c r="P440" s="875"/>
      <c r="Q440" s="285">
        <f t="shared" si="69"/>
        <v>0</v>
      </c>
      <c r="R440" s="907">
        <f t="shared" si="63"/>
        <v>0</v>
      </c>
      <c r="S440" s="875"/>
      <c r="T440" s="904"/>
      <c r="V440" s="905"/>
      <c r="AB440" s="876"/>
      <c r="AL440" s="876"/>
      <c r="AM440" s="876"/>
      <c r="AN440" s="876"/>
      <c r="AO440" s="876"/>
      <c r="AP440" s="876"/>
      <c r="AQ440" s="876"/>
      <c r="AR440" s="876"/>
      <c r="AS440" s="876"/>
      <c r="AT440" s="876"/>
      <c r="AU440" s="876"/>
      <c r="AV440" s="876"/>
      <c r="AW440" s="876"/>
      <c r="AX440" s="876"/>
      <c r="AY440" s="876"/>
    </row>
    <row r="441" spans="1:51" ht="49.5">
      <c r="A441" s="1070">
        <v>75</v>
      </c>
      <c r="B441" s="1070">
        <v>7000025908</v>
      </c>
      <c r="C441" s="1070">
        <v>950</v>
      </c>
      <c r="D441" s="908" t="s">
        <v>890</v>
      </c>
      <c r="E441" s="1070">
        <v>1000012373</v>
      </c>
      <c r="F441" s="1070">
        <v>73082011</v>
      </c>
      <c r="G441" s="1154"/>
      <c r="H441" s="1070">
        <v>18</v>
      </c>
      <c r="I441" s="1151"/>
      <c r="J441" s="908" t="s">
        <v>598</v>
      </c>
      <c r="K441" s="1070" t="s">
        <v>596</v>
      </c>
      <c r="L441" s="1070">
        <v>11</v>
      </c>
      <c r="M441" s="1144"/>
      <c r="N441" s="1079" t="str">
        <f t="shared" si="67"/>
        <v>Included</v>
      </c>
      <c r="O441" s="1080">
        <f>R441</f>
        <v>0</v>
      </c>
      <c r="P441" s="875"/>
      <c r="Q441" s="285">
        <f t="shared" si="69"/>
        <v>0</v>
      </c>
      <c r="R441" s="907">
        <f t="shared" si="63"/>
        <v>0</v>
      </c>
      <c r="S441" s="875"/>
      <c r="T441" s="904"/>
      <c r="V441" s="905"/>
      <c r="AB441" s="876"/>
      <c r="AL441" s="876"/>
      <c r="AM441" s="876"/>
      <c r="AN441" s="876"/>
      <c r="AO441" s="876"/>
      <c r="AP441" s="876"/>
      <c r="AQ441" s="876"/>
      <c r="AR441" s="876"/>
      <c r="AS441" s="876"/>
      <c r="AT441" s="876"/>
      <c r="AU441" s="876"/>
      <c r="AV441" s="876"/>
      <c r="AW441" s="876"/>
      <c r="AX441" s="876"/>
      <c r="AY441" s="876"/>
    </row>
    <row r="442" spans="1:51" ht="25.5" customHeight="1">
      <c r="A442" s="910"/>
      <c r="B442" s="911"/>
      <c r="C442" s="911"/>
      <c r="D442" s="911"/>
      <c r="E442" s="911"/>
      <c r="F442" s="911"/>
      <c r="G442" s="911"/>
      <c r="H442" s="1228" t="s">
        <v>599</v>
      </c>
      <c r="I442" s="1228"/>
      <c r="J442" s="1228"/>
      <c r="K442" s="1228"/>
      <c r="L442" s="1228"/>
      <c r="M442" s="1229"/>
      <c r="N442" s="1126">
        <f>SUM(N22:N441)</f>
        <v>0</v>
      </c>
      <c r="O442" s="1081">
        <f>SUM(O22:O441)</f>
        <v>0</v>
      </c>
      <c r="S442" s="873"/>
      <c r="Z442" s="882"/>
      <c r="AA442" s="882"/>
      <c r="AC442" s="882"/>
      <c r="AD442" s="882"/>
      <c r="AF442" s="877"/>
      <c r="AL442" s="876"/>
      <c r="AM442" s="876"/>
      <c r="AN442" s="876"/>
      <c r="AO442" s="876"/>
      <c r="AP442" s="876"/>
      <c r="AQ442" s="876"/>
      <c r="AR442" s="876"/>
      <c r="AS442" s="876"/>
      <c r="AT442" s="876"/>
      <c r="AU442" s="876"/>
      <c r="AV442" s="876"/>
      <c r="AW442" s="876"/>
      <c r="AX442" s="876"/>
      <c r="AY442" s="876"/>
    </row>
    <row r="443" spans="1:51">
      <c r="A443" s="912"/>
      <c r="B443" s="913"/>
      <c r="C443" s="913"/>
      <c r="D443" s="913"/>
      <c r="E443" s="913"/>
      <c r="F443" s="913"/>
      <c r="G443" s="913"/>
      <c r="H443" s="1223" t="s">
        <v>505</v>
      </c>
      <c r="I443" s="1223"/>
      <c r="J443" s="1223"/>
      <c r="K443" s="1223"/>
      <c r="L443" s="1223"/>
      <c r="M443" s="1224"/>
      <c r="N443" s="1082">
        <f>'Sch-7'!M20</f>
        <v>0</v>
      </c>
      <c r="O443" s="1083"/>
      <c r="Z443" s="877"/>
      <c r="AA443" s="882"/>
      <c r="AC443" s="877"/>
      <c r="AD443" s="882"/>
      <c r="AL443" s="876"/>
      <c r="AM443" s="876"/>
      <c r="AN443" s="876"/>
      <c r="AO443" s="876"/>
      <c r="AP443" s="876"/>
      <c r="AQ443" s="876"/>
      <c r="AR443" s="876"/>
      <c r="AS443" s="876"/>
      <c r="AT443" s="876"/>
      <c r="AU443" s="876"/>
      <c r="AV443" s="876"/>
      <c r="AW443" s="876"/>
      <c r="AX443" s="876"/>
      <c r="AY443" s="876"/>
    </row>
    <row r="444" spans="1:51" ht="15.75" thickBot="1">
      <c r="A444" s="914"/>
      <c r="B444" s="915"/>
      <c r="C444" s="915"/>
      <c r="D444" s="915"/>
      <c r="E444" s="915"/>
      <c r="F444" s="915"/>
      <c r="G444" s="915"/>
      <c r="H444" s="1225" t="s">
        <v>423</v>
      </c>
      <c r="I444" s="1225"/>
      <c r="J444" s="1225"/>
      <c r="K444" s="1225"/>
      <c r="L444" s="1225"/>
      <c r="M444" s="1225"/>
      <c r="N444" s="1127">
        <f>N443+N442</f>
        <v>0</v>
      </c>
      <c r="O444" s="1085"/>
      <c r="Z444" s="877"/>
      <c r="AA444" s="909"/>
      <c r="AB444" s="901"/>
      <c r="AC444" s="901"/>
      <c r="AD444" s="909"/>
      <c r="AF444" s="916"/>
      <c r="AL444" s="876"/>
      <c r="AM444" s="876"/>
      <c r="AN444" s="876"/>
      <c r="AO444" s="876"/>
      <c r="AP444" s="876"/>
      <c r="AQ444" s="876"/>
      <c r="AR444" s="876"/>
      <c r="AS444" s="876"/>
      <c r="AT444" s="876"/>
      <c r="AU444" s="876"/>
      <c r="AV444" s="876"/>
      <c r="AW444" s="876"/>
      <c r="AX444" s="876"/>
      <c r="AY444" s="876"/>
    </row>
    <row r="445" spans="1:51" ht="15.75" thickBot="1">
      <c r="A445" s="917"/>
      <c r="B445" s="917"/>
      <c r="C445" s="917"/>
      <c r="D445" s="917"/>
      <c r="E445" s="917"/>
      <c r="F445" s="917"/>
      <c r="G445" s="917"/>
      <c r="H445" s="1232" t="s">
        <v>510</v>
      </c>
      <c r="I445" s="1233"/>
      <c r="J445" s="1233"/>
      <c r="K445" s="1233"/>
      <c r="L445" s="1233"/>
      <c r="M445" s="1234"/>
      <c r="N445" s="1084">
        <f>O442</f>
        <v>0</v>
      </c>
      <c r="O445" s="1085"/>
      <c r="Z445" s="877"/>
      <c r="AA445" s="909"/>
      <c r="AB445" s="901"/>
      <c r="AC445" s="901"/>
      <c r="AD445" s="909"/>
      <c r="AF445" s="916"/>
      <c r="AL445" s="876"/>
      <c r="AM445" s="876"/>
      <c r="AN445" s="876"/>
      <c r="AO445" s="876"/>
      <c r="AP445" s="876"/>
      <c r="AQ445" s="876"/>
      <c r="AR445" s="876"/>
      <c r="AS445" s="876"/>
      <c r="AT445" s="876"/>
      <c r="AU445" s="876"/>
      <c r="AV445" s="876"/>
      <c r="AW445" s="876"/>
      <c r="AX445" s="876"/>
      <c r="AY445" s="876"/>
    </row>
    <row r="446" spans="1:51">
      <c r="A446" s="1230"/>
      <c r="B446" s="1230"/>
      <c r="C446" s="1230"/>
      <c r="D446" s="1230"/>
      <c r="E446" s="1230"/>
      <c r="F446" s="1230"/>
      <c r="G446" s="1230"/>
      <c r="H446" s="1231"/>
      <c r="I446" s="1231"/>
      <c r="J446" s="1231"/>
      <c r="K446" s="1231"/>
      <c r="L446" s="1231"/>
      <c r="M446" s="1231"/>
      <c r="N446" s="1231"/>
      <c r="O446" s="1231"/>
      <c r="Z446" s="916"/>
      <c r="AA446" s="882"/>
      <c r="AC446" s="916"/>
      <c r="AD446" s="882"/>
      <c r="AL446" s="876"/>
      <c r="AM446" s="876"/>
      <c r="AN446" s="876"/>
      <c r="AO446" s="876"/>
      <c r="AP446" s="876"/>
      <c r="AQ446" s="876"/>
      <c r="AR446" s="876"/>
      <c r="AS446" s="876"/>
      <c r="AT446" s="876"/>
      <c r="AU446" s="876"/>
      <c r="AV446" s="876"/>
      <c r="AW446" s="876"/>
      <c r="AX446" s="876"/>
      <c r="AY446" s="876"/>
    </row>
    <row r="447" spans="1:51">
      <c r="A447" s="918" t="s">
        <v>410</v>
      </c>
      <c r="B447" s="1235" t="s">
        <v>486</v>
      </c>
      <c r="C447" s="1235"/>
      <c r="D447" s="1235"/>
      <c r="E447" s="1235"/>
      <c r="F447" s="1235"/>
      <c r="G447" s="1235"/>
      <c r="H447" s="1235"/>
      <c r="I447" s="1235"/>
      <c r="J447" s="1235"/>
      <c r="K447" s="1235"/>
      <c r="L447" s="1235"/>
      <c r="M447" s="1235"/>
      <c r="N447" s="1235"/>
      <c r="O447" s="1235"/>
      <c r="AL447" s="876"/>
      <c r="AM447" s="876"/>
      <c r="AN447" s="876"/>
      <c r="AO447" s="876"/>
      <c r="AP447" s="876"/>
      <c r="AQ447" s="876"/>
      <c r="AR447" s="876"/>
      <c r="AS447" s="876"/>
      <c r="AT447" s="876"/>
      <c r="AU447" s="876"/>
      <c r="AV447" s="876"/>
      <c r="AW447" s="876"/>
      <c r="AX447" s="876"/>
      <c r="AY447" s="876"/>
    </row>
    <row r="448" spans="1:51">
      <c r="A448" s="916" t="s">
        <v>488</v>
      </c>
      <c r="B448" s="1235" t="s">
        <v>487</v>
      </c>
      <c r="C448" s="1235"/>
      <c r="D448" s="1235"/>
      <c r="E448" s="1235"/>
      <c r="F448" s="1235"/>
      <c r="G448" s="1235"/>
      <c r="H448" s="1235"/>
      <c r="I448" s="1235"/>
      <c r="J448" s="1235"/>
      <c r="K448" s="1235"/>
      <c r="L448" s="1235"/>
      <c r="M448" s="1235"/>
      <c r="N448" s="1235"/>
      <c r="O448" s="1235"/>
      <c r="AL448" s="876"/>
      <c r="AM448" s="876"/>
      <c r="AN448" s="876"/>
      <c r="AO448" s="876"/>
      <c r="AP448" s="876"/>
      <c r="AQ448" s="876"/>
      <c r="AR448" s="876"/>
      <c r="AS448" s="876"/>
      <c r="AT448" s="876"/>
      <c r="AU448" s="876"/>
      <c r="AV448" s="876"/>
      <c r="AW448" s="876"/>
      <c r="AX448" s="876"/>
      <c r="AY448" s="876"/>
    </row>
    <row r="449" spans="1:51">
      <c r="A449" s="916"/>
      <c r="B449" s="916"/>
      <c r="C449" s="916"/>
      <c r="D449" s="916"/>
      <c r="E449" s="916"/>
      <c r="F449" s="1235"/>
      <c r="G449" s="1235"/>
      <c r="H449" s="1235"/>
      <c r="I449" s="1235"/>
      <c r="J449" s="1235"/>
      <c r="K449" s="1235"/>
      <c r="L449" s="1235"/>
      <c r="M449" s="1235"/>
      <c r="N449" s="1235"/>
      <c r="O449" s="1235"/>
      <c r="AL449" s="876"/>
      <c r="AM449" s="876"/>
      <c r="AN449" s="876"/>
      <c r="AO449" s="876"/>
      <c r="AP449" s="876"/>
      <c r="AQ449" s="876"/>
      <c r="AR449" s="876"/>
      <c r="AS449" s="876"/>
      <c r="AT449" s="876"/>
      <c r="AU449" s="876"/>
      <c r="AV449" s="876"/>
      <c r="AW449" s="876"/>
      <c r="AX449" s="876"/>
      <c r="AY449" s="876"/>
    </row>
    <row r="450" spans="1:51" ht="28.5">
      <c r="A450" s="919" t="s">
        <v>406</v>
      </c>
      <c r="B450" s="920" t="str">
        <f>'Names of Bidder'!D31&amp;"-"&amp; 'Names of Bidder'!E31&amp;"-" &amp;'Names of Bidder'!F31</f>
        <v>--</v>
      </c>
      <c r="C450" s="919"/>
      <c r="D450" s="919"/>
      <c r="E450" s="919"/>
      <c r="F450" s="876"/>
      <c r="G450" s="919"/>
      <c r="H450" s="919"/>
      <c r="I450" s="891"/>
      <c r="K450" s="921"/>
      <c r="L450" s="901"/>
      <c r="AL450" s="876"/>
      <c r="AM450" s="876"/>
      <c r="AN450" s="876"/>
      <c r="AO450" s="876"/>
      <c r="AP450" s="876"/>
      <c r="AQ450" s="876"/>
      <c r="AR450" s="876"/>
      <c r="AS450" s="876"/>
      <c r="AT450" s="876"/>
      <c r="AU450" s="876"/>
      <c r="AV450" s="876"/>
      <c r="AW450" s="876"/>
      <c r="AX450" s="876"/>
      <c r="AY450" s="876"/>
    </row>
    <row r="451" spans="1:51" ht="28.5">
      <c r="A451" s="919" t="s">
        <v>407</v>
      </c>
      <c r="B451" s="920" t="str">
        <f>IF('Names of Bidder'!D32=0, "", 'Names of Bidder'!D32)</f>
        <v/>
      </c>
      <c r="C451" s="919"/>
      <c r="D451" s="919"/>
      <c r="E451" s="919"/>
      <c r="F451" s="876"/>
      <c r="G451" s="919"/>
      <c r="H451" s="919"/>
      <c r="I451" s="891"/>
      <c r="L451" s="901" t="s">
        <v>408</v>
      </c>
      <c r="M451" s="922" t="str">
        <f>IF('Names of Bidder'!D24=0, "", 'Names of Bidder'!D24)</f>
        <v/>
      </c>
      <c r="AL451" s="876"/>
      <c r="AM451" s="876"/>
      <c r="AN451" s="876"/>
      <c r="AO451" s="876"/>
      <c r="AP451" s="876"/>
      <c r="AQ451" s="876"/>
      <c r="AR451" s="876"/>
      <c r="AS451" s="876"/>
      <c r="AT451" s="876"/>
      <c r="AU451" s="876"/>
      <c r="AV451" s="876"/>
      <c r="AW451" s="876"/>
      <c r="AX451" s="876"/>
      <c r="AY451" s="876"/>
    </row>
    <row r="452" spans="1:51">
      <c r="A452" s="874"/>
      <c r="B452" s="874"/>
      <c r="C452" s="874"/>
      <c r="D452" s="874"/>
      <c r="E452" s="874"/>
      <c r="F452" s="874"/>
      <c r="G452" s="874"/>
      <c r="H452" s="874"/>
      <c r="I452" s="923"/>
      <c r="J452" s="875"/>
      <c r="K452" s="874"/>
      <c r="L452" s="901" t="s">
        <v>409</v>
      </c>
      <c r="M452" s="922" t="str">
        <f>IF('Names of Bidder'!D25=0, "", 'Names of Bidder'!D25)</f>
        <v/>
      </c>
      <c r="N452" s="874"/>
      <c r="AL452" s="876"/>
      <c r="AM452" s="876"/>
      <c r="AN452" s="876"/>
      <c r="AO452" s="876"/>
      <c r="AP452" s="876"/>
      <c r="AQ452" s="876"/>
      <c r="AR452" s="876"/>
      <c r="AS452" s="876"/>
      <c r="AT452" s="876"/>
      <c r="AU452" s="876"/>
      <c r="AV452" s="876"/>
      <c r="AW452" s="876"/>
      <c r="AX452" s="876"/>
      <c r="AY452" s="876"/>
    </row>
    <row r="453" spans="1:51">
      <c r="A453" s="924"/>
      <c r="B453" s="924"/>
      <c r="C453" s="924"/>
      <c r="D453" s="924"/>
      <c r="E453" s="924"/>
      <c r="F453" s="924"/>
      <c r="G453" s="924"/>
      <c r="H453" s="924"/>
      <c r="I453" s="925"/>
      <c r="J453" s="905"/>
      <c r="K453" s="924"/>
      <c r="L453" s="901"/>
      <c r="M453" s="926"/>
      <c r="N453" s="924"/>
      <c r="O453" s="942"/>
      <c r="AL453" s="876"/>
      <c r="AM453" s="876"/>
      <c r="AN453" s="876"/>
      <c r="AO453" s="876"/>
      <c r="AP453" s="876"/>
      <c r="AQ453" s="876"/>
      <c r="AR453" s="876"/>
      <c r="AS453" s="876"/>
      <c r="AT453" s="876"/>
      <c r="AU453" s="876"/>
      <c r="AV453" s="876"/>
      <c r="AW453" s="876"/>
      <c r="AX453" s="876"/>
      <c r="AY453" s="876"/>
    </row>
    <row r="454" spans="1:51">
      <c r="A454" s="924"/>
      <c r="B454" s="924"/>
      <c r="C454" s="924"/>
      <c r="D454" s="924"/>
      <c r="E454" s="924"/>
      <c r="F454" s="924"/>
      <c r="G454" s="924"/>
      <c r="H454" s="924"/>
      <c r="I454" s="925"/>
      <c r="J454" s="905"/>
      <c r="K454" s="924"/>
      <c r="L454" s="924"/>
      <c r="M454" s="905"/>
      <c r="N454" s="924"/>
      <c r="O454" s="942"/>
      <c r="AL454" s="876"/>
      <c r="AM454" s="876"/>
      <c r="AN454" s="876"/>
      <c r="AO454" s="876"/>
      <c r="AP454" s="876"/>
      <c r="AQ454" s="876"/>
      <c r="AR454" s="876"/>
      <c r="AS454" s="876"/>
      <c r="AT454" s="876"/>
      <c r="AU454" s="876"/>
      <c r="AV454" s="876"/>
      <c r="AW454" s="876"/>
      <c r="AX454" s="876"/>
      <c r="AY454" s="876"/>
    </row>
    <row r="455" spans="1:51">
      <c r="A455" s="924"/>
      <c r="B455" s="924"/>
      <c r="C455" s="924"/>
      <c r="D455" s="924"/>
      <c r="E455" s="924"/>
      <c r="F455" s="924"/>
      <c r="G455" s="924"/>
      <c r="H455" s="924"/>
      <c r="I455" s="925"/>
      <c r="J455" s="905"/>
      <c r="K455" s="924"/>
      <c r="L455" s="924"/>
      <c r="M455" s="905"/>
      <c r="N455" s="924"/>
      <c r="O455" s="942"/>
      <c r="AL455" s="876"/>
      <c r="AM455" s="876"/>
      <c r="AN455" s="876"/>
      <c r="AO455" s="876"/>
      <c r="AP455" s="876"/>
      <c r="AQ455" s="876"/>
      <c r="AR455" s="876"/>
      <c r="AS455" s="876"/>
      <c r="AT455" s="876"/>
      <c r="AU455" s="876"/>
      <c r="AV455" s="876"/>
      <c r="AW455" s="876"/>
      <c r="AX455" s="876"/>
      <c r="AY455" s="876"/>
    </row>
    <row r="456" spans="1:51">
      <c r="A456" s="924"/>
      <c r="B456" s="924"/>
      <c r="C456" s="924"/>
      <c r="D456" s="924"/>
      <c r="E456" s="924"/>
      <c r="F456" s="924"/>
      <c r="G456" s="924"/>
      <c r="H456" s="924"/>
      <c r="I456" s="925"/>
      <c r="J456" s="905"/>
      <c r="K456" s="924"/>
      <c r="L456" s="924"/>
      <c r="M456" s="905"/>
      <c r="N456" s="924"/>
      <c r="O456" s="942"/>
      <c r="AL456" s="876"/>
      <c r="AM456" s="876"/>
      <c r="AN456" s="876"/>
      <c r="AO456" s="876"/>
      <c r="AP456" s="876"/>
      <c r="AQ456" s="876"/>
      <c r="AR456" s="876"/>
      <c r="AS456" s="876"/>
      <c r="AT456" s="876"/>
      <c r="AU456" s="876"/>
      <c r="AV456" s="876"/>
      <c r="AW456" s="876"/>
      <c r="AX456" s="876"/>
      <c r="AY456" s="876"/>
    </row>
    <row r="457" spans="1:51">
      <c r="A457" s="924"/>
      <c r="B457" s="924"/>
      <c r="C457" s="924"/>
      <c r="D457" s="924"/>
      <c r="E457" s="924"/>
      <c r="F457" s="924"/>
      <c r="G457" s="924"/>
      <c r="H457" s="924"/>
      <c r="I457" s="925"/>
      <c r="J457" s="905"/>
      <c r="K457" s="924"/>
      <c r="L457" s="924"/>
      <c r="M457" s="905"/>
      <c r="N457" s="924"/>
      <c r="O457" s="942"/>
      <c r="AL457" s="876"/>
      <c r="AM457" s="876"/>
      <c r="AN457" s="876"/>
      <c r="AO457" s="876"/>
      <c r="AP457" s="876"/>
      <c r="AQ457" s="876"/>
      <c r="AR457" s="876"/>
      <c r="AS457" s="876"/>
      <c r="AT457" s="876"/>
      <c r="AU457" s="876"/>
      <c r="AV457" s="876"/>
      <c r="AW457" s="876"/>
      <c r="AX457" s="876"/>
      <c r="AY457" s="876"/>
    </row>
    <row r="458" spans="1:51">
      <c r="A458" s="924"/>
      <c r="B458" s="924"/>
      <c r="C458" s="924"/>
      <c r="D458" s="924"/>
      <c r="E458" s="924"/>
      <c r="F458" s="924"/>
      <c r="G458" s="924"/>
      <c r="H458" s="924"/>
      <c r="I458" s="925"/>
      <c r="J458" s="905"/>
      <c r="K458" s="924"/>
      <c r="L458" s="924"/>
      <c r="M458" s="905"/>
      <c r="N458" s="924"/>
      <c r="O458" s="942"/>
      <c r="AL458" s="876"/>
      <c r="AM458" s="876"/>
      <c r="AN458" s="876"/>
      <c r="AO458" s="876"/>
      <c r="AP458" s="876"/>
      <c r="AQ458" s="876"/>
      <c r="AR458" s="876"/>
      <c r="AS458" s="876"/>
      <c r="AT458" s="876"/>
      <c r="AU458" s="876"/>
      <c r="AV458" s="876"/>
      <c r="AW458" s="876"/>
      <c r="AX458" s="876"/>
      <c r="AY458" s="876"/>
    </row>
    <row r="459" spans="1:51">
      <c r="A459" s="924"/>
      <c r="B459" s="924"/>
      <c r="C459" s="924"/>
      <c r="D459" s="924"/>
      <c r="E459" s="924"/>
      <c r="F459" s="924"/>
      <c r="G459" s="924"/>
      <c r="H459" s="924"/>
      <c r="I459" s="925"/>
      <c r="J459" s="905"/>
      <c r="K459" s="924"/>
      <c r="L459" s="924"/>
      <c r="M459" s="905"/>
      <c r="N459" s="924"/>
      <c r="O459" s="942"/>
      <c r="AL459" s="876"/>
      <c r="AM459" s="876"/>
      <c r="AN459" s="876"/>
      <c r="AO459" s="876"/>
      <c r="AP459" s="876"/>
      <c r="AQ459" s="876"/>
      <c r="AR459" s="876"/>
      <c r="AS459" s="876"/>
      <c r="AT459" s="876"/>
      <c r="AU459" s="876"/>
      <c r="AV459" s="876"/>
      <c r="AW459" s="876"/>
      <c r="AX459" s="876"/>
      <c r="AY459" s="876"/>
    </row>
    <row r="460" spans="1:51">
      <c r="A460" s="924"/>
      <c r="B460" s="924"/>
      <c r="C460" s="924"/>
      <c r="D460" s="924"/>
      <c r="E460" s="924"/>
      <c r="F460" s="924"/>
      <c r="G460" s="924"/>
      <c r="H460" s="924"/>
      <c r="I460" s="925"/>
      <c r="J460" s="905"/>
      <c r="K460" s="924"/>
      <c r="L460" s="924"/>
      <c r="M460" s="905"/>
      <c r="N460" s="924"/>
      <c r="O460" s="942"/>
      <c r="P460" s="876"/>
      <c r="Q460" s="876"/>
      <c r="R460" s="876"/>
      <c r="S460" s="876"/>
      <c r="T460" s="876"/>
      <c r="U460" s="876"/>
      <c r="V460" s="876"/>
      <c r="W460" s="876"/>
      <c r="X460" s="876"/>
      <c r="Y460" s="876"/>
      <c r="AB460" s="876"/>
      <c r="AL460" s="876"/>
      <c r="AM460" s="876"/>
      <c r="AN460" s="876"/>
      <c r="AO460" s="876"/>
      <c r="AP460" s="876"/>
      <c r="AQ460" s="876"/>
      <c r="AR460" s="876"/>
      <c r="AS460" s="876"/>
      <c r="AT460" s="876"/>
      <c r="AU460" s="876"/>
      <c r="AV460" s="876"/>
      <c r="AW460" s="876"/>
      <c r="AX460" s="876"/>
      <c r="AY460" s="876"/>
    </row>
    <row r="461" spans="1:51">
      <c r="A461" s="924"/>
      <c r="B461" s="924"/>
      <c r="C461" s="924"/>
      <c r="D461" s="924"/>
      <c r="E461" s="924"/>
      <c r="F461" s="924"/>
      <c r="G461" s="924"/>
      <c r="H461" s="924"/>
      <c r="I461" s="925"/>
      <c r="J461" s="905"/>
      <c r="K461" s="924"/>
      <c r="L461" s="924"/>
      <c r="M461" s="905"/>
      <c r="N461" s="924"/>
      <c r="O461" s="942"/>
      <c r="P461" s="876"/>
      <c r="Q461" s="876"/>
      <c r="R461" s="876"/>
      <c r="S461" s="876"/>
      <c r="T461" s="876"/>
      <c r="U461" s="876"/>
      <c r="V461" s="876"/>
      <c r="W461" s="876"/>
      <c r="X461" s="876"/>
      <c r="Y461" s="876"/>
      <c r="AB461" s="876"/>
      <c r="AL461" s="876"/>
      <c r="AM461" s="876"/>
      <c r="AN461" s="876"/>
      <c r="AO461" s="876"/>
      <c r="AP461" s="876"/>
      <c r="AQ461" s="876"/>
      <c r="AR461" s="876"/>
      <c r="AS461" s="876"/>
      <c r="AT461" s="876"/>
      <c r="AU461" s="876"/>
      <c r="AV461" s="876"/>
      <c r="AW461" s="876"/>
      <c r="AX461" s="876"/>
      <c r="AY461" s="876"/>
    </row>
    <row r="462" spans="1:51">
      <c r="A462" s="924"/>
      <c r="B462" s="924"/>
      <c r="C462" s="924"/>
      <c r="D462" s="924"/>
      <c r="E462" s="924"/>
      <c r="F462" s="924"/>
      <c r="G462" s="924"/>
      <c r="H462" s="924"/>
      <c r="I462" s="925"/>
      <c r="J462" s="905"/>
      <c r="K462" s="924"/>
      <c r="L462" s="924"/>
      <c r="M462" s="905"/>
      <c r="N462" s="924"/>
      <c r="O462" s="942"/>
      <c r="P462" s="876"/>
      <c r="Q462" s="876"/>
      <c r="R462" s="876"/>
      <c r="S462" s="876"/>
      <c r="T462" s="876"/>
      <c r="U462" s="876"/>
      <c r="V462" s="876"/>
      <c r="W462" s="876"/>
      <c r="X462" s="876"/>
      <c r="Y462" s="876"/>
      <c r="AB462" s="876"/>
      <c r="AL462" s="876"/>
      <c r="AM462" s="876"/>
      <c r="AN462" s="876"/>
      <c r="AO462" s="876"/>
      <c r="AP462" s="876"/>
      <c r="AQ462" s="876"/>
      <c r="AR462" s="876"/>
      <c r="AS462" s="876"/>
      <c r="AT462" s="876"/>
      <c r="AU462" s="876"/>
      <c r="AV462" s="876"/>
      <c r="AW462" s="876"/>
      <c r="AX462" s="876"/>
      <c r="AY462" s="876"/>
    </row>
    <row r="463" spans="1:51">
      <c r="A463" s="924"/>
      <c r="B463" s="924"/>
      <c r="C463" s="924"/>
      <c r="D463" s="924"/>
      <c r="E463" s="924"/>
      <c r="F463" s="924"/>
      <c r="G463" s="924"/>
      <c r="H463" s="924"/>
      <c r="I463" s="925"/>
      <c r="J463" s="905"/>
      <c r="K463" s="924"/>
      <c r="L463" s="924"/>
      <c r="M463" s="905"/>
      <c r="N463" s="924"/>
      <c r="O463" s="942"/>
      <c r="P463" s="876"/>
      <c r="Q463" s="876"/>
      <c r="R463" s="876"/>
      <c r="S463" s="876"/>
      <c r="T463" s="876"/>
      <c r="U463" s="876"/>
      <c r="V463" s="876"/>
      <c r="W463" s="876"/>
      <c r="X463" s="876"/>
      <c r="Y463" s="876"/>
      <c r="AB463" s="876"/>
      <c r="AL463" s="876"/>
      <c r="AM463" s="876"/>
      <c r="AN463" s="876"/>
      <c r="AO463" s="876"/>
      <c r="AP463" s="876"/>
      <c r="AQ463" s="876"/>
      <c r="AR463" s="876"/>
      <c r="AS463" s="876"/>
      <c r="AT463" s="876"/>
      <c r="AU463" s="876"/>
      <c r="AV463" s="876"/>
      <c r="AW463" s="876"/>
      <c r="AX463" s="876"/>
      <c r="AY463" s="876"/>
    </row>
    <row r="464" spans="1:51">
      <c r="A464" s="924"/>
      <c r="B464" s="924"/>
      <c r="C464" s="924"/>
      <c r="D464" s="924"/>
      <c r="E464" s="924"/>
      <c r="F464" s="924"/>
      <c r="G464" s="924"/>
      <c r="H464" s="924"/>
      <c r="I464" s="925"/>
      <c r="J464" s="905"/>
      <c r="K464" s="924"/>
      <c r="L464" s="924"/>
      <c r="M464" s="905"/>
      <c r="N464" s="924"/>
      <c r="O464" s="942"/>
      <c r="P464" s="876"/>
      <c r="Q464" s="876"/>
      <c r="R464" s="876"/>
      <c r="S464" s="876"/>
      <c r="T464" s="876"/>
      <c r="U464" s="876"/>
      <c r="V464" s="876"/>
      <c r="W464" s="876"/>
      <c r="X464" s="876"/>
      <c r="Y464" s="876"/>
      <c r="AB464" s="876"/>
      <c r="AL464" s="876"/>
      <c r="AM464" s="876"/>
      <c r="AN464" s="876"/>
      <c r="AO464" s="876"/>
      <c r="AP464" s="876"/>
      <c r="AQ464" s="876"/>
      <c r="AR464" s="876"/>
      <c r="AS464" s="876"/>
      <c r="AT464" s="876"/>
      <c r="AU464" s="876"/>
      <c r="AV464" s="876"/>
      <c r="AW464" s="876"/>
      <c r="AX464" s="876"/>
      <c r="AY464" s="876"/>
    </row>
    <row r="465" spans="1:51">
      <c r="A465" s="924"/>
      <c r="B465" s="924"/>
      <c r="C465" s="924"/>
      <c r="D465" s="924"/>
      <c r="E465" s="924"/>
      <c r="F465" s="924"/>
      <c r="G465" s="924"/>
      <c r="H465" s="924"/>
      <c r="I465" s="925"/>
      <c r="J465" s="905"/>
      <c r="K465" s="924"/>
      <c r="L465" s="924"/>
      <c r="M465" s="905"/>
      <c r="N465" s="924"/>
      <c r="O465" s="942"/>
      <c r="P465" s="876"/>
      <c r="Q465" s="876"/>
      <c r="R465" s="876"/>
      <c r="S465" s="876"/>
      <c r="T465" s="876"/>
      <c r="U465" s="876"/>
      <c r="V465" s="876"/>
      <c r="W465" s="876"/>
      <c r="X465" s="876"/>
      <c r="Y465" s="876"/>
      <c r="AB465" s="876"/>
      <c r="AL465" s="876"/>
      <c r="AM465" s="876"/>
      <c r="AN465" s="876"/>
      <c r="AO465" s="876"/>
      <c r="AP465" s="876"/>
      <c r="AQ465" s="876"/>
      <c r="AR465" s="876"/>
      <c r="AS465" s="876"/>
      <c r="AT465" s="876"/>
      <c r="AU465" s="876"/>
      <c r="AV465" s="876"/>
      <c r="AW465" s="876"/>
      <c r="AX465" s="876"/>
      <c r="AY465" s="876"/>
    </row>
    <row r="466" spans="1:51">
      <c r="A466" s="924"/>
      <c r="B466" s="924"/>
      <c r="C466" s="924"/>
      <c r="D466" s="924"/>
      <c r="E466" s="924"/>
      <c r="F466" s="924"/>
      <c r="G466" s="924"/>
      <c r="H466" s="924"/>
      <c r="I466" s="925"/>
      <c r="J466" s="905"/>
      <c r="K466" s="924"/>
      <c r="L466" s="924"/>
      <c r="M466" s="905"/>
      <c r="N466" s="924"/>
      <c r="O466" s="942"/>
      <c r="P466" s="876"/>
      <c r="Q466" s="876"/>
      <c r="R466" s="876"/>
      <c r="S466" s="876"/>
      <c r="T466" s="876"/>
      <c r="U466" s="876"/>
      <c r="V466" s="876"/>
      <c r="W466" s="876"/>
      <c r="X466" s="876"/>
      <c r="Y466" s="876"/>
      <c r="AB466" s="876"/>
      <c r="AL466" s="876"/>
      <c r="AM466" s="876"/>
      <c r="AN466" s="876"/>
      <c r="AO466" s="876"/>
      <c r="AP466" s="876"/>
      <c r="AQ466" s="876"/>
      <c r="AR466" s="876"/>
      <c r="AS466" s="876"/>
      <c r="AT466" s="876"/>
      <c r="AU466" s="876"/>
      <c r="AV466" s="876"/>
      <c r="AW466" s="876"/>
      <c r="AX466" s="876"/>
      <c r="AY466" s="876"/>
    </row>
    <row r="467" spans="1:51">
      <c r="A467" s="924"/>
      <c r="B467" s="924"/>
      <c r="C467" s="924"/>
      <c r="D467" s="924"/>
      <c r="E467" s="924"/>
      <c r="F467" s="924"/>
      <c r="G467" s="924"/>
      <c r="H467" s="924"/>
      <c r="I467" s="925"/>
      <c r="J467" s="905"/>
      <c r="K467" s="924"/>
      <c r="L467" s="924"/>
      <c r="M467" s="905"/>
      <c r="N467" s="924"/>
      <c r="O467" s="942"/>
      <c r="P467" s="876"/>
      <c r="Q467" s="876"/>
      <c r="R467" s="876"/>
      <c r="S467" s="876"/>
      <c r="T467" s="876"/>
      <c r="U467" s="876"/>
      <c r="V467" s="876"/>
      <c r="W467" s="876"/>
      <c r="X467" s="876"/>
      <c r="Y467" s="876"/>
      <c r="AB467" s="876"/>
      <c r="AL467" s="876"/>
      <c r="AM467" s="876"/>
      <c r="AN467" s="876"/>
      <c r="AO467" s="876"/>
      <c r="AP467" s="876"/>
      <c r="AQ467" s="876"/>
      <c r="AR467" s="876"/>
      <c r="AS467" s="876"/>
      <c r="AT467" s="876"/>
      <c r="AU467" s="876"/>
      <c r="AV467" s="876"/>
      <c r="AW467" s="876"/>
      <c r="AX467" s="876"/>
      <c r="AY467" s="876"/>
    </row>
    <row r="468" spans="1:51">
      <c r="A468" s="924"/>
      <c r="B468" s="924"/>
      <c r="C468" s="924"/>
      <c r="D468" s="924"/>
      <c r="E468" s="924"/>
      <c r="F468" s="924"/>
      <c r="G468" s="924"/>
      <c r="H468" s="924"/>
      <c r="I468" s="925"/>
      <c r="J468" s="905"/>
      <c r="K468" s="924"/>
      <c r="L468" s="924"/>
      <c r="M468" s="905"/>
      <c r="N468" s="924"/>
      <c r="O468" s="942"/>
      <c r="P468" s="876"/>
      <c r="Q468" s="876"/>
      <c r="R468" s="876"/>
      <c r="S468" s="876"/>
      <c r="T468" s="876"/>
      <c r="U468" s="876"/>
      <c r="V468" s="876"/>
      <c r="W468" s="876"/>
      <c r="X468" s="876"/>
      <c r="Y468" s="876"/>
      <c r="AB468" s="876"/>
      <c r="AL468" s="876"/>
      <c r="AM468" s="876"/>
      <c r="AN468" s="876"/>
      <c r="AO468" s="876"/>
      <c r="AP468" s="876"/>
      <c r="AQ468" s="876"/>
      <c r="AR468" s="876"/>
      <c r="AS468" s="876"/>
      <c r="AT468" s="876"/>
      <c r="AU468" s="876"/>
      <c r="AV468" s="876"/>
      <c r="AW468" s="876"/>
      <c r="AX468" s="876"/>
      <c r="AY468" s="876"/>
    </row>
    <row r="469" spans="1:51">
      <c r="A469" s="924"/>
      <c r="B469" s="924"/>
      <c r="C469" s="924"/>
      <c r="D469" s="924"/>
      <c r="E469" s="924"/>
      <c r="F469" s="924"/>
      <c r="G469" s="924"/>
      <c r="H469" s="924"/>
      <c r="I469" s="925"/>
      <c r="J469" s="905"/>
      <c r="K469" s="924"/>
      <c r="L469" s="924"/>
      <c r="M469" s="905"/>
      <c r="N469" s="924"/>
      <c r="O469" s="942"/>
      <c r="P469" s="876"/>
      <c r="Q469" s="876"/>
      <c r="R469" s="876"/>
      <c r="S469" s="876"/>
      <c r="T469" s="876"/>
      <c r="U469" s="876"/>
      <c r="V469" s="876"/>
      <c r="W469" s="876"/>
      <c r="X469" s="876"/>
      <c r="Y469" s="876"/>
      <c r="AB469" s="876"/>
      <c r="AL469" s="876"/>
      <c r="AM469" s="876"/>
      <c r="AN469" s="876"/>
      <c r="AO469" s="876"/>
      <c r="AP469" s="876"/>
      <c r="AQ469" s="876"/>
      <c r="AR469" s="876"/>
      <c r="AS469" s="876"/>
      <c r="AT469" s="876"/>
      <c r="AU469" s="876"/>
      <c r="AV469" s="876"/>
      <c r="AW469" s="876"/>
      <c r="AX469" s="876"/>
      <c r="AY469" s="876"/>
    </row>
    <row r="470" spans="1:51">
      <c r="A470" s="924"/>
      <c r="B470" s="924"/>
      <c r="C470" s="924"/>
      <c r="D470" s="924"/>
      <c r="E470" s="924"/>
      <c r="F470" s="924"/>
      <c r="G470" s="924"/>
      <c r="H470" s="924"/>
      <c r="I470" s="925"/>
      <c r="J470" s="905"/>
      <c r="K470" s="924"/>
      <c r="L470" s="924"/>
      <c r="M470" s="905"/>
      <c r="N470" s="924"/>
      <c r="O470" s="942"/>
      <c r="P470" s="876"/>
      <c r="Q470" s="876"/>
      <c r="R470" s="876"/>
      <c r="S470" s="876"/>
      <c r="T470" s="876"/>
      <c r="U470" s="876"/>
      <c r="V470" s="876"/>
      <c r="W470" s="876"/>
      <c r="X470" s="876"/>
      <c r="Y470" s="876"/>
      <c r="AB470" s="876"/>
      <c r="AL470" s="876"/>
      <c r="AM470" s="876"/>
      <c r="AN470" s="876"/>
      <c r="AO470" s="876"/>
      <c r="AP470" s="876"/>
      <c r="AQ470" s="876"/>
      <c r="AR470" s="876"/>
      <c r="AS470" s="876"/>
      <c r="AT470" s="876"/>
      <c r="AU470" s="876"/>
      <c r="AV470" s="876"/>
      <c r="AW470" s="876"/>
      <c r="AX470" s="876"/>
      <c r="AY470" s="876"/>
    </row>
    <row r="471" spans="1:51">
      <c r="A471" s="924"/>
      <c r="B471" s="924"/>
      <c r="C471" s="924"/>
      <c r="D471" s="924"/>
      <c r="E471" s="924"/>
      <c r="F471" s="924"/>
      <c r="G471" s="924"/>
      <c r="H471" s="924"/>
      <c r="I471" s="925"/>
      <c r="J471" s="905"/>
      <c r="K471" s="924"/>
      <c r="L471" s="924"/>
      <c r="M471" s="905"/>
      <c r="N471" s="924"/>
      <c r="O471" s="942"/>
      <c r="P471" s="876"/>
      <c r="Q471" s="876"/>
      <c r="R471" s="876"/>
      <c r="S471" s="876"/>
      <c r="T471" s="876"/>
      <c r="U471" s="876"/>
      <c r="V471" s="876"/>
      <c r="W471" s="876"/>
      <c r="X471" s="876"/>
      <c r="Y471" s="876"/>
      <c r="AB471" s="876"/>
      <c r="AL471" s="876"/>
      <c r="AM471" s="876"/>
      <c r="AN471" s="876"/>
      <c r="AO471" s="876"/>
      <c r="AP471" s="876"/>
      <c r="AQ471" s="876"/>
      <c r="AR471" s="876"/>
      <c r="AS471" s="876"/>
      <c r="AT471" s="876"/>
      <c r="AU471" s="876"/>
      <c r="AV471" s="876"/>
      <c r="AW471" s="876"/>
      <c r="AX471" s="876"/>
      <c r="AY471" s="876"/>
    </row>
    <row r="472" spans="1:51">
      <c r="A472" s="924"/>
      <c r="B472" s="924"/>
      <c r="C472" s="924"/>
      <c r="D472" s="924"/>
      <c r="E472" s="924"/>
      <c r="F472" s="924"/>
      <c r="G472" s="924"/>
      <c r="H472" s="924"/>
      <c r="I472" s="925"/>
      <c r="J472" s="905"/>
      <c r="K472" s="924"/>
      <c r="L472" s="924"/>
      <c r="M472" s="905"/>
      <c r="N472" s="924"/>
      <c r="O472" s="942"/>
      <c r="P472" s="876"/>
      <c r="Q472" s="876"/>
      <c r="R472" s="876"/>
      <c r="S472" s="876"/>
      <c r="T472" s="876"/>
      <c r="U472" s="876"/>
      <c r="V472" s="876"/>
      <c r="W472" s="876"/>
      <c r="X472" s="876"/>
      <c r="Y472" s="876"/>
      <c r="AB472" s="876"/>
      <c r="AL472" s="876"/>
      <c r="AM472" s="876"/>
      <c r="AN472" s="876"/>
      <c r="AO472" s="876"/>
      <c r="AP472" s="876"/>
      <c r="AQ472" s="876"/>
      <c r="AR472" s="876"/>
      <c r="AS472" s="876"/>
      <c r="AT472" s="876"/>
      <c r="AU472" s="876"/>
      <c r="AV472" s="876"/>
      <c r="AW472" s="876"/>
      <c r="AX472" s="876"/>
      <c r="AY472" s="876"/>
    </row>
    <row r="473" spans="1:51">
      <c r="A473" s="924"/>
      <c r="B473" s="924"/>
      <c r="C473" s="924"/>
      <c r="D473" s="924"/>
      <c r="E473" s="924"/>
      <c r="F473" s="924"/>
      <c r="G473" s="924"/>
      <c r="H473" s="924"/>
      <c r="I473" s="925"/>
      <c r="J473" s="905"/>
      <c r="K473" s="924"/>
      <c r="L473" s="924"/>
      <c r="M473" s="905"/>
      <c r="N473" s="924"/>
      <c r="O473" s="942"/>
      <c r="P473" s="876"/>
      <c r="Q473" s="876"/>
      <c r="R473" s="876"/>
      <c r="S473" s="876"/>
      <c r="T473" s="876"/>
      <c r="U473" s="876"/>
      <c r="V473" s="876"/>
      <c r="W473" s="876"/>
      <c r="X473" s="876"/>
      <c r="Y473" s="876"/>
      <c r="AB473" s="876"/>
      <c r="AL473" s="876"/>
      <c r="AM473" s="876"/>
      <c r="AN473" s="876"/>
      <c r="AO473" s="876"/>
      <c r="AP473" s="876"/>
      <c r="AQ473" s="876"/>
      <c r="AR473" s="876"/>
      <c r="AS473" s="876"/>
      <c r="AT473" s="876"/>
      <c r="AU473" s="876"/>
      <c r="AV473" s="876"/>
      <c r="AW473" s="876"/>
      <c r="AX473" s="876"/>
      <c r="AY473" s="876"/>
    </row>
    <row r="474" spans="1:51">
      <c r="A474" s="924"/>
      <c r="B474" s="924"/>
      <c r="C474" s="924"/>
      <c r="D474" s="924"/>
      <c r="E474" s="924"/>
      <c r="F474" s="924"/>
      <c r="G474" s="924"/>
      <c r="H474" s="924"/>
      <c r="I474" s="925"/>
      <c r="J474" s="905"/>
      <c r="K474" s="924"/>
      <c r="L474" s="924"/>
      <c r="M474" s="905"/>
      <c r="N474" s="924"/>
      <c r="O474" s="942"/>
      <c r="P474" s="876"/>
      <c r="Q474" s="876"/>
      <c r="R474" s="876"/>
      <c r="S474" s="876"/>
      <c r="T474" s="876"/>
      <c r="U474" s="876"/>
      <c r="V474" s="876"/>
      <c r="W474" s="876"/>
      <c r="X474" s="876"/>
      <c r="Y474" s="876"/>
      <c r="AB474" s="876"/>
      <c r="AL474" s="876"/>
      <c r="AM474" s="876"/>
      <c r="AN474" s="876"/>
      <c r="AO474" s="876"/>
      <c r="AP474" s="876"/>
      <c r="AQ474" s="876"/>
      <c r="AR474" s="876"/>
      <c r="AS474" s="876"/>
      <c r="AT474" s="876"/>
      <c r="AU474" s="876"/>
      <c r="AV474" s="876"/>
      <c r="AW474" s="876"/>
      <c r="AX474" s="876"/>
      <c r="AY474" s="876"/>
    </row>
    <row r="475" spans="1:51">
      <c r="A475" s="924"/>
      <c r="B475" s="924"/>
      <c r="C475" s="924"/>
      <c r="D475" s="924"/>
      <c r="E475" s="924"/>
      <c r="F475" s="924"/>
      <c r="G475" s="924"/>
      <c r="H475" s="924"/>
      <c r="I475" s="925"/>
      <c r="J475" s="905"/>
      <c r="K475" s="924"/>
      <c r="L475" s="924"/>
      <c r="M475" s="905"/>
      <c r="N475" s="924"/>
      <c r="O475" s="942"/>
      <c r="P475" s="876"/>
      <c r="Q475" s="876"/>
      <c r="R475" s="876"/>
      <c r="S475" s="876"/>
      <c r="T475" s="876"/>
      <c r="U475" s="876"/>
      <c r="V475" s="876"/>
      <c r="W475" s="876"/>
      <c r="X475" s="876"/>
      <c r="Y475" s="876"/>
      <c r="AB475" s="876"/>
      <c r="AL475" s="876"/>
      <c r="AM475" s="876"/>
      <c r="AN475" s="876"/>
      <c r="AO475" s="876"/>
      <c r="AP475" s="876"/>
      <c r="AQ475" s="876"/>
      <c r="AR475" s="876"/>
      <c r="AS475" s="876"/>
      <c r="AT475" s="876"/>
      <c r="AU475" s="876"/>
      <c r="AV475" s="876"/>
      <c r="AW475" s="876"/>
      <c r="AX475" s="876"/>
      <c r="AY475" s="876"/>
    </row>
    <row r="476" spans="1:51">
      <c r="A476" s="924"/>
      <c r="B476" s="924"/>
      <c r="C476" s="924"/>
      <c r="D476" s="924"/>
      <c r="E476" s="924"/>
      <c r="F476" s="924"/>
      <c r="G476" s="924"/>
      <c r="H476" s="924"/>
      <c r="I476" s="925"/>
      <c r="J476" s="905"/>
      <c r="K476" s="924"/>
      <c r="L476" s="924"/>
      <c r="M476" s="905"/>
      <c r="N476" s="924"/>
      <c r="O476" s="942"/>
      <c r="AL476" s="876"/>
      <c r="AM476" s="876"/>
      <c r="AN476" s="876"/>
      <c r="AO476" s="876"/>
      <c r="AP476" s="876"/>
      <c r="AQ476" s="876"/>
      <c r="AR476" s="876"/>
      <c r="AS476" s="876"/>
      <c r="AT476" s="876"/>
      <c r="AU476" s="876"/>
      <c r="AV476" s="876"/>
      <c r="AW476" s="876"/>
      <c r="AX476" s="876"/>
      <c r="AY476" s="876"/>
    </row>
    <row r="477" spans="1:51">
      <c r="A477" s="924"/>
      <c r="B477" s="924"/>
      <c r="C477" s="924"/>
      <c r="D477" s="924"/>
      <c r="E477" s="924"/>
      <c r="F477" s="924"/>
      <c r="G477" s="924"/>
      <c r="H477" s="924"/>
      <c r="I477" s="925"/>
      <c r="J477" s="905"/>
      <c r="K477" s="924"/>
      <c r="L477" s="924"/>
      <c r="M477" s="905"/>
      <c r="N477" s="924"/>
      <c r="O477" s="942"/>
      <c r="AL477" s="876"/>
      <c r="AM477" s="876"/>
      <c r="AN477" s="876"/>
      <c r="AO477" s="876"/>
      <c r="AP477" s="876"/>
      <c r="AQ477" s="876"/>
      <c r="AR477" s="876"/>
      <c r="AS477" s="876"/>
      <c r="AT477" s="876"/>
      <c r="AU477" s="876"/>
      <c r="AV477" s="876"/>
      <c r="AW477" s="876"/>
      <c r="AX477" s="876"/>
      <c r="AY477" s="876"/>
    </row>
    <row r="478" spans="1:51">
      <c r="A478" s="927"/>
      <c r="B478" s="927"/>
      <c r="C478" s="927"/>
      <c r="D478" s="927"/>
      <c r="E478" s="927"/>
      <c r="F478" s="927"/>
      <c r="G478" s="927"/>
      <c r="H478" s="927"/>
      <c r="I478" s="941"/>
      <c r="J478" s="905"/>
      <c r="K478" s="928"/>
      <c r="L478" s="928"/>
      <c r="M478" s="929"/>
      <c r="N478" s="928"/>
      <c r="O478" s="942"/>
      <c r="AD478" s="880"/>
      <c r="AL478" s="876"/>
      <c r="AM478" s="876"/>
      <c r="AN478" s="876"/>
      <c r="AO478" s="876"/>
      <c r="AP478" s="876"/>
      <c r="AQ478" s="876"/>
      <c r="AR478" s="876"/>
      <c r="AS478" s="876"/>
      <c r="AT478" s="876"/>
      <c r="AU478" s="876"/>
      <c r="AV478" s="876"/>
      <c r="AW478" s="876"/>
      <c r="AX478" s="876"/>
      <c r="AY478" s="876"/>
    </row>
    <row r="479" spans="1:51">
      <c r="A479" s="930"/>
      <c r="B479" s="930"/>
      <c r="C479" s="930"/>
      <c r="D479" s="930"/>
      <c r="E479" s="930"/>
      <c r="F479" s="930"/>
      <c r="G479" s="930"/>
      <c r="H479" s="930"/>
      <c r="I479" s="925"/>
      <c r="J479" s="905"/>
      <c r="K479" s="924"/>
      <c r="L479" s="924"/>
      <c r="M479" s="905"/>
      <c r="N479" s="924"/>
      <c r="O479" s="942"/>
      <c r="AA479" s="877"/>
      <c r="AD479" s="880"/>
      <c r="AL479" s="876"/>
      <c r="AM479" s="876"/>
      <c r="AN479" s="876"/>
      <c r="AO479" s="876"/>
      <c r="AP479" s="876"/>
      <c r="AQ479" s="876"/>
      <c r="AR479" s="876"/>
      <c r="AS479" s="876"/>
      <c r="AT479" s="876"/>
      <c r="AU479" s="876"/>
      <c r="AV479" s="876"/>
      <c r="AW479" s="876"/>
      <c r="AX479" s="876"/>
      <c r="AY479" s="876"/>
    </row>
    <row r="480" spans="1:51">
      <c r="A480" s="1227"/>
      <c r="B480" s="1227"/>
      <c r="C480" s="1227"/>
      <c r="D480" s="1227"/>
      <c r="E480" s="1227"/>
      <c r="F480" s="1227"/>
      <c r="G480" s="1227"/>
      <c r="H480" s="1227"/>
      <c r="I480" s="1227"/>
      <c r="J480" s="1227"/>
      <c r="K480" s="1227"/>
      <c r="L480" s="1227"/>
      <c r="M480" s="1227"/>
      <c r="N480" s="1227"/>
      <c r="O480" s="1227"/>
      <c r="Y480" s="883"/>
      <c r="Z480" s="884"/>
      <c r="AA480" s="884"/>
      <c r="AB480" s="884"/>
      <c r="AD480" s="880"/>
      <c r="AG480" s="1219"/>
      <c r="AH480" s="1219"/>
      <c r="AL480" s="876"/>
      <c r="AM480" s="876"/>
      <c r="AN480" s="876"/>
      <c r="AO480" s="876"/>
      <c r="AP480" s="876"/>
      <c r="AQ480" s="876"/>
      <c r="AR480" s="876"/>
      <c r="AS480" s="876"/>
      <c r="AT480" s="876"/>
      <c r="AU480" s="876"/>
      <c r="AV480" s="876"/>
      <c r="AW480" s="876"/>
      <c r="AX480" s="876"/>
      <c r="AY480" s="876"/>
    </row>
    <row r="481" spans="1:51">
      <c r="A481" s="1237"/>
      <c r="B481" s="1237"/>
      <c r="C481" s="1237"/>
      <c r="D481" s="1237"/>
      <c r="E481" s="1237"/>
      <c r="F481" s="1237"/>
      <c r="G481" s="1237"/>
      <c r="H481" s="1237"/>
      <c r="I481" s="1237"/>
      <c r="J481" s="1237"/>
      <c r="K481" s="1237"/>
      <c r="L481" s="1237"/>
      <c r="M481" s="1237"/>
      <c r="N481" s="1237"/>
      <c r="O481" s="1237"/>
      <c r="Y481" s="883"/>
      <c r="Z481" s="884"/>
      <c r="AA481" s="884"/>
      <c r="AB481" s="884"/>
      <c r="AD481" s="880"/>
      <c r="AL481" s="876"/>
      <c r="AM481" s="876"/>
      <c r="AN481" s="876"/>
      <c r="AO481" s="876"/>
      <c r="AP481" s="876"/>
      <c r="AQ481" s="876"/>
      <c r="AR481" s="876"/>
      <c r="AS481" s="876"/>
      <c r="AT481" s="876"/>
      <c r="AU481" s="876"/>
      <c r="AV481" s="876"/>
      <c r="AW481" s="876"/>
      <c r="AX481" s="876"/>
      <c r="AY481" s="876"/>
    </row>
    <row r="482" spans="1:51">
      <c r="A482" s="924"/>
      <c r="B482" s="924"/>
      <c r="C482" s="924"/>
      <c r="D482" s="924"/>
      <c r="E482" s="924"/>
      <c r="F482" s="924"/>
      <c r="G482" s="924"/>
      <c r="H482" s="924"/>
      <c r="I482" s="925"/>
      <c r="J482" s="905"/>
      <c r="K482" s="924"/>
      <c r="L482" s="924"/>
      <c r="M482" s="905"/>
      <c r="N482" s="924"/>
      <c r="O482" s="942"/>
      <c r="Y482" s="883"/>
      <c r="Z482" s="884"/>
      <c r="AA482" s="884"/>
      <c r="AB482" s="884"/>
      <c r="AL482" s="876"/>
      <c r="AM482" s="876"/>
      <c r="AN482" s="876"/>
      <c r="AO482" s="876"/>
      <c r="AP482" s="876"/>
      <c r="AQ482" s="876"/>
      <c r="AR482" s="876"/>
      <c r="AS482" s="876"/>
      <c r="AT482" s="876"/>
      <c r="AU482" s="876"/>
      <c r="AV482" s="876"/>
      <c r="AW482" s="876"/>
      <c r="AX482" s="876"/>
      <c r="AY482" s="876"/>
    </row>
    <row r="483" spans="1:51">
      <c r="A483" s="932"/>
      <c r="B483" s="932"/>
      <c r="C483" s="932"/>
      <c r="D483" s="932"/>
      <c r="E483" s="932"/>
      <c r="F483" s="932"/>
      <c r="G483" s="932"/>
      <c r="H483" s="932"/>
      <c r="I483" s="1152"/>
      <c r="J483" s="933"/>
      <c r="K483" s="934"/>
      <c r="L483" s="934"/>
      <c r="M483" s="930"/>
      <c r="N483" s="924"/>
      <c r="O483" s="895"/>
      <c r="Y483" s="883"/>
      <c r="Z483" s="884"/>
      <c r="AA483" s="884"/>
      <c r="AB483" s="884"/>
      <c r="AL483" s="876"/>
      <c r="AM483" s="876"/>
      <c r="AN483" s="876"/>
      <c r="AO483" s="876"/>
      <c r="AP483" s="876"/>
      <c r="AQ483" s="876"/>
      <c r="AR483" s="876"/>
      <c r="AS483" s="876"/>
      <c r="AT483" s="876"/>
      <c r="AU483" s="876"/>
      <c r="AV483" s="876"/>
      <c r="AW483" s="876"/>
      <c r="AX483" s="876"/>
      <c r="AY483" s="876"/>
    </row>
    <row r="484" spans="1:51">
      <c r="A484" s="1226"/>
      <c r="B484" s="1226"/>
      <c r="C484" s="1226"/>
      <c r="D484" s="1226"/>
      <c r="E484" s="1226"/>
      <c r="F484" s="1226"/>
      <c r="G484" s="1226"/>
      <c r="H484" s="1226"/>
      <c r="I484" s="1226"/>
      <c r="J484" s="1226"/>
      <c r="K484" s="1226"/>
      <c r="L484" s="1226"/>
      <c r="M484" s="935"/>
      <c r="N484" s="924"/>
      <c r="O484" s="895"/>
      <c r="Y484" s="873"/>
      <c r="Z484" s="891"/>
      <c r="AA484" s="891"/>
      <c r="AB484" s="891"/>
      <c r="AG484" s="1219"/>
      <c r="AH484" s="1219"/>
      <c r="AL484" s="876"/>
      <c r="AM484" s="876"/>
      <c r="AN484" s="876"/>
      <c r="AO484" s="876"/>
      <c r="AP484" s="876"/>
      <c r="AQ484" s="876"/>
      <c r="AR484" s="876"/>
      <c r="AS484" s="876"/>
      <c r="AT484" s="876"/>
      <c r="AU484" s="876"/>
      <c r="AV484" s="876"/>
      <c r="AW484" s="876"/>
      <c r="AX484" s="876"/>
      <c r="AY484" s="876"/>
    </row>
    <row r="485" spans="1:51">
      <c r="A485" s="932"/>
      <c r="B485" s="932"/>
      <c r="C485" s="932"/>
      <c r="D485" s="932"/>
      <c r="E485" s="932"/>
      <c r="F485" s="932"/>
      <c r="G485" s="932"/>
      <c r="H485" s="932"/>
      <c r="I485" s="1152"/>
      <c r="J485" s="1239"/>
      <c r="K485" s="1239"/>
      <c r="L485" s="1239"/>
      <c r="M485" s="935"/>
      <c r="N485" s="924"/>
      <c r="O485" s="895"/>
      <c r="Y485" s="883"/>
      <c r="Z485" s="892"/>
      <c r="AA485" s="892"/>
      <c r="AB485" s="892"/>
      <c r="AL485" s="876"/>
      <c r="AM485" s="876"/>
      <c r="AN485" s="876"/>
      <c r="AO485" s="876"/>
      <c r="AP485" s="876"/>
      <c r="AQ485" s="876"/>
      <c r="AR485" s="876"/>
      <c r="AS485" s="876"/>
      <c r="AT485" s="876"/>
      <c r="AU485" s="876"/>
      <c r="AV485" s="876"/>
      <c r="AW485" s="876"/>
      <c r="AX485" s="876"/>
      <c r="AY485" s="876"/>
    </row>
    <row r="486" spans="1:51">
      <c r="A486" s="932"/>
      <c r="B486" s="932"/>
      <c r="C486" s="932"/>
      <c r="D486" s="932"/>
      <c r="E486" s="932"/>
      <c r="F486" s="932"/>
      <c r="G486" s="932"/>
      <c r="H486" s="932"/>
      <c r="I486" s="1152"/>
      <c r="J486" s="1239"/>
      <c r="K486" s="1239"/>
      <c r="L486" s="1239"/>
      <c r="M486" s="935"/>
      <c r="N486" s="924"/>
      <c r="O486" s="895"/>
      <c r="Y486" s="883"/>
      <c r="Z486" s="892"/>
      <c r="AA486" s="892"/>
      <c r="AB486" s="892"/>
      <c r="AL486" s="876"/>
      <c r="AM486" s="876"/>
      <c r="AN486" s="876"/>
      <c r="AO486" s="876"/>
      <c r="AP486" s="876"/>
      <c r="AQ486" s="876"/>
      <c r="AR486" s="876"/>
      <c r="AS486" s="876"/>
      <c r="AT486" s="876"/>
      <c r="AU486" s="876"/>
      <c r="AV486" s="876"/>
      <c r="AW486" s="876"/>
      <c r="AX486" s="876"/>
      <c r="AY486" s="876"/>
    </row>
    <row r="487" spans="1:51">
      <c r="A487" s="933"/>
      <c r="B487" s="933"/>
      <c r="C487" s="933"/>
      <c r="D487" s="933"/>
      <c r="E487" s="933"/>
      <c r="F487" s="933"/>
      <c r="G487" s="933"/>
      <c r="H487" s="933"/>
      <c r="I487" s="1153"/>
      <c r="J487" s="1239"/>
      <c r="K487" s="1239"/>
      <c r="L487" s="1239"/>
      <c r="M487" s="935"/>
      <c r="N487" s="924"/>
      <c r="O487" s="895"/>
      <c r="Y487" s="873"/>
      <c r="Z487" s="909"/>
      <c r="AA487" s="936"/>
      <c r="AB487" s="894"/>
      <c r="AL487" s="876"/>
      <c r="AM487" s="876"/>
      <c r="AN487" s="876"/>
      <c r="AO487" s="876"/>
      <c r="AP487" s="876"/>
      <c r="AQ487" s="876"/>
      <c r="AR487" s="876"/>
      <c r="AS487" s="876"/>
      <c r="AT487" s="876"/>
      <c r="AU487" s="876"/>
      <c r="AV487" s="876"/>
      <c r="AW487" s="876"/>
      <c r="AX487" s="876"/>
      <c r="AY487" s="876"/>
    </row>
    <row r="488" spans="1:51">
      <c r="A488" s="933"/>
      <c r="B488" s="933"/>
      <c r="C488" s="933"/>
      <c r="D488" s="933"/>
      <c r="E488" s="933"/>
      <c r="F488" s="933"/>
      <c r="G488" s="933"/>
      <c r="H488" s="933"/>
      <c r="I488" s="1153"/>
      <c r="J488" s="1239"/>
      <c r="K488" s="1239"/>
      <c r="L488" s="1239"/>
      <c r="M488" s="935"/>
      <c r="N488" s="924"/>
      <c r="O488" s="895"/>
      <c r="AG488" s="1219"/>
      <c r="AH488" s="1219"/>
      <c r="AL488" s="876"/>
      <c r="AM488" s="876"/>
      <c r="AN488" s="876"/>
      <c r="AO488" s="876"/>
      <c r="AP488" s="876"/>
      <c r="AQ488" s="876"/>
      <c r="AR488" s="876"/>
      <c r="AS488" s="876"/>
      <c r="AT488" s="876"/>
      <c r="AU488" s="876"/>
      <c r="AV488" s="876"/>
      <c r="AW488" s="876"/>
      <c r="AX488" s="876"/>
      <c r="AY488" s="876"/>
    </row>
    <row r="489" spans="1:51">
      <c r="A489" s="933"/>
      <c r="B489" s="933"/>
      <c r="C489" s="933"/>
      <c r="D489" s="933"/>
      <c r="E489" s="933"/>
      <c r="F489" s="933"/>
      <c r="G489" s="933"/>
      <c r="H489" s="933"/>
      <c r="I489" s="1153"/>
      <c r="J489" s="933"/>
      <c r="K489" s="937"/>
      <c r="L489" s="937"/>
      <c r="M489" s="932"/>
      <c r="N489" s="924"/>
      <c r="O489" s="942"/>
      <c r="AI489" s="896"/>
      <c r="AL489" s="876"/>
      <c r="AM489" s="876"/>
      <c r="AN489" s="876"/>
      <c r="AO489" s="876"/>
      <c r="AP489" s="876"/>
      <c r="AQ489" s="876"/>
      <c r="AR489" s="876"/>
      <c r="AS489" s="876"/>
      <c r="AT489" s="876"/>
      <c r="AU489" s="876"/>
      <c r="AV489" s="876"/>
      <c r="AW489" s="876"/>
      <c r="AX489" s="876"/>
      <c r="AY489" s="876"/>
    </row>
    <row r="490" spans="1:51">
      <c r="A490" s="1241"/>
      <c r="B490" s="1241"/>
      <c r="C490" s="1241"/>
      <c r="D490" s="1241"/>
      <c r="E490" s="1241"/>
      <c r="F490" s="1241"/>
      <c r="G490" s="1241"/>
      <c r="H490" s="1241"/>
      <c r="I490" s="1241"/>
      <c r="J490" s="1241"/>
      <c r="K490" s="1241"/>
      <c r="L490" s="1241"/>
      <c r="M490" s="1241"/>
      <c r="N490" s="1241"/>
      <c r="O490" s="1241"/>
      <c r="P490" s="897"/>
      <c r="Q490" s="897"/>
      <c r="R490" s="897"/>
      <c r="S490" s="898"/>
      <c r="T490" s="899"/>
      <c r="U490" s="899"/>
      <c r="V490" s="899"/>
      <c r="W490" s="899"/>
      <c r="AA490" s="877"/>
      <c r="AI490" s="896"/>
      <c r="AL490" s="876"/>
      <c r="AM490" s="876"/>
      <c r="AN490" s="876"/>
      <c r="AO490" s="876"/>
      <c r="AP490" s="876"/>
      <c r="AQ490" s="876"/>
      <c r="AR490" s="876"/>
      <c r="AS490" s="876"/>
      <c r="AT490" s="876"/>
      <c r="AU490" s="876"/>
      <c r="AV490" s="876"/>
      <c r="AW490" s="876"/>
      <c r="AX490" s="876"/>
      <c r="AY490" s="876"/>
    </row>
    <row r="491" spans="1:51">
      <c r="A491" s="924"/>
      <c r="B491" s="924"/>
      <c r="C491" s="924"/>
      <c r="D491" s="924"/>
      <c r="E491" s="924"/>
      <c r="F491" s="924"/>
      <c r="G491" s="924"/>
      <c r="H491" s="924"/>
      <c r="I491" s="925"/>
      <c r="J491" s="905"/>
      <c r="K491" s="924"/>
      <c r="L491" s="924"/>
      <c r="M491" s="929"/>
      <c r="N491" s="928"/>
      <c r="O491" s="942"/>
      <c r="Z491" s="1217"/>
      <c r="AA491" s="1217"/>
      <c r="AC491" s="1218"/>
      <c r="AD491" s="1218"/>
      <c r="AG491" s="1219"/>
      <c r="AH491" s="1219"/>
      <c r="AL491" s="876"/>
      <c r="AM491" s="876"/>
      <c r="AN491" s="876"/>
      <c r="AO491" s="876"/>
      <c r="AP491" s="876"/>
      <c r="AQ491" s="876"/>
      <c r="AR491" s="876"/>
      <c r="AS491" s="876"/>
      <c r="AT491" s="876"/>
      <c r="AU491" s="876"/>
      <c r="AV491" s="876"/>
      <c r="AW491" s="876"/>
      <c r="AX491" s="876"/>
      <c r="AY491" s="876"/>
    </row>
    <row r="492" spans="1:51">
      <c r="A492" s="931"/>
      <c r="B492" s="931"/>
      <c r="C492" s="931"/>
      <c r="D492" s="931"/>
      <c r="E492" s="931"/>
      <c r="F492" s="931"/>
      <c r="G492" s="931"/>
      <c r="H492" s="931"/>
      <c r="I492" s="938"/>
      <c r="J492" s="939"/>
      <c r="K492" s="928"/>
      <c r="L492" s="928"/>
      <c r="M492" s="931"/>
      <c r="N492" s="931"/>
      <c r="O492" s="940"/>
      <c r="Z492" s="902"/>
      <c r="AA492" s="902"/>
      <c r="AC492" s="902"/>
      <c r="AD492" s="902"/>
      <c r="AL492" s="876"/>
      <c r="AM492" s="876"/>
      <c r="AN492" s="876"/>
      <c r="AO492" s="876"/>
      <c r="AP492" s="876"/>
      <c r="AQ492" s="876"/>
      <c r="AR492" s="876"/>
      <c r="AS492" s="876"/>
      <c r="AT492" s="876"/>
      <c r="AU492" s="876"/>
      <c r="AV492" s="876"/>
      <c r="AW492" s="876"/>
      <c r="AX492" s="876"/>
      <c r="AY492" s="876"/>
    </row>
    <row r="493" spans="1:51">
      <c r="A493" s="928"/>
      <c r="B493" s="928"/>
      <c r="C493" s="928"/>
      <c r="D493" s="928"/>
      <c r="E493" s="928"/>
      <c r="F493" s="928"/>
      <c r="G493" s="928"/>
      <c r="H493" s="928"/>
      <c r="I493" s="941"/>
      <c r="J493" s="929"/>
      <c r="K493" s="928"/>
      <c r="L493" s="928"/>
      <c r="M493" s="928"/>
      <c r="N493" s="928"/>
      <c r="O493" s="942"/>
      <c r="Z493" s="903"/>
      <c r="AA493" s="903"/>
      <c r="AC493" s="903"/>
      <c r="AD493" s="903"/>
      <c r="AL493" s="876"/>
      <c r="AM493" s="876"/>
      <c r="AN493" s="876"/>
      <c r="AO493" s="876"/>
      <c r="AP493" s="876"/>
      <c r="AQ493" s="876"/>
      <c r="AR493" s="876"/>
      <c r="AS493" s="876"/>
      <c r="AT493" s="876"/>
      <c r="AU493" s="876"/>
      <c r="AV493" s="876"/>
      <c r="AW493" s="876"/>
      <c r="AX493" s="876"/>
      <c r="AY493" s="876"/>
    </row>
    <row r="494" spans="1:51">
      <c r="A494" s="943"/>
      <c r="B494" s="943"/>
      <c r="C494" s="943"/>
      <c r="D494" s="943"/>
      <c r="E494" s="943"/>
      <c r="F494" s="943"/>
      <c r="G494" s="943"/>
      <c r="H494" s="943"/>
      <c r="I494" s="944"/>
      <c r="J494" s="945"/>
      <c r="K494" s="946"/>
      <c r="L494" s="946"/>
      <c r="M494" s="947"/>
      <c r="N494" s="1086"/>
      <c r="O494" s="942"/>
      <c r="Z494" s="903"/>
      <c r="AA494" s="949"/>
      <c r="AC494" s="903"/>
      <c r="AD494" s="949"/>
      <c r="AL494" s="876"/>
      <c r="AM494" s="876"/>
      <c r="AN494" s="876"/>
      <c r="AO494" s="876"/>
      <c r="AP494" s="876"/>
      <c r="AQ494" s="876"/>
      <c r="AR494" s="876"/>
      <c r="AS494" s="876"/>
      <c r="AT494" s="876"/>
      <c r="AU494" s="876"/>
      <c r="AV494" s="876"/>
      <c r="AW494" s="876"/>
      <c r="AX494" s="876"/>
      <c r="AY494" s="876"/>
    </row>
    <row r="495" spans="1:51">
      <c r="A495" s="950"/>
      <c r="B495" s="950"/>
      <c r="C495" s="950"/>
      <c r="D495" s="950"/>
      <c r="E495" s="950"/>
      <c r="F495" s="950"/>
      <c r="G495" s="950"/>
      <c r="H495" s="950"/>
      <c r="I495" s="951"/>
      <c r="J495" s="952"/>
      <c r="K495" s="946"/>
      <c r="L495" s="946"/>
      <c r="M495" s="953"/>
      <c r="N495" s="1087"/>
      <c r="O495" s="940"/>
      <c r="Z495" s="954"/>
      <c r="AA495" s="955"/>
      <c r="AC495" s="954"/>
      <c r="AD495" s="955"/>
      <c r="AG495" s="1219"/>
      <c r="AH495" s="1219"/>
      <c r="AL495" s="876"/>
      <c r="AM495" s="876"/>
      <c r="AN495" s="876"/>
      <c r="AO495" s="876"/>
      <c r="AP495" s="876"/>
      <c r="AQ495" s="876"/>
      <c r="AR495" s="876"/>
      <c r="AS495" s="876"/>
      <c r="AT495" s="876"/>
      <c r="AU495" s="876"/>
      <c r="AV495" s="876"/>
      <c r="AW495" s="876"/>
      <c r="AX495" s="876"/>
      <c r="AY495" s="876"/>
    </row>
    <row r="496" spans="1:51">
      <c r="A496" s="950"/>
      <c r="B496" s="950"/>
      <c r="C496" s="950"/>
      <c r="D496" s="950"/>
      <c r="E496" s="950"/>
      <c r="F496" s="950"/>
      <c r="G496" s="950"/>
      <c r="H496" s="950"/>
      <c r="I496" s="951"/>
      <c r="J496" s="956"/>
      <c r="K496" s="946"/>
      <c r="L496" s="946"/>
      <c r="M496" s="957"/>
      <c r="N496" s="1086"/>
      <c r="O496" s="942"/>
      <c r="Z496" s="882"/>
      <c r="AA496" s="958"/>
      <c r="AC496" s="882"/>
      <c r="AD496" s="958"/>
      <c r="AL496" s="876"/>
      <c r="AM496" s="876"/>
      <c r="AN496" s="876"/>
      <c r="AO496" s="876"/>
      <c r="AP496" s="876"/>
      <c r="AQ496" s="876"/>
      <c r="AR496" s="876"/>
      <c r="AS496" s="876"/>
      <c r="AT496" s="876"/>
      <c r="AU496" s="876"/>
      <c r="AV496" s="876"/>
      <c r="AW496" s="876"/>
      <c r="AX496" s="876"/>
      <c r="AY496" s="876"/>
    </row>
    <row r="497" spans="1:51">
      <c r="A497" s="959"/>
      <c r="B497" s="959"/>
      <c r="C497" s="959"/>
      <c r="D497" s="959"/>
      <c r="E497" s="959"/>
      <c r="F497" s="959"/>
      <c r="G497" s="959"/>
      <c r="H497" s="959"/>
      <c r="I497" s="951"/>
      <c r="J497" s="952"/>
      <c r="K497" s="946"/>
      <c r="L497" s="946"/>
      <c r="M497" s="947"/>
      <c r="N497" s="1086"/>
      <c r="O497" s="942"/>
      <c r="Z497" s="882"/>
      <c r="AA497" s="958"/>
      <c r="AC497" s="882"/>
      <c r="AD497" s="958"/>
      <c r="AF497" s="877"/>
      <c r="AL497" s="876"/>
      <c r="AM497" s="876"/>
      <c r="AN497" s="876"/>
      <c r="AO497" s="876"/>
      <c r="AP497" s="876"/>
      <c r="AQ497" s="876"/>
      <c r="AR497" s="876"/>
      <c r="AS497" s="876"/>
      <c r="AT497" s="876"/>
      <c r="AU497" s="876"/>
      <c r="AV497" s="876"/>
      <c r="AW497" s="876"/>
      <c r="AX497" s="876"/>
      <c r="AY497" s="876"/>
    </row>
    <row r="498" spans="1:51">
      <c r="A498" s="959"/>
      <c r="B498" s="959"/>
      <c r="C498" s="959"/>
      <c r="D498" s="959"/>
      <c r="E498" s="959"/>
      <c r="F498" s="959"/>
      <c r="G498" s="959"/>
      <c r="H498" s="959"/>
      <c r="I498" s="951"/>
      <c r="J498" s="952"/>
      <c r="K498" s="946"/>
      <c r="L498" s="946"/>
      <c r="M498" s="947"/>
      <c r="N498" s="1086"/>
      <c r="O498" s="942"/>
      <c r="Z498" s="882"/>
      <c r="AA498" s="958"/>
      <c r="AC498" s="882"/>
      <c r="AD498" s="958"/>
      <c r="AF498" s="877"/>
      <c r="AL498" s="876"/>
      <c r="AM498" s="876"/>
      <c r="AN498" s="876"/>
      <c r="AO498" s="876"/>
      <c r="AP498" s="876"/>
      <c r="AQ498" s="876"/>
      <c r="AR498" s="876"/>
      <c r="AS498" s="876"/>
      <c r="AT498" s="876"/>
      <c r="AU498" s="876"/>
      <c r="AV498" s="876"/>
      <c r="AW498" s="876"/>
      <c r="AX498" s="876"/>
      <c r="AY498" s="876"/>
    </row>
    <row r="499" spans="1:51">
      <c r="A499" s="950"/>
      <c r="B499" s="950"/>
      <c r="C499" s="950"/>
      <c r="D499" s="950"/>
      <c r="E499" s="950"/>
      <c r="F499" s="950"/>
      <c r="G499" s="950"/>
      <c r="H499" s="950"/>
      <c r="I499" s="951"/>
      <c r="J499" s="952"/>
      <c r="K499" s="946"/>
      <c r="L499" s="946"/>
      <c r="M499" s="947"/>
      <c r="N499" s="1086"/>
      <c r="O499" s="942"/>
      <c r="Z499" s="882"/>
      <c r="AA499" s="958"/>
      <c r="AC499" s="882"/>
      <c r="AD499" s="958"/>
      <c r="AF499" s="877"/>
      <c r="AG499" s="1219"/>
      <c r="AH499" s="1219"/>
      <c r="AL499" s="876"/>
      <c r="AM499" s="876"/>
      <c r="AN499" s="876"/>
      <c r="AO499" s="876"/>
      <c r="AP499" s="876"/>
      <c r="AQ499" s="876"/>
      <c r="AR499" s="876"/>
      <c r="AS499" s="876"/>
      <c r="AT499" s="876"/>
      <c r="AU499" s="876"/>
      <c r="AV499" s="876"/>
      <c r="AW499" s="876"/>
      <c r="AX499" s="876"/>
      <c r="AY499" s="876"/>
    </row>
    <row r="500" spans="1:51">
      <c r="A500" s="950"/>
      <c r="B500" s="950"/>
      <c r="C500" s="950"/>
      <c r="D500" s="950"/>
      <c r="E500" s="950"/>
      <c r="F500" s="950"/>
      <c r="G500" s="950"/>
      <c r="H500" s="950"/>
      <c r="I500" s="951"/>
      <c r="J500" s="956"/>
      <c r="K500" s="946"/>
      <c r="L500" s="946"/>
      <c r="M500" s="947"/>
      <c r="N500" s="1086"/>
      <c r="O500" s="940"/>
      <c r="Z500" s="882"/>
      <c r="AA500" s="958"/>
      <c r="AC500" s="882"/>
      <c r="AD500" s="958"/>
      <c r="AF500" s="877"/>
      <c r="AL500" s="876"/>
      <c r="AM500" s="876"/>
      <c r="AN500" s="876"/>
      <c r="AO500" s="876"/>
      <c r="AP500" s="876"/>
      <c r="AQ500" s="876"/>
      <c r="AR500" s="876"/>
      <c r="AS500" s="876"/>
      <c r="AT500" s="876"/>
      <c r="AU500" s="876"/>
      <c r="AV500" s="876"/>
      <c r="AW500" s="876"/>
      <c r="AX500" s="876"/>
      <c r="AY500" s="876"/>
    </row>
    <row r="501" spans="1:51">
      <c r="A501" s="950"/>
      <c r="B501" s="950"/>
      <c r="C501" s="950"/>
      <c r="D501" s="950"/>
      <c r="E501" s="950"/>
      <c r="F501" s="950"/>
      <c r="G501" s="950"/>
      <c r="H501" s="950"/>
      <c r="I501" s="951"/>
      <c r="J501" s="952"/>
      <c r="K501" s="946"/>
      <c r="L501" s="946"/>
      <c r="M501" s="947"/>
      <c r="N501" s="1086"/>
      <c r="O501" s="942"/>
      <c r="Z501" s="882"/>
      <c r="AA501" s="958"/>
      <c r="AC501" s="882"/>
      <c r="AD501" s="958"/>
      <c r="AF501" s="877"/>
      <c r="AL501" s="876"/>
      <c r="AM501" s="876"/>
      <c r="AN501" s="876"/>
      <c r="AO501" s="876"/>
      <c r="AP501" s="876"/>
      <c r="AQ501" s="876"/>
      <c r="AR501" s="876"/>
      <c r="AS501" s="876"/>
      <c r="AT501" s="876"/>
      <c r="AU501" s="876"/>
      <c r="AV501" s="876"/>
      <c r="AW501" s="876"/>
      <c r="AX501" s="876"/>
      <c r="AY501" s="876"/>
    </row>
    <row r="502" spans="1:51">
      <c r="A502" s="950"/>
      <c r="B502" s="950"/>
      <c r="C502" s="950"/>
      <c r="D502" s="950"/>
      <c r="E502" s="950"/>
      <c r="F502" s="950"/>
      <c r="G502" s="950"/>
      <c r="H502" s="950"/>
      <c r="I502" s="951"/>
      <c r="J502" s="952"/>
      <c r="K502" s="946"/>
      <c r="L502" s="946"/>
      <c r="M502" s="947"/>
      <c r="N502" s="1086"/>
      <c r="O502" s="942"/>
      <c r="Z502" s="882"/>
      <c r="AA502" s="958"/>
      <c r="AC502" s="882"/>
      <c r="AD502" s="958"/>
      <c r="AF502" s="877"/>
      <c r="AL502" s="876"/>
      <c r="AM502" s="876"/>
      <c r="AN502" s="876"/>
      <c r="AO502" s="876"/>
      <c r="AP502" s="876"/>
      <c r="AQ502" s="876"/>
      <c r="AR502" s="876"/>
      <c r="AS502" s="876"/>
      <c r="AT502" s="876"/>
      <c r="AU502" s="876"/>
      <c r="AV502" s="876"/>
      <c r="AW502" s="876"/>
      <c r="AX502" s="876"/>
      <c r="AY502" s="876"/>
    </row>
    <row r="503" spans="1:51">
      <c r="A503" s="950"/>
      <c r="B503" s="950"/>
      <c r="C503" s="950"/>
      <c r="D503" s="950"/>
      <c r="E503" s="950"/>
      <c r="F503" s="950"/>
      <c r="G503" s="950"/>
      <c r="H503" s="950"/>
      <c r="I503" s="951"/>
      <c r="J503" s="952"/>
      <c r="K503" s="946"/>
      <c r="L503" s="946"/>
      <c r="M503" s="947"/>
      <c r="N503" s="1086"/>
      <c r="O503" s="940"/>
      <c r="Z503" s="882"/>
      <c r="AA503" s="958"/>
      <c r="AC503" s="882"/>
      <c r="AD503" s="958"/>
      <c r="AF503" s="877"/>
      <c r="AL503" s="876"/>
      <c r="AM503" s="876"/>
      <c r="AN503" s="876"/>
      <c r="AO503" s="876"/>
      <c r="AP503" s="876"/>
      <c r="AQ503" s="876"/>
      <c r="AR503" s="876"/>
      <c r="AS503" s="876"/>
      <c r="AT503" s="876"/>
      <c r="AU503" s="876"/>
      <c r="AV503" s="876"/>
      <c r="AW503" s="876"/>
      <c r="AX503" s="876"/>
      <c r="AY503" s="876"/>
    </row>
    <row r="504" spans="1:51">
      <c r="A504" s="950"/>
      <c r="B504" s="950"/>
      <c r="C504" s="950"/>
      <c r="D504" s="950"/>
      <c r="E504" s="950"/>
      <c r="F504" s="950"/>
      <c r="G504" s="950"/>
      <c r="H504" s="950"/>
      <c r="I504" s="951"/>
      <c r="J504" s="956"/>
      <c r="K504" s="946"/>
      <c r="L504" s="946"/>
      <c r="M504" s="960"/>
      <c r="N504" s="1086"/>
      <c r="O504" s="961"/>
      <c r="Z504" s="882"/>
      <c r="AA504" s="958"/>
      <c r="AC504" s="882"/>
      <c r="AD504" s="958"/>
      <c r="AF504" s="877"/>
      <c r="AL504" s="876"/>
      <c r="AM504" s="876"/>
      <c r="AN504" s="876"/>
      <c r="AO504" s="876"/>
      <c r="AP504" s="876"/>
      <c r="AQ504" s="876"/>
      <c r="AR504" s="876"/>
      <c r="AS504" s="876"/>
      <c r="AT504" s="876"/>
      <c r="AU504" s="876"/>
      <c r="AV504" s="876"/>
      <c r="AW504" s="876"/>
      <c r="AX504" s="876"/>
      <c r="AY504" s="876"/>
    </row>
    <row r="505" spans="1:51">
      <c r="A505" s="959"/>
      <c r="B505" s="959"/>
      <c r="C505" s="959"/>
      <c r="D505" s="959"/>
      <c r="E505" s="959"/>
      <c r="F505" s="959"/>
      <c r="G505" s="959"/>
      <c r="H505" s="959"/>
      <c r="I505" s="951"/>
      <c r="J505" s="962"/>
      <c r="K505" s="946"/>
      <c r="L505" s="946"/>
      <c r="M505" s="947"/>
      <c r="N505" s="1086"/>
      <c r="O505" s="942"/>
      <c r="X505" s="883"/>
      <c r="Z505" s="882"/>
      <c r="AA505" s="958"/>
      <c r="AC505" s="882"/>
      <c r="AD505" s="958"/>
      <c r="AF505" s="877"/>
      <c r="AL505" s="876"/>
      <c r="AM505" s="876"/>
      <c r="AN505" s="876"/>
      <c r="AO505" s="876"/>
      <c r="AP505" s="876"/>
      <c r="AQ505" s="876"/>
      <c r="AR505" s="876"/>
      <c r="AS505" s="876"/>
      <c r="AT505" s="876"/>
      <c r="AU505" s="876"/>
      <c r="AV505" s="876"/>
      <c r="AW505" s="876"/>
      <c r="AX505" s="876"/>
      <c r="AY505" s="876"/>
    </row>
    <row r="506" spans="1:51">
      <c r="A506" s="959"/>
      <c r="B506" s="959"/>
      <c r="C506" s="959"/>
      <c r="D506" s="959"/>
      <c r="E506" s="959"/>
      <c r="F506" s="959"/>
      <c r="G506" s="959"/>
      <c r="H506" s="959"/>
      <c r="I506" s="951"/>
      <c r="J506" s="963"/>
      <c r="K506" s="946"/>
      <c r="L506" s="946"/>
      <c r="M506" s="960"/>
      <c r="N506" s="1086"/>
      <c r="O506" s="942"/>
      <c r="X506" s="883"/>
      <c r="Z506" s="882"/>
      <c r="AA506" s="958"/>
      <c r="AC506" s="882"/>
      <c r="AD506" s="958"/>
      <c r="AF506" s="877"/>
      <c r="AL506" s="876"/>
      <c r="AM506" s="876"/>
      <c r="AN506" s="876"/>
      <c r="AO506" s="876"/>
      <c r="AP506" s="876"/>
      <c r="AQ506" s="876"/>
      <c r="AR506" s="876"/>
      <c r="AS506" s="876"/>
      <c r="AT506" s="876"/>
      <c r="AU506" s="876"/>
      <c r="AV506" s="876"/>
      <c r="AW506" s="876"/>
      <c r="AX506" s="876"/>
      <c r="AY506" s="876"/>
    </row>
    <row r="507" spans="1:51">
      <c r="A507" s="959"/>
      <c r="B507" s="959"/>
      <c r="C507" s="959"/>
      <c r="D507" s="959"/>
      <c r="E507" s="959"/>
      <c r="F507" s="959"/>
      <c r="G507" s="959"/>
      <c r="H507" s="959"/>
      <c r="I507" s="951"/>
      <c r="J507" s="963"/>
      <c r="K507" s="946"/>
      <c r="L507" s="946"/>
      <c r="M507" s="960"/>
      <c r="N507" s="1086"/>
      <c r="O507" s="942"/>
      <c r="X507" s="883"/>
      <c r="Z507" s="882"/>
      <c r="AA507" s="958"/>
      <c r="AC507" s="882"/>
      <c r="AD507" s="958"/>
      <c r="AF507" s="877"/>
      <c r="AL507" s="876"/>
      <c r="AM507" s="876"/>
      <c r="AN507" s="876"/>
      <c r="AO507" s="876"/>
      <c r="AP507" s="876"/>
      <c r="AQ507" s="876"/>
      <c r="AR507" s="876"/>
      <c r="AS507" s="876"/>
      <c r="AT507" s="876"/>
      <c r="AU507" s="876"/>
      <c r="AV507" s="876"/>
      <c r="AW507" s="876"/>
      <c r="AX507" s="876"/>
      <c r="AY507" s="876"/>
    </row>
    <row r="508" spans="1:51">
      <c r="A508" s="943"/>
      <c r="B508" s="943"/>
      <c r="C508" s="943"/>
      <c r="D508" s="943"/>
      <c r="E508" s="943"/>
      <c r="F508" s="943"/>
      <c r="G508" s="943"/>
      <c r="H508" s="943"/>
      <c r="I508" s="944"/>
      <c r="J508" s="964"/>
      <c r="K508" s="946"/>
      <c r="L508" s="946"/>
      <c r="M508" s="947"/>
      <c r="N508" s="1086"/>
      <c r="O508" s="942"/>
      <c r="Z508" s="882"/>
      <c r="AA508" s="958"/>
      <c r="AC508" s="882"/>
      <c r="AD508" s="958"/>
      <c r="AF508" s="877"/>
      <c r="AL508" s="876"/>
      <c r="AM508" s="876"/>
      <c r="AN508" s="876"/>
      <c r="AO508" s="876"/>
      <c r="AP508" s="876"/>
      <c r="AQ508" s="876"/>
      <c r="AR508" s="876"/>
      <c r="AS508" s="876"/>
      <c r="AT508" s="876"/>
      <c r="AU508" s="876"/>
      <c r="AV508" s="876"/>
      <c r="AW508" s="876"/>
      <c r="AX508" s="876"/>
      <c r="AY508" s="876"/>
    </row>
    <row r="509" spans="1:51">
      <c r="A509" s="959"/>
      <c r="B509" s="959"/>
      <c r="C509" s="959"/>
      <c r="D509" s="959"/>
      <c r="E509" s="959"/>
      <c r="F509" s="959"/>
      <c r="G509" s="959"/>
      <c r="H509" s="959"/>
      <c r="I509" s="951"/>
      <c r="J509" s="965"/>
      <c r="K509" s="946"/>
      <c r="L509" s="946"/>
      <c r="M509" s="947"/>
      <c r="N509" s="1086"/>
      <c r="O509" s="942"/>
      <c r="Z509" s="882"/>
      <c r="AA509" s="958"/>
      <c r="AC509" s="882"/>
      <c r="AD509" s="958"/>
      <c r="AF509" s="877"/>
      <c r="AL509" s="876"/>
      <c r="AM509" s="876"/>
      <c r="AN509" s="876"/>
      <c r="AO509" s="876"/>
      <c r="AP509" s="876"/>
      <c r="AQ509" s="876"/>
      <c r="AR509" s="876"/>
      <c r="AS509" s="876"/>
      <c r="AT509" s="876"/>
      <c r="AU509" s="876"/>
      <c r="AV509" s="876"/>
      <c r="AW509" s="876"/>
      <c r="AX509" s="876"/>
      <c r="AY509" s="876"/>
    </row>
    <row r="510" spans="1:51">
      <c r="A510" s="950"/>
      <c r="B510" s="950"/>
      <c r="C510" s="950"/>
      <c r="D510" s="950"/>
      <c r="E510" s="950"/>
      <c r="F510" s="950"/>
      <c r="G510" s="950"/>
      <c r="H510" s="950"/>
      <c r="I510" s="951"/>
      <c r="J510" s="952"/>
      <c r="K510" s="946"/>
      <c r="L510" s="946"/>
      <c r="M510" s="947"/>
      <c r="N510" s="1086"/>
      <c r="O510" s="942"/>
      <c r="Z510" s="882"/>
      <c r="AA510" s="958"/>
      <c r="AC510" s="882"/>
      <c r="AD510" s="958"/>
      <c r="AF510" s="877"/>
      <c r="AL510" s="876"/>
      <c r="AM510" s="876"/>
      <c r="AN510" s="876"/>
      <c r="AO510" s="876"/>
      <c r="AP510" s="876"/>
      <c r="AQ510" s="876"/>
      <c r="AR510" s="876"/>
      <c r="AS510" s="876"/>
      <c r="AT510" s="876"/>
      <c r="AU510" s="876"/>
      <c r="AV510" s="876"/>
      <c r="AW510" s="876"/>
      <c r="AX510" s="876"/>
      <c r="AY510" s="876"/>
    </row>
    <row r="511" spans="1:51">
      <c r="A511" s="959"/>
      <c r="B511" s="959"/>
      <c r="C511" s="959"/>
      <c r="D511" s="959"/>
      <c r="E511" s="959"/>
      <c r="F511" s="959"/>
      <c r="G511" s="959"/>
      <c r="H511" s="959"/>
      <c r="I511" s="951"/>
      <c r="J511" s="963"/>
      <c r="K511" s="946"/>
      <c r="L511" s="946"/>
      <c r="M511" s="960"/>
      <c r="N511" s="1086"/>
      <c r="O511" s="942"/>
      <c r="Z511" s="882"/>
      <c r="AA511" s="958"/>
      <c r="AC511" s="882"/>
      <c r="AD511" s="958"/>
      <c r="AF511" s="877"/>
      <c r="AL511" s="876"/>
      <c r="AM511" s="876"/>
      <c r="AN511" s="876"/>
      <c r="AO511" s="876"/>
      <c r="AP511" s="876"/>
      <c r="AQ511" s="876"/>
      <c r="AR511" s="876"/>
      <c r="AS511" s="876"/>
      <c r="AT511" s="876"/>
      <c r="AU511" s="876"/>
      <c r="AV511" s="876"/>
      <c r="AW511" s="876"/>
      <c r="AX511" s="876"/>
      <c r="AY511" s="876"/>
    </row>
    <row r="512" spans="1:51">
      <c r="A512" s="943"/>
      <c r="B512" s="943"/>
      <c r="C512" s="943"/>
      <c r="D512" s="943"/>
      <c r="E512" s="943"/>
      <c r="F512" s="943"/>
      <c r="G512" s="943"/>
      <c r="H512" s="943"/>
      <c r="I512" s="944"/>
      <c r="J512" s="945"/>
      <c r="K512" s="946"/>
      <c r="L512" s="946"/>
      <c r="M512" s="947"/>
      <c r="N512" s="1086"/>
      <c r="O512" s="942"/>
      <c r="Z512" s="882"/>
      <c r="AA512" s="966"/>
      <c r="AC512" s="882"/>
      <c r="AD512" s="966"/>
      <c r="AF512" s="877"/>
      <c r="AL512" s="876"/>
      <c r="AM512" s="876"/>
      <c r="AN512" s="876"/>
      <c r="AO512" s="876"/>
      <c r="AP512" s="876"/>
      <c r="AQ512" s="876"/>
      <c r="AR512" s="876"/>
      <c r="AS512" s="876"/>
      <c r="AT512" s="876"/>
      <c r="AU512" s="876"/>
      <c r="AV512" s="876"/>
      <c r="AW512" s="876"/>
      <c r="AX512" s="876"/>
      <c r="AY512" s="876"/>
    </row>
    <row r="513" spans="1:51">
      <c r="A513" s="950"/>
      <c r="B513" s="950"/>
      <c r="C513" s="950"/>
      <c r="D513" s="950"/>
      <c r="E513" s="950"/>
      <c r="F513" s="950"/>
      <c r="G513" s="950"/>
      <c r="H513" s="950"/>
      <c r="I513" s="951"/>
      <c r="J513" s="952"/>
      <c r="K513" s="946"/>
      <c r="L513" s="946"/>
      <c r="M513" s="960"/>
      <c r="N513" s="1086"/>
      <c r="O513" s="961"/>
      <c r="Z513" s="882"/>
      <c r="AA513" s="966"/>
      <c r="AC513" s="882"/>
      <c r="AD513" s="966"/>
      <c r="AF513" s="877"/>
      <c r="AL513" s="876"/>
      <c r="AM513" s="876"/>
      <c r="AN513" s="876"/>
      <c r="AO513" s="876"/>
      <c r="AP513" s="876"/>
      <c r="AQ513" s="876"/>
      <c r="AR513" s="876"/>
      <c r="AS513" s="876"/>
      <c r="AT513" s="876"/>
      <c r="AU513" s="876"/>
      <c r="AV513" s="876"/>
      <c r="AW513" s="876"/>
      <c r="AX513" s="876"/>
      <c r="AY513" s="876"/>
    </row>
    <row r="514" spans="1:51">
      <c r="A514" s="950"/>
      <c r="B514" s="950"/>
      <c r="C514" s="950"/>
      <c r="D514" s="950"/>
      <c r="E514" s="950"/>
      <c r="F514" s="950"/>
      <c r="G514" s="950"/>
      <c r="H514" s="950"/>
      <c r="I514" s="951"/>
      <c r="J514" s="952"/>
      <c r="K514" s="959"/>
      <c r="L514" s="946"/>
      <c r="M514" s="960"/>
      <c r="N514" s="1086"/>
      <c r="O514" s="942"/>
      <c r="Z514" s="882"/>
      <c r="AA514" s="958"/>
      <c r="AC514" s="882"/>
      <c r="AD514" s="958"/>
      <c r="AF514" s="877"/>
      <c r="AL514" s="876"/>
      <c r="AM514" s="876"/>
      <c r="AN514" s="876"/>
      <c r="AO514" s="876"/>
      <c r="AP514" s="876"/>
      <c r="AQ514" s="876"/>
      <c r="AR514" s="876"/>
      <c r="AS514" s="876"/>
      <c r="AT514" s="876"/>
      <c r="AU514" s="876"/>
      <c r="AV514" s="876"/>
      <c r="AW514" s="876"/>
      <c r="AX514" s="876"/>
      <c r="AY514" s="876"/>
    </row>
    <row r="515" spans="1:51">
      <c r="A515" s="959"/>
      <c r="B515" s="959"/>
      <c r="C515" s="959"/>
      <c r="D515" s="959"/>
      <c r="E515" s="959"/>
      <c r="F515" s="959"/>
      <c r="G515" s="959"/>
      <c r="H515" s="959"/>
      <c r="I515" s="951"/>
      <c r="J515" s="952"/>
      <c r="K515" s="959"/>
      <c r="L515" s="946"/>
      <c r="M515" s="960"/>
      <c r="N515" s="1086"/>
      <c r="O515" s="942"/>
      <c r="Z515" s="882"/>
      <c r="AA515" s="958"/>
      <c r="AC515" s="882"/>
      <c r="AD515" s="958"/>
      <c r="AF515" s="877"/>
      <c r="AL515" s="876"/>
      <c r="AM515" s="876"/>
      <c r="AN515" s="876"/>
      <c r="AO515" s="876"/>
      <c r="AP515" s="876"/>
      <c r="AQ515" s="876"/>
      <c r="AR515" s="876"/>
      <c r="AS515" s="876"/>
      <c r="AT515" s="876"/>
      <c r="AU515" s="876"/>
      <c r="AV515" s="876"/>
      <c r="AW515" s="876"/>
      <c r="AX515" s="876"/>
      <c r="AY515" s="876"/>
    </row>
    <row r="516" spans="1:51">
      <c r="A516" s="959"/>
      <c r="B516" s="959"/>
      <c r="C516" s="959"/>
      <c r="D516" s="959"/>
      <c r="E516" s="959"/>
      <c r="F516" s="959"/>
      <c r="G516" s="959"/>
      <c r="H516" s="959"/>
      <c r="I516" s="951"/>
      <c r="J516" s="952"/>
      <c r="K516" s="959"/>
      <c r="L516" s="946"/>
      <c r="M516" s="960"/>
      <c r="N516" s="1086"/>
      <c r="O516" s="942"/>
      <c r="Z516" s="882"/>
      <c r="AA516" s="958"/>
      <c r="AC516" s="882"/>
      <c r="AD516" s="958"/>
      <c r="AF516" s="877"/>
      <c r="AL516" s="876"/>
      <c r="AM516" s="876"/>
      <c r="AN516" s="876"/>
      <c r="AO516" s="876"/>
      <c r="AP516" s="876"/>
      <c r="AQ516" s="876"/>
      <c r="AR516" s="876"/>
      <c r="AS516" s="876"/>
      <c r="AT516" s="876"/>
      <c r="AU516" s="876"/>
      <c r="AV516" s="876"/>
      <c r="AW516" s="876"/>
      <c r="AX516" s="876"/>
      <c r="AY516" s="876"/>
    </row>
    <row r="517" spans="1:51">
      <c r="A517" s="959"/>
      <c r="B517" s="959"/>
      <c r="C517" s="959"/>
      <c r="D517" s="959"/>
      <c r="E517" s="959"/>
      <c r="F517" s="959"/>
      <c r="G517" s="959"/>
      <c r="H517" s="959"/>
      <c r="I517" s="951"/>
      <c r="J517" s="952"/>
      <c r="K517" s="959"/>
      <c r="L517" s="946"/>
      <c r="M517" s="960"/>
      <c r="N517" s="1086"/>
      <c r="O517" s="942"/>
      <c r="Z517" s="882"/>
      <c r="AA517" s="958"/>
      <c r="AC517" s="882"/>
      <c r="AD517" s="958"/>
      <c r="AF517" s="877"/>
      <c r="AL517" s="876"/>
      <c r="AM517" s="876"/>
      <c r="AN517" s="876"/>
      <c r="AO517" s="876"/>
      <c r="AP517" s="876"/>
      <c r="AQ517" s="876"/>
      <c r="AR517" s="876"/>
      <c r="AS517" s="876"/>
      <c r="AT517" s="876"/>
      <c r="AU517" s="876"/>
      <c r="AV517" s="876"/>
      <c r="AW517" s="876"/>
      <c r="AX517" s="876"/>
      <c r="AY517" s="876"/>
    </row>
    <row r="518" spans="1:51">
      <c r="A518" s="959"/>
      <c r="B518" s="959"/>
      <c r="C518" s="959"/>
      <c r="D518" s="959"/>
      <c r="E518" s="959"/>
      <c r="F518" s="959"/>
      <c r="G518" s="959"/>
      <c r="H518" s="959"/>
      <c r="I518" s="951"/>
      <c r="J518" s="952"/>
      <c r="K518" s="959"/>
      <c r="L518" s="946"/>
      <c r="M518" s="960"/>
      <c r="N518" s="1086"/>
      <c r="O518" s="942"/>
      <c r="Z518" s="882"/>
      <c r="AA518" s="958"/>
      <c r="AC518" s="882"/>
      <c r="AD518" s="958"/>
      <c r="AF518" s="877"/>
      <c r="AL518" s="876"/>
      <c r="AM518" s="876"/>
      <c r="AN518" s="876"/>
      <c r="AO518" s="876"/>
      <c r="AP518" s="876"/>
      <c r="AQ518" s="876"/>
      <c r="AR518" s="876"/>
      <c r="AS518" s="876"/>
      <c r="AT518" s="876"/>
      <c r="AU518" s="876"/>
      <c r="AV518" s="876"/>
      <c r="AW518" s="876"/>
      <c r="AX518" s="876"/>
      <c r="AY518" s="876"/>
    </row>
    <row r="519" spans="1:51">
      <c r="A519" s="959"/>
      <c r="B519" s="959"/>
      <c r="C519" s="959"/>
      <c r="D519" s="959"/>
      <c r="E519" s="959"/>
      <c r="F519" s="959"/>
      <c r="G519" s="959"/>
      <c r="H519" s="959"/>
      <c r="I519" s="951"/>
      <c r="J519" s="952"/>
      <c r="K519" s="959"/>
      <c r="L519" s="946"/>
      <c r="M519" s="960"/>
      <c r="N519" s="1086"/>
      <c r="O519" s="942"/>
      <c r="Z519" s="882"/>
      <c r="AA519" s="958"/>
      <c r="AC519" s="882"/>
      <c r="AD519" s="958"/>
      <c r="AF519" s="877"/>
      <c r="AL519" s="876"/>
      <c r="AM519" s="876"/>
      <c r="AN519" s="876"/>
      <c r="AO519" s="876"/>
      <c r="AP519" s="876"/>
      <c r="AQ519" s="876"/>
      <c r="AR519" s="876"/>
      <c r="AS519" s="876"/>
      <c r="AT519" s="876"/>
      <c r="AU519" s="876"/>
      <c r="AV519" s="876"/>
      <c r="AW519" s="876"/>
      <c r="AX519" s="876"/>
      <c r="AY519" s="876"/>
    </row>
    <row r="520" spans="1:51">
      <c r="A520" s="959"/>
      <c r="B520" s="959"/>
      <c r="C520" s="959"/>
      <c r="D520" s="959"/>
      <c r="E520" s="959"/>
      <c r="F520" s="959"/>
      <c r="G520" s="959"/>
      <c r="H520" s="959"/>
      <c r="I520" s="951"/>
      <c r="J520" s="952"/>
      <c r="K520" s="959"/>
      <c r="L520" s="946"/>
      <c r="M520" s="960"/>
      <c r="N520" s="1086"/>
      <c r="O520" s="942"/>
      <c r="Z520" s="882"/>
      <c r="AA520" s="958"/>
      <c r="AC520" s="882"/>
      <c r="AD520" s="958"/>
      <c r="AF520" s="877"/>
      <c r="AL520" s="876"/>
      <c r="AM520" s="876"/>
      <c r="AN520" s="876"/>
      <c r="AO520" s="876"/>
      <c r="AP520" s="876"/>
      <c r="AQ520" s="876"/>
      <c r="AR520" s="876"/>
      <c r="AS520" s="876"/>
      <c r="AT520" s="876"/>
      <c r="AU520" s="876"/>
      <c r="AV520" s="876"/>
      <c r="AW520" s="876"/>
      <c r="AX520" s="876"/>
      <c r="AY520" s="876"/>
    </row>
    <row r="521" spans="1:51">
      <c r="A521" s="943"/>
      <c r="B521" s="943"/>
      <c r="C521" s="943"/>
      <c r="D521" s="943"/>
      <c r="E521" s="943"/>
      <c r="F521" s="943"/>
      <c r="G521" s="943"/>
      <c r="H521" s="943"/>
      <c r="I521" s="944"/>
      <c r="J521" s="945"/>
      <c r="K521" s="946"/>
      <c r="L521" s="946"/>
      <c r="M521" s="947"/>
      <c r="N521" s="1086"/>
      <c r="O521" s="942"/>
      <c r="Z521" s="882"/>
      <c r="AA521" s="966"/>
      <c r="AC521" s="882"/>
      <c r="AD521" s="966"/>
      <c r="AF521" s="877"/>
      <c r="AL521" s="876"/>
      <c r="AM521" s="876"/>
      <c r="AN521" s="876"/>
      <c r="AO521" s="876"/>
      <c r="AP521" s="876"/>
      <c r="AQ521" s="876"/>
      <c r="AR521" s="876"/>
      <c r="AS521" s="876"/>
      <c r="AT521" s="876"/>
      <c r="AU521" s="876"/>
      <c r="AV521" s="876"/>
      <c r="AW521" s="876"/>
      <c r="AX521" s="876"/>
      <c r="AY521" s="876"/>
    </row>
    <row r="522" spans="1:51">
      <c r="A522" s="950"/>
      <c r="B522" s="950"/>
      <c r="C522" s="950"/>
      <c r="D522" s="950"/>
      <c r="E522" s="950"/>
      <c r="F522" s="950"/>
      <c r="G522" s="950"/>
      <c r="H522" s="950"/>
      <c r="I522" s="951"/>
      <c r="J522" s="967"/>
      <c r="K522" s="946"/>
      <c r="L522" s="946"/>
      <c r="M522" s="960"/>
      <c r="N522" s="1086"/>
      <c r="O522" s="961"/>
      <c r="Z522" s="882"/>
      <c r="AA522" s="966"/>
      <c r="AC522" s="882"/>
      <c r="AD522" s="966"/>
      <c r="AF522" s="877"/>
      <c r="AL522" s="876"/>
      <c r="AM522" s="876"/>
      <c r="AN522" s="876"/>
      <c r="AO522" s="876"/>
      <c r="AP522" s="876"/>
      <c r="AQ522" s="876"/>
      <c r="AR522" s="876"/>
      <c r="AS522" s="876"/>
      <c r="AT522" s="876"/>
      <c r="AU522" s="876"/>
      <c r="AV522" s="876"/>
      <c r="AW522" s="876"/>
      <c r="AX522" s="876"/>
      <c r="AY522" s="876"/>
    </row>
    <row r="523" spans="1:51">
      <c r="A523" s="950"/>
      <c r="B523" s="950"/>
      <c r="C523" s="950"/>
      <c r="D523" s="950"/>
      <c r="E523" s="950"/>
      <c r="F523" s="950"/>
      <c r="G523" s="950"/>
      <c r="H523" s="950"/>
      <c r="I523" s="951"/>
      <c r="J523" s="952"/>
      <c r="K523" s="959"/>
      <c r="L523" s="946"/>
      <c r="M523" s="960"/>
      <c r="N523" s="1086"/>
      <c r="O523" s="942"/>
      <c r="Z523" s="882"/>
      <c r="AA523" s="958"/>
      <c r="AC523" s="882"/>
      <c r="AD523" s="958"/>
      <c r="AF523" s="877"/>
      <c r="AL523" s="876"/>
      <c r="AM523" s="876"/>
      <c r="AN523" s="876"/>
      <c r="AO523" s="876"/>
      <c r="AP523" s="876"/>
      <c r="AQ523" s="876"/>
      <c r="AR523" s="876"/>
      <c r="AS523" s="876"/>
      <c r="AT523" s="876"/>
      <c r="AU523" s="876"/>
      <c r="AV523" s="876"/>
      <c r="AW523" s="876"/>
      <c r="AX523" s="876"/>
      <c r="AY523" s="876"/>
    </row>
    <row r="524" spans="1:51">
      <c r="A524" s="950"/>
      <c r="B524" s="950"/>
      <c r="C524" s="950"/>
      <c r="D524" s="950"/>
      <c r="E524" s="950"/>
      <c r="F524" s="950"/>
      <c r="G524" s="950"/>
      <c r="H524" s="950"/>
      <c r="I524" s="951"/>
      <c r="J524" s="945"/>
      <c r="K524" s="946"/>
      <c r="L524" s="946"/>
      <c r="M524" s="947"/>
      <c r="N524" s="1086"/>
      <c r="O524" s="942"/>
      <c r="Z524" s="882"/>
      <c r="AA524" s="958"/>
      <c r="AC524" s="882"/>
      <c r="AD524" s="958"/>
      <c r="AF524" s="877"/>
      <c r="AL524" s="876"/>
      <c r="AM524" s="876"/>
      <c r="AN524" s="876"/>
      <c r="AO524" s="876"/>
      <c r="AP524" s="876"/>
      <c r="AQ524" s="876"/>
      <c r="AR524" s="876"/>
      <c r="AS524" s="876"/>
      <c r="AT524" s="876"/>
      <c r="AU524" s="876"/>
      <c r="AV524" s="876"/>
      <c r="AW524" s="876"/>
      <c r="AX524" s="876"/>
      <c r="AY524" s="876"/>
    </row>
    <row r="525" spans="1:51">
      <c r="A525" s="943"/>
      <c r="B525" s="943"/>
      <c r="C525" s="943"/>
      <c r="D525" s="943"/>
      <c r="E525" s="943"/>
      <c r="F525" s="943"/>
      <c r="G525" s="943"/>
      <c r="H525" s="943"/>
      <c r="I525" s="944"/>
      <c r="J525" s="968"/>
      <c r="K525" s="959"/>
      <c r="L525" s="946"/>
      <c r="M525" s="948"/>
      <c r="N525" s="1086"/>
      <c r="O525" s="942"/>
      <c r="Z525" s="882"/>
      <c r="AA525" s="958"/>
      <c r="AC525" s="882"/>
      <c r="AD525" s="958"/>
      <c r="AF525" s="877"/>
      <c r="AL525" s="876"/>
      <c r="AM525" s="876"/>
      <c r="AN525" s="876"/>
      <c r="AO525" s="876"/>
      <c r="AP525" s="876"/>
      <c r="AQ525" s="876"/>
      <c r="AR525" s="876"/>
      <c r="AS525" s="876"/>
      <c r="AT525" s="876"/>
      <c r="AU525" s="876"/>
      <c r="AV525" s="876"/>
      <c r="AW525" s="876"/>
      <c r="AX525" s="876"/>
      <c r="AY525" s="876"/>
    </row>
    <row r="526" spans="1:51">
      <c r="A526" s="943"/>
      <c r="B526" s="943"/>
      <c r="C526" s="943"/>
      <c r="D526" s="943"/>
      <c r="E526" s="943"/>
      <c r="F526" s="943"/>
      <c r="G526" s="943"/>
      <c r="H526" s="943"/>
      <c r="I526" s="944"/>
      <c r="J526" s="968"/>
      <c r="K526" s="959"/>
      <c r="L526" s="946"/>
      <c r="M526" s="947"/>
      <c r="N526" s="1086"/>
      <c r="O526" s="942"/>
      <c r="Z526" s="882"/>
      <c r="AA526" s="958"/>
      <c r="AC526" s="882"/>
      <c r="AD526" s="958"/>
      <c r="AF526" s="877"/>
      <c r="AL526" s="876"/>
      <c r="AM526" s="876"/>
      <c r="AN526" s="876"/>
      <c r="AO526" s="876"/>
      <c r="AP526" s="876"/>
      <c r="AQ526" s="876"/>
      <c r="AR526" s="876"/>
      <c r="AS526" s="876"/>
      <c r="AT526" s="876"/>
      <c r="AU526" s="876"/>
      <c r="AV526" s="876"/>
      <c r="AW526" s="876"/>
      <c r="AX526" s="876"/>
      <c r="AY526" s="876"/>
    </row>
    <row r="527" spans="1:51">
      <c r="A527" s="943"/>
      <c r="B527" s="943"/>
      <c r="C527" s="943"/>
      <c r="D527" s="943"/>
      <c r="E527" s="943"/>
      <c r="F527" s="943"/>
      <c r="G527" s="943"/>
      <c r="H527" s="943"/>
      <c r="I527" s="944"/>
      <c r="J527" s="968"/>
      <c r="K527" s="959"/>
      <c r="L527" s="946"/>
      <c r="M527" s="948"/>
      <c r="N527" s="1086"/>
      <c r="O527" s="942"/>
      <c r="Z527" s="882"/>
      <c r="AA527" s="958"/>
      <c r="AC527" s="882"/>
      <c r="AD527" s="958"/>
      <c r="AF527" s="877"/>
      <c r="AL527" s="876"/>
      <c r="AM527" s="876"/>
      <c r="AN527" s="876"/>
      <c r="AO527" s="876"/>
      <c r="AP527" s="876"/>
      <c r="AQ527" s="876"/>
      <c r="AR527" s="876"/>
      <c r="AS527" s="876"/>
      <c r="AT527" s="876"/>
      <c r="AU527" s="876"/>
      <c r="AV527" s="876"/>
      <c r="AW527" s="876"/>
      <c r="AX527" s="876"/>
      <c r="AY527" s="876"/>
    </row>
    <row r="528" spans="1:51">
      <c r="A528" s="943"/>
      <c r="B528" s="943"/>
      <c r="C528" s="943"/>
      <c r="D528" s="943"/>
      <c r="E528" s="943"/>
      <c r="F528" s="943"/>
      <c r="G528" s="943"/>
      <c r="H528" s="943"/>
      <c r="I528" s="944"/>
      <c r="J528" s="968"/>
      <c r="K528" s="959"/>
      <c r="L528" s="946"/>
      <c r="M528" s="948"/>
      <c r="N528" s="1086"/>
      <c r="O528" s="942"/>
      <c r="Z528" s="882"/>
      <c r="AA528" s="958"/>
      <c r="AC528" s="882"/>
      <c r="AD528" s="958"/>
      <c r="AF528" s="877"/>
      <c r="AL528" s="876"/>
      <c r="AM528" s="876"/>
      <c r="AN528" s="876"/>
      <c r="AO528" s="876"/>
      <c r="AP528" s="876"/>
      <c r="AQ528" s="876"/>
      <c r="AR528" s="876"/>
      <c r="AS528" s="876"/>
      <c r="AT528" s="876"/>
      <c r="AU528" s="876"/>
      <c r="AV528" s="876"/>
      <c r="AW528" s="876"/>
      <c r="AX528" s="876"/>
      <c r="AY528" s="876"/>
    </row>
    <row r="529" spans="1:51">
      <c r="A529" s="943"/>
      <c r="B529" s="943"/>
      <c r="C529" s="943"/>
      <c r="D529" s="943"/>
      <c r="E529" s="943"/>
      <c r="F529" s="943"/>
      <c r="G529" s="943"/>
      <c r="H529" s="943"/>
      <c r="I529" s="944"/>
      <c r="J529" s="952"/>
      <c r="K529" s="959"/>
      <c r="L529" s="946"/>
      <c r="M529" s="948"/>
      <c r="N529" s="1086"/>
      <c r="O529" s="942"/>
      <c r="Z529" s="882"/>
      <c r="AA529" s="958"/>
      <c r="AC529" s="882"/>
      <c r="AD529" s="958"/>
      <c r="AF529" s="877"/>
      <c r="AL529" s="876"/>
      <c r="AM529" s="876"/>
      <c r="AN529" s="876"/>
      <c r="AO529" s="876"/>
      <c r="AP529" s="876"/>
      <c r="AQ529" s="876"/>
      <c r="AR529" s="876"/>
      <c r="AS529" s="876"/>
      <c r="AT529" s="876"/>
      <c r="AU529" s="876"/>
      <c r="AV529" s="876"/>
      <c r="AW529" s="876"/>
      <c r="AX529" s="876"/>
      <c r="AY529" s="876"/>
    </row>
    <row r="530" spans="1:51">
      <c r="A530" s="943"/>
      <c r="B530" s="943"/>
      <c r="C530" s="943"/>
      <c r="D530" s="943"/>
      <c r="E530" s="943"/>
      <c r="F530" s="943"/>
      <c r="G530" s="943"/>
      <c r="H530" s="943"/>
      <c r="I530" s="944"/>
      <c r="J530" s="952"/>
      <c r="K530" s="959"/>
      <c r="L530" s="946"/>
      <c r="M530" s="948"/>
      <c r="N530" s="1086"/>
      <c r="O530" s="942"/>
      <c r="Z530" s="882"/>
      <c r="AA530" s="958"/>
      <c r="AC530" s="882"/>
      <c r="AD530" s="958"/>
      <c r="AF530" s="877"/>
      <c r="AL530" s="876"/>
      <c r="AM530" s="876"/>
      <c r="AN530" s="876"/>
      <c r="AO530" s="876"/>
      <c r="AP530" s="876"/>
      <c r="AQ530" s="876"/>
      <c r="AR530" s="876"/>
      <c r="AS530" s="876"/>
      <c r="AT530" s="876"/>
      <c r="AU530" s="876"/>
      <c r="AV530" s="876"/>
      <c r="AW530" s="876"/>
      <c r="AX530" s="876"/>
      <c r="AY530" s="876"/>
    </row>
    <row r="531" spans="1:51">
      <c r="A531" s="943"/>
      <c r="B531" s="943"/>
      <c r="C531" s="943"/>
      <c r="D531" s="943"/>
      <c r="E531" s="943"/>
      <c r="F531" s="943"/>
      <c r="G531" s="943"/>
      <c r="H531" s="943"/>
      <c r="I531" s="944"/>
      <c r="J531" s="945"/>
      <c r="K531" s="946"/>
      <c r="L531" s="946"/>
      <c r="M531" s="947"/>
      <c r="N531" s="1086"/>
      <c r="O531" s="942"/>
      <c r="Z531" s="882"/>
      <c r="AA531" s="958"/>
      <c r="AC531" s="882"/>
      <c r="AD531" s="958"/>
      <c r="AF531" s="877"/>
      <c r="AL531" s="876"/>
      <c r="AM531" s="876"/>
      <c r="AN531" s="876"/>
      <c r="AO531" s="876"/>
      <c r="AP531" s="876"/>
      <c r="AQ531" s="876"/>
      <c r="AR531" s="876"/>
      <c r="AS531" s="876"/>
      <c r="AT531" s="876"/>
      <c r="AU531" s="876"/>
      <c r="AV531" s="876"/>
      <c r="AW531" s="876"/>
      <c r="AX531" s="876"/>
      <c r="AY531" s="876"/>
    </row>
    <row r="532" spans="1:51">
      <c r="A532" s="950"/>
      <c r="B532" s="950"/>
      <c r="C532" s="950"/>
      <c r="D532" s="950"/>
      <c r="E532" s="950"/>
      <c r="F532" s="950"/>
      <c r="G532" s="950"/>
      <c r="H532" s="950"/>
      <c r="I532" s="951"/>
      <c r="J532" s="968"/>
      <c r="K532" s="959"/>
      <c r="L532" s="959"/>
      <c r="M532" s="948"/>
      <c r="N532" s="1086"/>
      <c r="O532" s="942"/>
      <c r="Z532" s="882"/>
      <c r="AA532" s="958"/>
      <c r="AC532" s="882"/>
      <c r="AD532" s="958"/>
      <c r="AF532" s="877"/>
      <c r="AL532" s="876"/>
      <c r="AM532" s="876"/>
      <c r="AN532" s="876"/>
      <c r="AO532" s="876"/>
      <c r="AP532" s="876"/>
      <c r="AQ532" s="876"/>
      <c r="AR532" s="876"/>
      <c r="AS532" s="876"/>
      <c r="AT532" s="876"/>
      <c r="AU532" s="876"/>
      <c r="AV532" s="876"/>
      <c r="AW532" s="876"/>
      <c r="AX532" s="876"/>
      <c r="AY532" s="876"/>
    </row>
    <row r="533" spans="1:51">
      <c r="A533" s="950"/>
      <c r="B533" s="950"/>
      <c r="C533" s="950"/>
      <c r="D533" s="950"/>
      <c r="E533" s="950"/>
      <c r="F533" s="950"/>
      <c r="G533" s="950"/>
      <c r="H533" s="950"/>
      <c r="I533" s="951"/>
      <c r="J533" s="968"/>
      <c r="K533" s="959"/>
      <c r="L533" s="959"/>
      <c r="M533" s="948"/>
      <c r="N533" s="1086"/>
      <c r="O533" s="942"/>
      <c r="Z533" s="882"/>
      <c r="AA533" s="958"/>
      <c r="AC533" s="882"/>
      <c r="AD533" s="958"/>
      <c r="AF533" s="877"/>
      <c r="AL533" s="876"/>
      <c r="AM533" s="876"/>
      <c r="AN533" s="876"/>
      <c r="AO533" s="876"/>
      <c r="AP533" s="876"/>
      <c r="AQ533" s="876"/>
      <c r="AR533" s="876"/>
      <c r="AS533" s="876"/>
      <c r="AT533" s="876"/>
      <c r="AU533" s="876"/>
      <c r="AV533" s="876"/>
      <c r="AW533" s="876"/>
      <c r="AX533" s="876"/>
      <c r="AY533" s="876"/>
    </row>
    <row r="534" spans="1:51">
      <c r="A534" s="950"/>
      <c r="B534" s="950"/>
      <c r="C534" s="950"/>
      <c r="D534" s="950"/>
      <c r="E534" s="950"/>
      <c r="F534" s="950"/>
      <c r="G534" s="950"/>
      <c r="H534" s="950"/>
      <c r="I534" s="951"/>
      <c r="J534" s="968"/>
      <c r="K534" s="959"/>
      <c r="L534" s="959"/>
      <c r="M534" s="948"/>
      <c r="N534" s="1086"/>
      <c r="O534" s="942"/>
      <c r="Z534" s="882"/>
      <c r="AA534" s="958"/>
      <c r="AC534" s="882"/>
      <c r="AD534" s="958"/>
      <c r="AF534" s="877"/>
      <c r="AL534" s="876"/>
      <c r="AM534" s="876"/>
      <c r="AN534" s="876"/>
      <c r="AO534" s="876"/>
      <c r="AP534" s="876"/>
      <c r="AQ534" s="876"/>
      <c r="AR534" s="876"/>
      <c r="AS534" s="876"/>
      <c r="AT534" s="876"/>
      <c r="AU534" s="876"/>
      <c r="AV534" s="876"/>
      <c r="AW534" s="876"/>
      <c r="AX534" s="876"/>
      <c r="AY534" s="876"/>
    </row>
    <row r="535" spans="1:51">
      <c r="A535" s="950"/>
      <c r="B535" s="950"/>
      <c r="C535" s="950"/>
      <c r="D535" s="950"/>
      <c r="E535" s="950"/>
      <c r="F535" s="950"/>
      <c r="G535" s="950"/>
      <c r="H535" s="950"/>
      <c r="I535" s="951"/>
      <c r="J535" s="968"/>
      <c r="K535" s="959"/>
      <c r="L535" s="959"/>
      <c r="M535" s="948"/>
      <c r="N535" s="1086"/>
      <c r="O535" s="942"/>
      <c r="Z535" s="882"/>
      <c r="AA535" s="958"/>
      <c r="AC535" s="882"/>
      <c r="AD535" s="958"/>
      <c r="AF535" s="877"/>
      <c r="AL535" s="876"/>
      <c r="AM535" s="876"/>
      <c r="AN535" s="876"/>
      <c r="AO535" s="876"/>
      <c r="AP535" s="876"/>
      <c r="AQ535" s="876"/>
      <c r="AR535" s="876"/>
      <c r="AS535" s="876"/>
      <c r="AT535" s="876"/>
      <c r="AU535" s="876"/>
      <c r="AV535" s="876"/>
      <c r="AW535" s="876"/>
      <c r="AX535" s="876"/>
      <c r="AY535" s="876"/>
    </row>
    <row r="536" spans="1:51">
      <c r="A536" s="969"/>
      <c r="B536" s="969"/>
      <c r="C536" s="969"/>
      <c r="D536" s="969"/>
      <c r="E536" s="969"/>
      <c r="F536" s="969"/>
      <c r="G536" s="969"/>
      <c r="H536" s="969"/>
      <c r="I536" s="944"/>
      <c r="J536" s="945"/>
      <c r="K536" s="946"/>
      <c r="L536" s="946"/>
      <c r="M536" s="947"/>
      <c r="N536" s="1086"/>
      <c r="O536" s="942"/>
      <c r="Z536" s="882"/>
      <c r="AA536" s="958"/>
      <c r="AC536" s="882"/>
      <c r="AD536" s="958"/>
      <c r="AF536" s="877"/>
      <c r="AL536" s="876"/>
      <c r="AM536" s="876"/>
      <c r="AN536" s="876"/>
      <c r="AO536" s="876"/>
      <c r="AP536" s="876"/>
      <c r="AQ536" s="876"/>
      <c r="AR536" s="876"/>
      <c r="AS536" s="876"/>
      <c r="AT536" s="876"/>
      <c r="AU536" s="876"/>
      <c r="AV536" s="876"/>
      <c r="AW536" s="876"/>
      <c r="AX536" s="876"/>
      <c r="AY536" s="876"/>
    </row>
    <row r="537" spans="1:51">
      <c r="A537" s="970"/>
      <c r="B537" s="970"/>
      <c r="C537" s="970"/>
      <c r="D537" s="970"/>
      <c r="E537" s="970"/>
      <c r="F537" s="970"/>
      <c r="G537" s="970"/>
      <c r="H537" s="970"/>
      <c r="I537" s="971"/>
      <c r="J537" s="968"/>
      <c r="K537" s="970"/>
      <c r="L537" s="970"/>
      <c r="M537" s="948"/>
      <c r="N537" s="1086"/>
      <c r="O537" s="942"/>
      <c r="Z537" s="882"/>
      <c r="AA537" s="958"/>
      <c r="AC537" s="882"/>
      <c r="AD537" s="958"/>
      <c r="AF537" s="877"/>
      <c r="AL537" s="876"/>
      <c r="AM537" s="876"/>
      <c r="AN537" s="876"/>
      <c r="AO537" s="876"/>
      <c r="AP537" s="876"/>
      <c r="AQ537" s="876"/>
      <c r="AR537" s="876"/>
      <c r="AS537" s="876"/>
      <c r="AT537" s="876"/>
      <c r="AU537" s="876"/>
      <c r="AV537" s="876"/>
      <c r="AW537" s="876"/>
      <c r="AX537" s="876"/>
      <c r="AY537" s="876"/>
    </row>
    <row r="538" spans="1:51">
      <c r="A538" s="970"/>
      <c r="B538" s="970"/>
      <c r="C538" s="970"/>
      <c r="D538" s="970"/>
      <c r="E538" s="970"/>
      <c r="F538" s="970"/>
      <c r="G538" s="970"/>
      <c r="H538" s="970"/>
      <c r="I538" s="971"/>
      <c r="J538" s="968"/>
      <c r="K538" s="970"/>
      <c r="L538" s="970"/>
      <c r="M538" s="948"/>
      <c r="N538" s="1086"/>
      <c r="O538" s="942"/>
      <c r="Z538" s="882"/>
      <c r="AA538" s="958"/>
      <c r="AC538" s="882"/>
      <c r="AD538" s="958"/>
      <c r="AF538" s="877"/>
      <c r="AL538" s="876"/>
      <c r="AM538" s="876"/>
      <c r="AN538" s="876"/>
      <c r="AO538" s="876"/>
      <c r="AP538" s="876"/>
      <c r="AQ538" s="876"/>
      <c r="AR538" s="876"/>
      <c r="AS538" s="876"/>
      <c r="AT538" s="876"/>
      <c r="AU538" s="876"/>
      <c r="AV538" s="876"/>
      <c r="AW538" s="876"/>
      <c r="AX538" s="876"/>
      <c r="AY538" s="876"/>
    </row>
    <row r="539" spans="1:51">
      <c r="A539" s="970"/>
      <c r="B539" s="970"/>
      <c r="C539" s="970"/>
      <c r="D539" s="970"/>
      <c r="E539" s="970"/>
      <c r="F539" s="970"/>
      <c r="G539" s="970"/>
      <c r="H539" s="970"/>
      <c r="I539" s="971"/>
      <c r="J539" s="968"/>
      <c r="K539" s="970"/>
      <c r="L539" s="970"/>
      <c r="M539" s="948"/>
      <c r="N539" s="1086"/>
      <c r="O539" s="942"/>
      <c r="Z539" s="882"/>
      <c r="AA539" s="958"/>
      <c r="AC539" s="882"/>
      <c r="AD539" s="958"/>
      <c r="AF539" s="877"/>
      <c r="AL539" s="876"/>
      <c r="AM539" s="876"/>
      <c r="AN539" s="876"/>
      <c r="AO539" s="876"/>
      <c r="AP539" s="876"/>
      <c r="AQ539" s="876"/>
      <c r="AR539" s="876"/>
      <c r="AS539" s="876"/>
      <c r="AT539" s="876"/>
      <c r="AU539" s="876"/>
      <c r="AV539" s="876"/>
      <c r="AW539" s="876"/>
      <c r="AX539" s="876"/>
      <c r="AY539" s="876"/>
    </row>
    <row r="540" spans="1:51">
      <c r="A540" s="970"/>
      <c r="B540" s="970"/>
      <c r="C540" s="970"/>
      <c r="D540" s="970"/>
      <c r="E540" s="970"/>
      <c r="F540" s="970"/>
      <c r="G540" s="970"/>
      <c r="H540" s="970"/>
      <c r="I540" s="971"/>
      <c r="J540" s="968"/>
      <c r="K540" s="970"/>
      <c r="L540" s="970"/>
      <c r="M540" s="948"/>
      <c r="N540" s="1086"/>
      <c r="O540" s="942"/>
      <c r="Z540" s="882"/>
      <c r="AA540" s="958"/>
      <c r="AC540" s="882"/>
      <c r="AD540" s="958"/>
      <c r="AF540" s="877"/>
      <c r="AL540" s="876"/>
      <c r="AM540" s="876"/>
      <c r="AN540" s="876"/>
      <c r="AO540" s="876"/>
      <c r="AP540" s="876"/>
      <c r="AQ540" s="876"/>
      <c r="AR540" s="876"/>
      <c r="AS540" s="876"/>
      <c r="AT540" s="876"/>
      <c r="AU540" s="876"/>
      <c r="AV540" s="876"/>
      <c r="AW540" s="876"/>
      <c r="AX540" s="876"/>
      <c r="AY540" s="876"/>
    </row>
    <row r="541" spans="1:51">
      <c r="A541" s="970"/>
      <c r="B541" s="970"/>
      <c r="C541" s="970"/>
      <c r="D541" s="970"/>
      <c r="E541" s="970"/>
      <c r="F541" s="970"/>
      <c r="G541" s="970"/>
      <c r="H541" s="970"/>
      <c r="I541" s="971"/>
      <c r="J541" s="968"/>
      <c r="K541" s="970"/>
      <c r="L541" s="970"/>
      <c r="M541" s="948"/>
      <c r="N541" s="1086"/>
      <c r="O541" s="942"/>
      <c r="Z541" s="882"/>
      <c r="AA541" s="958"/>
      <c r="AC541" s="882"/>
      <c r="AD541" s="958"/>
      <c r="AF541" s="877"/>
      <c r="AL541" s="876"/>
      <c r="AM541" s="876"/>
      <c r="AN541" s="876"/>
      <c r="AO541" s="876"/>
      <c r="AP541" s="876"/>
      <c r="AQ541" s="876"/>
      <c r="AR541" s="876"/>
      <c r="AS541" s="876"/>
      <c r="AT541" s="876"/>
      <c r="AU541" s="876"/>
      <c r="AV541" s="876"/>
      <c r="AW541" s="876"/>
      <c r="AX541" s="876"/>
      <c r="AY541" s="876"/>
    </row>
    <row r="542" spans="1:51">
      <c r="A542" s="959"/>
      <c r="B542" s="959"/>
      <c r="C542" s="959"/>
      <c r="D542" s="959"/>
      <c r="E542" s="959"/>
      <c r="F542" s="959"/>
      <c r="G542" s="959"/>
      <c r="H542" s="959"/>
      <c r="I542" s="951"/>
      <c r="J542" s="1240"/>
      <c r="K542" s="1240"/>
      <c r="L542" s="1240"/>
      <c r="M542" s="948"/>
      <c r="N542" s="1086"/>
      <c r="O542" s="942"/>
      <c r="Z542" s="942"/>
      <c r="AA542" s="958"/>
      <c r="AC542" s="942"/>
      <c r="AD542" s="958"/>
      <c r="AF542" s="877"/>
      <c r="AL542" s="876"/>
      <c r="AM542" s="876"/>
      <c r="AN542" s="876"/>
      <c r="AO542" s="876"/>
      <c r="AP542" s="876"/>
      <c r="AQ542" s="876"/>
      <c r="AR542" s="876"/>
      <c r="AS542" s="876"/>
      <c r="AT542" s="876"/>
      <c r="AU542" s="876"/>
      <c r="AV542" s="876"/>
      <c r="AW542" s="876"/>
      <c r="AX542" s="876"/>
      <c r="AY542" s="876"/>
    </row>
    <row r="543" spans="1:51">
      <c r="A543" s="970"/>
      <c r="B543" s="970"/>
      <c r="C543" s="970"/>
      <c r="D543" s="970"/>
      <c r="E543" s="970"/>
      <c r="F543" s="970"/>
      <c r="G543" s="970"/>
      <c r="H543" s="970"/>
      <c r="I543" s="971"/>
      <c r="J543" s="1236"/>
      <c r="K543" s="1236"/>
      <c r="L543" s="1236"/>
      <c r="M543" s="948"/>
      <c r="N543" s="1086"/>
      <c r="O543" s="942"/>
      <c r="Z543" s="942"/>
      <c r="AA543" s="958"/>
      <c r="AC543" s="942"/>
      <c r="AD543" s="958"/>
      <c r="AL543" s="876"/>
      <c r="AM543" s="876"/>
      <c r="AN543" s="876"/>
      <c r="AO543" s="876"/>
      <c r="AP543" s="876"/>
      <c r="AQ543" s="876"/>
      <c r="AR543" s="876"/>
      <c r="AS543" s="876"/>
      <c r="AT543" s="876"/>
      <c r="AU543" s="876"/>
      <c r="AV543" s="876"/>
      <c r="AW543" s="876"/>
      <c r="AX543" s="876"/>
      <c r="AY543" s="876"/>
    </row>
    <row r="544" spans="1:51">
      <c r="A544" s="970"/>
      <c r="B544" s="970"/>
      <c r="C544" s="970"/>
      <c r="D544" s="970"/>
      <c r="E544" s="970"/>
      <c r="F544" s="970"/>
      <c r="G544" s="970"/>
      <c r="H544" s="970"/>
      <c r="I544" s="971"/>
      <c r="J544" s="1238"/>
      <c r="K544" s="1238"/>
      <c r="L544" s="1238"/>
      <c r="M544" s="948"/>
      <c r="N544" s="1086"/>
      <c r="O544" s="942"/>
      <c r="Z544" s="942"/>
      <c r="AA544" s="958"/>
      <c r="AC544" s="942"/>
      <c r="AD544" s="958"/>
      <c r="AF544" s="916"/>
      <c r="AL544" s="876"/>
      <c r="AM544" s="876"/>
      <c r="AN544" s="876"/>
      <c r="AO544" s="876"/>
      <c r="AP544" s="876"/>
      <c r="AQ544" s="876"/>
      <c r="AR544" s="876"/>
      <c r="AS544" s="876"/>
      <c r="AT544" s="876"/>
      <c r="AU544" s="876"/>
      <c r="AV544" s="876"/>
      <c r="AW544" s="876"/>
      <c r="AX544" s="876"/>
      <c r="AY544" s="876"/>
    </row>
    <row r="545" spans="1:51">
      <c r="A545" s="924"/>
      <c r="B545" s="924"/>
      <c r="C545" s="924"/>
      <c r="D545" s="924"/>
      <c r="E545" s="924"/>
      <c r="F545" s="924"/>
      <c r="G545" s="924"/>
      <c r="H545" s="924"/>
      <c r="I545" s="925"/>
      <c r="J545" s="905"/>
      <c r="K545" s="924"/>
      <c r="L545" s="924"/>
      <c r="M545" s="905"/>
      <c r="N545" s="924"/>
      <c r="O545" s="942"/>
      <c r="AL545" s="876"/>
      <c r="AM545" s="876"/>
      <c r="AN545" s="876"/>
      <c r="AO545" s="876"/>
      <c r="AP545" s="876"/>
      <c r="AQ545" s="876"/>
      <c r="AR545" s="876"/>
      <c r="AS545" s="876"/>
      <c r="AT545" s="876"/>
      <c r="AU545" s="876"/>
      <c r="AV545" s="876"/>
      <c r="AW545" s="876"/>
      <c r="AX545" s="876"/>
      <c r="AY545" s="876"/>
    </row>
    <row r="546" spans="1:51">
      <c r="A546" s="924"/>
      <c r="B546" s="924"/>
      <c r="C546" s="924"/>
      <c r="D546" s="924"/>
      <c r="E546" s="924"/>
      <c r="F546" s="924"/>
      <c r="G546" s="924"/>
      <c r="H546" s="924"/>
      <c r="I546" s="925"/>
      <c r="J546" s="905"/>
      <c r="K546" s="924"/>
      <c r="L546" s="924"/>
      <c r="M546" s="905"/>
      <c r="N546" s="924"/>
      <c r="O546" s="942"/>
      <c r="AL546" s="876"/>
      <c r="AM546" s="876"/>
      <c r="AN546" s="876"/>
      <c r="AO546" s="876"/>
      <c r="AP546" s="876"/>
      <c r="AQ546" s="876"/>
      <c r="AR546" s="876"/>
      <c r="AS546" s="876"/>
      <c r="AT546" s="876"/>
      <c r="AU546" s="876"/>
      <c r="AV546" s="876"/>
      <c r="AW546" s="876"/>
      <c r="AX546" s="876"/>
      <c r="AY546" s="876"/>
    </row>
    <row r="547" spans="1:51">
      <c r="A547" s="924"/>
      <c r="B547" s="924"/>
      <c r="C547" s="924"/>
      <c r="D547" s="924"/>
      <c r="E547" s="924"/>
      <c r="F547" s="924"/>
      <c r="G547" s="924"/>
      <c r="H547" s="924"/>
      <c r="I547" s="925"/>
      <c r="J547" s="905"/>
      <c r="K547" s="924"/>
      <c r="L547" s="924"/>
      <c r="M547" s="905"/>
      <c r="N547" s="924"/>
      <c r="O547" s="942"/>
      <c r="AL547" s="876"/>
      <c r="AM547" s="876"/>
      <c r="AN547" s="876"/>
      <c r="AO547" s="876"/>
      <c r="AP547" s="876"/>
      <c r="AQ547" s="876"/>
      <c r="AR547" s="876"/>
      <c r="AS547" s="876"/>
      <c r="AT547" s="876"/>
      <c r="AU547" s="876"/>
      <c r="AV547" s="876"/>
      <c r="AW547" s="876"/>
      <c r="AX547" s="876"/>
      <c r="AY547" s="876"/>
    </row>
    <row r="548" spans="1:51">
      <c r="A548" s="924"/>
      <c r="B548" s="924"/>
      <c r="C548" s="924"/>
      <c r="D548" s="924"/>
      <c r="E548" s="924"/>
      <c r="F548" s="924"/>
      <c r="G548" s="924"/>
      <c r="H548" s="924"/>
      <c r="I548" s="925"/>
      <c r="J548" s="905"/>
      <c r="K548" s="924"/>
      <c r="L548" s="924"/>
      <c r="M548" s="905"/>
      <c r="N548" s="924"/>
      <c r="O548" s="942"/>
      <c r="AL548" s="876"/>
      <c r="AM548" s="876"/>
      <c r="AN548" s="876"/>
      <c r="AO548" s="876"/>
      <c r="AP548" s="876"/>
      <c r="AQ548" s="876"/>
      <c r="AR548" s="876"/>
      <c r="AS548" s="876"/>
      <c r="AT548" s="876"/>
      <c r="AU548" s="876"/>
      <c r="AV548" s="876"/>
      <c r="AW548" s="876"/>
      <c r="AX548" s="876"/>
      <c r="AY548" s="876"/>
    </row>
    <row r="549" spans="1:51">
      <c r="A549" s="924"/>
      <c r="B549" s="924"/>
      <c r="C549" s="924"/>
      <c r="D549" s="924"/>
      <c r="E549" s="924"/>
      <c r="F549" s="924"/>
      <c r="G549" s="924"/>
      <c r="H549" s="924"/>
      <c r="I549" s="925"/>
      <c r="J549" s="905"/>
      <c r="K549" s="924"/>
      <c r="L549" s="924"/>
      <c r="M549" s="905"/>
      <c r="N549" s="924"/>
      <c r="O549" s="942"/>
      <c r="AL549" s="876"/>
      <c r="AM549" s="876"/>
      <c r="AN549" s="876"/>
      <c r="AO549" s="876"/>
      <c r="AP549" s="876"/>
      <c r="AQ549" s="876"/>
      <c r="AR549" s="876"/>
      <c r="AS549" s="876"/>
      <c r="AT549" s="876"/>
      <c r="AU549" s="876"/>
      <c r="AV549" s="876"/>
      <c r="AW549" s="876"/>
      <c r="AX549" s="876"/>
      <c r="AY549" s="876"/>
    </row>
    <row r="550" spans="1:51">
      <c r="A550" s="924"/>
      <c r="B550" s="924"/>
      <c r="C550" s="924"/>
      <c r="D550" s="924"/>
      <c r="E550" s="924"/>
      <c r="F550" s="924"/>
      <c r="G550" s="924"/>
      <c r="H550" s="924"/>
      <c r="I550" s="925"/>
      <c r="J550" s="905"/>
      <c r="K550" s="924"/>
      <c r="L550" s="924"/>
      <c r="M550" s="905"/>
      <c r="N550" s="924"/>
      <c r="O550" s="942"/>
      <c r="AL550" s="876"/>
      <c r="AM550" s="876"/>
      <c r="AN550" s="876"/>
      <c r="AO550" s="876"/>
      <c r="AP550" s="876"/>
      <c r="AQ550" s="876"/>
      <c r="AR550" s="876"/>
      <c r="AS550" s="876"/>
      <c r="AT550" s="876"/>
      <c r="AU550" s="876"/>
      <c r="AV550" s="876"/>
      <c r="AW550" s="876"/>
      <c r="AX550" s="876"/>
      <c r="AY550" s="876"/>
    </row>
    <row r="551" spans="1:51">
      <c r="A551" s="924"/>
      <c r="B551" s="924"/>
      <c r="C551" s="924"/>
      <c r="D551" s="924"/>
      <c r="E551" s="924"/>
      <c r="F551" s="924"/>
      <c r="G551" s="924"/>
      <c r="H551" s="924"/>
      <c r="I551" s="925"/>
      <c r="J551" s="905"/>
      <c r="K551" s="924"/>
      <c r="L551" s="924"/>
      <c r="M551" s="905"/>
      <c r="N551" s="924"/>
      <c r="O551" s="942"/>
      <c r="AL551" s="876"/>
      <c r="AM551" s="876"/>
      <c r="AN551" s="876"/>
      <c r="AO551" s="876"/>
      <c r="AP551" s="876"/>
      <c r="AQ551" s="876"/>
      <c r="AR551" s="876"/>
      <c r="AS551" s="876"/>
      <c r="AT551" s="876"/>
      <c r="AU551" s="876"/>
      <c r="AV551" s="876"/>
      <c r="AW551" s="876"/>
      <c r="AX551" s="876"/>
      <c r="AY551" s="876"/>
    </row>
    <row r="552" spans="1:51">
      <c r="A552" s="924"/>
      <c r="B552" s="924"/>
      <c r="C552" s="924"/>
      <c r="D552" s="924"/>
      <c r="E552" s="924"/>
      <c r="F552" s="924"/>
      <c r="G552" s="924"/>
      <c r="H552" s="924"/>
      <c r="I552" s="925"/>
      <c r="J552" s="905"/>
      <c r="K552" s="924"/>
      <c r="L552" s="924"/>
      <c r="M552" s="905"/>
      <c r="N552" s="924"/>
      <c r="O552" s="942"/>
      <c r="AL552" s="876"/>
      <c r="AM552" s="876"/>
      <c r="AN552" s="876"/>
      <c r="AO552" s="876"/>
      <c r="AP552" s="876"/>
      <c r="AQ552" s="876"/>
      <c r="AR552" s="876"/>
      <c r="AS552" s="876"/>
      <c r="AT552" s="876"/>
      <c r="AU552" s="876"/>
      <c r="AV552" s="876"/>
      <c r="AW552" s="876"/>
      <c r="AX552" s="876"/>
      <c r="AY552" s="876"/>
    </row>
  </sheetData>
  <sheetProtection algorithmName="SHA-512" hashValue="2+MNT75reN2rXOxNNPIPshuKmhQDlvSZ2FOtHtkXP6jemLuzLcuqoAVk9EDfCT/VNeSNt96xJIr8TgVWTKB4Ug==" saltValue="XhVk2Jr0o2g3SBOYo/pX0Q==" spinCount="100000" sheet="1" formatColumns="0" formatRows="0" selectLockedCells="1"/>
  <customSheetViews>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3"/>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4"/>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5"/>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6"/>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7"/>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8"/>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0"/>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1"/>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2"/>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3"/>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4"/>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8"/>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9"/>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21"/>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22"/>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23"/>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24"/>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25"/>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26"/>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39">
    <mergeCell ref="A3:O3"/>
    <mergeCell ref="A4:O4"/>
    <mergeCell ref="A7:L7"/>
    <mergeCell ref="AG3:AH3"/>
    <mergeCell ref="AG7:AH7"/>
    <mergeCell ref="AG11:AH11"/>
    <mergeCell ref="AG15:AH15"/>
    <mergeCell ref="Z15:AA15"/>
    <mergeCell ref="AC15:AD15"/>
    <mergeCell ref="C11:E11"/>
    <mergeCell ref="A13:O13"/>
    <mergeCell ref="J543:L543"/>
    <mergeCell ref="B447:O447"/>
    <mergeCell ref="B448:O448"/>
    <mergeCell ref="A481:O481"/>
    <mergeCell ref="J544:L544"/>
    <mergeCell ref="J485:L485"/>
    <mergeCell ref="J486:L486"/>
    <mergeCell ref="J487:L487"/>
    <mergeCell ref="J488:L488"/>
    <mergeCell ref="J542:L542"/>
    <mergeCell ref="A490:O490"/>
    <mergeCell ref="AG480:AH480"/>
    <mergeCell ref="AG484:AH484"/>
    <mergeCell ref="AG488:AH488"/>
    <mergeCell ref="B20:J20"/>
    <mergeCell ref="H443:M443"/>
    <mergeCell ref="H444:M444"/>
    <mergeCell ref="A484:L484"/>
    <mergeCell ref="A480:O480"/>
    <mergeCell ref="H442:M442"/>
    <mergeCell ref="A446:O446"/>
    <mergeCell ref="H445:M445"/>
    <mergeCell ref="F449:O449"/>
    <mergeCell ref="Z491:AA491"/>
    <mergeCell ref="AC491:AD491"/>
    <mergeCell ref="AG491:AH491"/>
    <mergeCell ref="AG495:AH495"/>
    <mergeCell ref="AG499:AH499"/>
  </mergeCells>
  <phoneticPr fontId="2" type="noConversion"/>
  <conditionalFormatting sqref="O510:O511 O537:O541 O501:O502 O505:O507 O497:O498 O514:O520 O523 O525:O530 O532:O535 O18:O19">
    <cfRule type="expression" dxfId="939" priority="8426" stopIfTrue="1">
      <formula>M18=""</formula>
    </cfRule>
  </conditionalFormatting>
  <conditionalFormatting sqref="AA521:AA522 AA512:AA513 AD512:AD513 AD521:AD522 O504 O513 M504 M522:M523 M511 M513:M520 O522">
    <cfRule type="cellIs" dxfId="938" priority="8427" stopIfTrue="1" operator="equal">
      <formula>"a"</formula>
    </cfRule>
  </conditionalFormatting>
  <conditionalFormatting sqref="AD537:AD541 AA537:AA541 AA496:AA507 AA525:AA535 AA523 AA510:AA511 AA514:AA520 AD525:AD535 AD510:AD511 AD523 AD514:AD520 AD496:AD507 AD18:AD21 AA18:AA21 AD23:AD40 AA23:AA40 AA442 AD442">
    <cfRule type="cellIs" dxfId="937" priority="8428" stopIfTrue="1" operator="equal">
      <formula>#REF!</formula>
    </cfRule>
  </conditionalFormatting>
  <conditionalFormatting sqref="M18:M20 I27:I39">
    <cfRule type="cellIs" dxfId="936" priority="8425" stopIfTrue="1" operator="equal">
      <formula>"a"</formula>
    </cfRule>
  </conditionalFormatting>
  <conditionalFormatting sqref="M18:M20 G180:G196 I180:I204 G73:G89 M22:M70 G22:G70 I22:I70 M150:M177 G150:G177 I73:I177 G206:G222 M283 G283 I206:I283 M285:M344 G285:G344 I285:I344 M346:M365 G346:G365 I346:I365 I367:I441 M367:M441 G367:G441">
    <cfRule type="expression" dxfId="935" priority="8424" stopIfTrue="1">
      <formula>F18&gt;0</formula>
    </cfRule>
  </conditionalFormatting>
  <conditionalFormatting sqref="AA22 AD22">
    <cfRule type="cellIs" dxfId="934" priority="6821" stopIfTrue="1" operator="equal">
      <formula>#REF!</formula>
    </cfRule>
  </conditionalFormatting>
  <conditionalFormatting sqref="M22:M70 M285:M344 M72:M149 M179:M282">
    <cfRule type="cellIs" dxfId="933" priority="6641" stopIfTrue="1" operator="equal">
      <formula>"a"</formula>
    </cfRule>
  </conditionalFormatting>
  <conditionalFormatting sqref="I180:I204 I22:I70 I73:I177 I206:I283 I285:I344 I346:I365 I367:I441">
    <cfRule type="expression" dxfId="932" priority="5662" stopIfTrue="1">
      <formula>F22&gt;0</formula>
    </cfRule>
  </conditionalFormatting>
  <conditionalFormatting sqref="I23:I70 I286:I344 I180:I204 I73:I149 I206:I282">
    <cfRule type="cellIs" dxfId="931" priority="5334" stopIfTrue="1" operator="equal">
      <formula>"a"</formula>
    </cfRule>
  </conditionalFormatting>
  <conditionalFormatting sqref="G40">
    <cfRule type="expression" dxfId="930" priority="4979" stopIfTrue="1">
      <formula>F40&gt;0</formula>
    </cfRule>
  </conditionalFormatting>
  <conditionalFormatting sqref="I40">
    <cfRule type="expression" dxfId="929" priority="4977" stopIfTrue="1">
      <formula>F40&gt;0</formula>
    </cfRule>
  </conditionalFormatting>
  <conditionalFormatting sqref="I40">
    <cfRule type="cellIs" dxfId="928" priority="4976" stopIfTrue="1" operator="equal">
      <formula>"a"</formula>
    </cfRule>
  </conditionalFormatting>
  <conditionalFormatting sqref="I40">
    <cfRule type="expression" dxfId="927" priority="4975" stopIfTrue="1">
      <formula>H40&gt;0</formula>
    </cfRule>
  </conditionalFormatting>
  <conditionalFormatting sqref="AA42 AD42">
    <cfRule type="cellIs" dxfId="926" priority="4972" stopIfTrue="1" operator="equal">
      <formula>#REF!</formula>
    </cfRule>
  </conditionalFormatting>
  <conditionalFormatting sqref="G42 I42">
    <cfRule type="expression" dxfId="925" priority="4970" stopIfTrue="1">
      <formula>F42&gt;0</formula>
    </cfRule>
  </conditionalFormatting>
  <conditionalFormatting sqref="AA41 AD41">
    <cfRule type="cellIs" dxfId="924" priority="4969" stopIfTrue="1" operator="equal">
      <formula>#REF!</formula>
    </cfRule>
  </conditionalFormatting>
  <conditionalFormatting sqref="G41">
    <cfRule type="expression" dxfId="923" priority="4966" stopIfTrue="1">
      <formula>F41&gt;0</formula>
    </cfRule>
  </conditionalFormatting>
  <conditionalFormatting sqref="I42">
    <cfRule type="expression" dxfId="922" priority="4964" stopIfTrue="1">
      <formula>F42&gt;0</formula>
    </cfRule>
  </conditionalFormatting>
  <conditionalFormatting sqref="I42">
    <cfRule type="cellIs" dxfId="921" priority="4963" stopIfTrue="1" operator="equal">
      <formula>"a"</formula>
    </cfRule>
  </conditionalFormatting>
  <conditionalFormatting sqref="I41">
    <cfRule type="cellIs" dxfId="920" priority="2526" stopIfTrue="1" operator="equal">
      <formula>"a"</formula>
    </cfRule>
  </conditionalFormatting>
  <conditionalFormatting sqref="I41">
    <cfRule type="expression" dxfId="919" priority="2525" stopIfTrue="1">
      <formula>H41&gt;0</formula>
    </cfRule>
  </conditionalFormatting>
  <conditionalFormatting sqref="I41">
    <cfRule type="expression" dxfId="918" priority="2524" stopIfTrue="1">
      <formula>F41&gt;0</formula>
    </cfRule>
  </conditionalFormatting>
  <conditionalFormatting sqref="I22:I70 I285:I344 I72:I149 I179:I282">
    <cfRule type="cellIs" dxfId="917" priority="2523" stopIfTrue="1" operator="equal">
      <formula>"a"</formula>
    </cfRule>
  </conditionalFormatting>
  <conditionalFormatting sqref="AA431:AA436 AD431:AD436 AA426:AA428 AD426:AD428 AA411:AA416 AD411:AD416 AA406:AA408 AD406:AD408 AA391:AA396 AD391:AD396 AD367:AD368 AA367:AA368 AA386:AA388 AD386:AD388 AA371:AA376 AD371:AD376">
    <cfRule type="cellIs" dxfId="916" priority="2412" stopIfTrue="1" operator="equal">
      <formula>#REF!</formula>
    </cfRule>
  </conditionalFormatting>
  <conditionalFormatting sqref="M367:M441">
    <cfRule type="cellIs" dxfId="915" priority="2409" stopIfTrue="1" operator="equal">
      <formula>"a"</formula>
    </cfRule>
  </conditionalFormatting>
  <conditionalFormatting sqref="I367:I441">
    <cfRule type="cellIs" dxfId="914" priority="2406" stopIfTrue="1" operator="equal">
      <formula>"a"</formula>
    </cfRule>
  </conditionalFormatting>
  <conditionalFormatting sqref="AA366 AD366">
    <cfRule type="cellIs" dxfId="913" priority="2251" stopIfTrue="1" operator="equal">
      <formula>#REF!</formula>
    </cfRule>
  </conditionalFormatting>
  <conditionalFormatting sqref="G44 I44 I53 G53">
    <cfRule type="expression" dxfId="912" priority="2241" stopIfTrue="1">
      <formula>F44&gt;0</formula>
    </cfRule>
  </conditionalFormatting>
  <conditionalFormatting sqref="I44 I53">
    <cfRule type="expression" dxfId="911" priority="2238" stopIfTrue="1">
      <formula>F44&gt;0</formula>
    </cfRule>
  </conditionalFormatting>
  <conditionalFormatting sqref="AD43 AA43">
    <cfRule type="cellIs" dxfId="910" priority="2237" stopIfTrue="1" operator="equal">
      <formula>#REF!</formula>
    </cfRule>
  </conditionalFormatting>
  <conditionalFormatting sqref="I43 G43">
    <cfRule type="expression" dxfId="909" priority="2236" stopIfTrue="1">
      <formula>F43&gt;0</formula>
    </cfRule>
  </conditionalFormatting>
  <conditionalFormatting sqref="I43">
    <cfRule type="expression" dxfId="908" priority="2235" stopIfTrue="1">
      <formula>F43&gt;0</formula>
    </cfRule>
  </conditionalFormatting>
  <conditionalFormatting sqref="I43">
    <cfRule type="cellIs" dxfId="907" priority="2234" stopIfTrue="1" operator="equal">
      <formula>"a"</formula>
    </cfRule>
  </conditionalFormatting>
  <conditionalFormatting sqref="AA44 AD44 AD53 AA53">
    <cfRule type="cellIs" dxfId="906" priority="2233" stopIfTrue="1" operator="equal">
      <formula>#REF!</formula>
    </cfRule>
  </conditionalFormatting>
  <conditionalFormatting sqref="I44 I53">
    <cfRule type="cellIs" dxfId="905" priority="2232" stopIfTrue="1" operator="equal">
      <formula>"a"</formula>
    </cfRule>
  </conditionalFormatting>
  <conditionalFormatting sqref="G49:G50 I49:I50">
    <cfRule type="expression" dxfId="904" priority="2219" stopIfTrue="1">
      <formula>F49&gt;0</formula>
    </cfRule>
  </conditionalFormatting>
  <conditionalFormatting sqref="I49:I50">
    <cfRule type="expression" dxfId="903" priority="2216" stopIfTrue="1">
      <formula>F49&gt;0</formula>
    </cfRule>
  </conditionalFormatting>
  <conditionalFormatting sqref="AD48 AA48">
    <cfRule type="cellIs" dxfId="902" priority="2215" stopIfTrue="1" operator="equal">
      <formula>#REF!</formula>
    </cfRule>
  </conditionalFormatting>
  <conditionalFormatting sqref="I48 G48">
    <cfRule type="expression" dxfId="901" priority="2214" stopIfTrue="1">
      <formula>F48&gt;0</formula>
    </cfRule>
  </conditionalFormatting>
  <conditionalFormatting sqref="I48">
    <cfRule type="expression" dxfId="900" priority="2213" stopIfTrue="1">
      <formula>F48&gt;0</formula>
    </cfRule>
  </conditionalFormatting>
  <conditionalFormatting sqref="I48">
    <cfRule type="cellIs" dxfId="899" priority="2212" stopIfTrue="1" operator="equal">
      <formula>"a"</formula>
    </cfRule>
  </conditionalFormatting>
  <conditionalFormatting sqref="AA49:AA50 AD49:AD50">
    <cfRule type="cellIs" dxfId="898" priority="2211" stopIfTrue="1" operator="equal">
      <formula>#REF!</formula>
    </cfRule>
  </conditionalFormatting>
  <conditionalFormatting sqref="I49:I50">
    <cfRule type="cellIs" dxfId="897" priority="2210" stopIfTrue="1" operator="equal">
      <formula>"a"</formula>
    </cfRule>
  </conditionalFormatting>
  <conditionalFormatting sqref="AA52 AD52">
    <cfRule type="cellIs" dxfId="896" priority="2209" stopIfTrue="1" operator="equal">
      <formula>#REF!</formula>
    </cfRule>
  </conditionalFormatting>
  <conditionalFormatting sqref="G52 I52">
    <cfRule type="expression" dxfId="895" priority="2208" stopIfTrue="1">
      <formula>F52&gt;0</formula>
    </cfRule>
  </conditionalFormatting>
  <conditionalFormatting sqref="I52">
    <cfRule type="expression" dxfId="894" priority="2205" stopIfTrue="1">
      <formula>F52&gt;0</formula>
    </cfRule>
  </conditionalFormatting>
  <conditionalFormatting sqref="I52">
    <cfRule type="cellIs" dxfId="893" priority="2204" stopIfTrue="1" operator="equal">
      <formula>"a"</formula>
    </cfRule>
  </conditionalFormatting>
  <conditionalFormatting sqref="AA51 AD51">
    <cfRule type="cellIs" dxfId="892" priority="2203" stopIfTrue="1" operator="equal">
      <formula>#REF!</formula>
    </cfRule>
  </conditionalFormatting>
  <conditionalFormatting sqref="G51 I51">
    <cfRule type="expression" dxfId="891" priority="2202" stopIfTrue="1">
      <formula>F51&gt;0</formula>
    </cfRule>
  </conditionalFormatting>
  <conditionalFormatting sqref="I51">
    <cfRule type="expression" dxfId="890" priority="2199" stopIfTrue="1">
      <formula>F51&gt;0</formula>
    </cfRule>
  </conditionalFormatting>
  <conditionalFormatting sqref="I51">
    <cfRule type="cellIs" dxfId="889" priority="2198" stopIfTrue="1" operator="equal">
      <formula>"a"</formula>
    </cfRule>
  </conditionalFormatting>
  <conditionalFormatting sqref="I45 G45">
    <cfRule type="expression" dxfId="888" priority="2197" stopIfTrue="1">
      <formula>F45&gt;0</formula>
    </cfRule>
  </conditionalFormatting>
  <conditionalFormatting sqref="I45">
    <cfRule type="expression" dxfId="887" priority="2194" stopIfTrue="1">
      <formula>F45&gt;0</formula>
    </cfRule>
  </conditionalFormatting>
  <conditionalFormatting sqref="AD45 AA45">
    <cfRule type="cellIs" dxfId="886" priority="2193" stopIfTrue="1" operator="equal">
      <formula>#REF!</formula>
    </cfRule>
  </conditionalFormatting>
  <conditionalFormatting sqref="I45">
    <cfRule type="cellIs" dxfId="885" priority="2192" stopIfTrue="1" operator="equal">
      <formula>"a"</formula>
    </cfRule>
  </conditionalFormatting>
  <conditionalFormatting sqref="AA47 AD47">
    <cfRule type="cellIs" dxfId="884" priority="2191" stopIfTrue="1" operator="equal">
      <formula>#REF!</formula>
    </cfRule>
  </conditionalFormatting>
  <conditionalFormatting sqref="G47 I47">
    <cfRule type="expression" dxfId="883" priority="2190" stopIfTrue="1">
      <formula>F47&gt;0</formula>
    </cfRule>
  </conditionalFormatting>
  <conditionalFormatting sqref="I47">
    <cfRule type="expression" dxfId="882" priority="2187" stopIfTrue="1">
      <formula>F47&gt;0</formula>
    </cfRule>
  </conditionalFormatting>
  <conditionalFormatting sqref="I47">
    <cfRule type="cellIs" dxfId="881" priority="2186" stopIfTrue="1" operator="equal">
      <formula>"a"</formula>
    </cfRule>
  </conditionalFormatting>
  <conditionalFormatting sqref="AA46 AD46">
    <cfRule type="cellIs" dxfId="880" priority="2185" stopIfTrue="1" operator="equal">
      <formula>#REF!</formula>
    </cfRule>
  </conditionalFormatting>
  <conditionalFormatting sqref="G46 I46">
    <cfRule type="expression" dxfId="879" priority="2184" stopIfTrue="1">
      <formula>F46&gt;0</formula>
    </cfRule>
  </conditionalFormatting>
  <conditionalFormatting sqref="I46">
    <cfRule type="expression" dxfId="878" priority="2181" stopIfTrue="1">
      <formula>F46&gt;0</formula>
    </cfRule>
  </conditionalFormatting>
  <conditionalFormatting sqref="I46">
    <cfRule type="cellIs" dxfId="877" priority="2180" stopIfTrue="1" operator="equal">
      <formula>"a"</formula>
    </cfRule>
  </conditionalFormatting>
  <conditionalFormatting sqref="AA54 AD54">
    <cfRule type="cellIs" dxfId="876" priority="2151" stopIfTrue="1" operator="equal">
      <formula>#REF!</formula>
    </cfRule>
  </conditionalFormatting>
  <conditionalFormatting sqref="G54 I54">
    <cfRule type="expression" dxfId="875" priority="2150" stopIfTrue="1">
      <formula>F54&gt;0</formula>
    </cfRule>
  </conditionalFormatting>
  <conditionalFormatting sqref="I54">
    <cfRule type="expression" dxfId="874" priority="2147" stopIfTrue="1">
      <formula>F54&gt;0</formula>
    </cfRule>
  </conditionalFormatting>
  <conditionalFormatting sqref="I54">
    <cfRule type="cellIs" dxfId="873" priority="2146" stopIfTrue="1" operator="equal">
      <formula>"a"</formula>
    </cfRule>
  </conditionalFormatting>
  <conditionalFormatting sqref="AA62:AA63 AD62:AD63">
    <cfRule type="cellIs" dxfId="872" priority="2123" stopIfTrue="1" operator="equal">
      <formula>#REF!</formula>
    </cfRule>
  </conditionalFormatting>
  <conditionalFormatting sqref="I62:I63 G62:G63">
    <cfRule type="expression" dxfId="871" priority="2122" stopIfTrue="1">
      <formula>F62&gt;0</formula>
    </cfRule>
  </conditionalFormatting>
  <conditionalFormatting sqref="I62:I63">
    <cfRule type="expression" dxfId="870" priority="2119" stopIfTrue="1">
      <formula>F62&gt;0</formula>
    </cfRule>
  </conditionalFormatting>
  <conditionalFormatting sqref="I62:I63">
    <cfRule type="cellIs" dxfId="869" priority="2118" stopIfTrue="1" operator="equal">
      <formula>"a"</formula>
    </cfRule>
  </conditionalFormatting>
  <conditionalFormatting sqref="AA61 AD61">
    <cfRule type="cellIs" dxfId="868" priority="2117" stopIfTrue="1" operator="equal">
      <formula>#REF!</formula>
    </cfRule>
  </conditionalFormatting>
  <conditionalFormatting sqref="G61 I61">
    <cfRule type="expression" dxfId="867" priority="2116" stopIfTrue="1">
      <formula>F61&gt;0</formula>
    </cfRule>
  </conditionalFormatting>
  <conditionalFormatting sqref="I61">
    <cfRule type="expression" dxfId="866" priority="2113" stopIfTrue="1">
      <formula>F61&gt;0</formula>
    </cfRule>
  </conditionalFormatting>
  <conditionalFormatting sqref="I61">
    <cfRule type="cellIs" dxfId="865" priority="2112" stopIfTrue="1" operator="equal">
      <formula>"a"</formula>
    </cfRule>
  </conditionalFormatting>
  <conditionalFormatting sqref="G57:G58 I57:I58">
    <cfRule type="expression" dxfId="864" priority="2111" stopIfTrue="1">
      <formula>F57&gt;0</formula>
    </cfRule>
  </conditionalFormatting>
  <conditionalFormatting sqref="I57:I58">
    <cfRule type="expression" dxfId="863" priority="2108" stopIfTrue="1">
      <formula>F57&gt;0</formula>
    </cfRule>
  </conditionalFormatting>
  <conditionalFormatting sqref="AD56 AA56">
    <cfRule type="cellIs" dxfId="862" priority="2107" stopIfTrue="1" operator="equal">
      <formula>#REF!</formula>
    </cfRule>
  </conditionalFormatting>
  <conditionalFormatting sqref="I56 G56">
    <cfRule type="expression" dxfId="861" priority="2106" stopIfTrue="1">
      <formula>F56&gt;0</formula>
    </cfRule>
  </conditionalFormatting>
  <conditionalFormatting sqref="I56">
    <cfRule type="expression" dxfId="860" priority="2105" stopIfTrue="1">
      <formula>F56&gt;0</formula>
    </cfRule>
  </conditionalFormatting>
  <conditionalFormatting sqref="I56">
    <cfRule type="cellIs" dxfId="859" priority="2104" stopIfTrue="1" operator="equal">
      <formula>"a"</formula>
    </cfRule>
  </conditionalFormatting>
  <conditionalFormatting sqref="AA57:AA58 AD57:AD58">
    <cfRule type="cellIs" dxfId="858" priority="2103" stopIfTrue="1" operator="equal">
      <formula>#REF!</formula>
    </cfRule>
  </conditionalFormatting>
  <conditionalFormatting sqref="I57:I58">
    <cfRule type="cellIs" dxfId="857" priority="2102" stopIfTrue="1" operator="equal">
      <formula>"a"</formula>
    </cfRule>
  </conditionalFormatting>
  <conditionalFormatting sqref="AA60 AD60">
    <cfRule type="cellIs" dxfId="856" priority="2101" stopIfTrue="1" operator="equal">
      <formula>#REF!</formula>
    </cfRule>
  </conditionalFormatting>
  <conditionalFormatting sqref="G60 I60">
    <cfRule type="expression" dxfId="855" priority="2100" stopIfTrue="1">
      <formula>F60&gt;0</formula>
    </cfRule>
  </conditionalFormatting>
  <conditionalFormatting sqref="I60">
    <cfRule type="expression" dxfId="854" priority="2097" stopIfTrue="1">
      <formula>F60&gt;0</formula>
    </cfRule>
  </conditionalFormatting>
  <conditionalFormatting sqref="I60">
    <cfRule type="cellIs" dxfId="853" priority="2096" stopIfTrue="1" operator="equal">
      <formula>"a"</formula>
    </cfRule>
  </conditionalFormatting>
  <conditionalFormatting sqref="AA59 AD59">
    <cfRule type="cellIs" dxfId="852" priority="2095" stopIfTrue="1" operator="equal">
      <formula>#REF!</formula>
    </cfRule>
  </conditionalFormatting>
  <conditionalFormatting sqref="G59 I59">
    <cfRule type="expression" dxfId="851" priority="2094" stopIfTrue="1">
      <formula>F59&gt;0</formula>
    </cfRule>
  </conditionalFormatting>
  <conditionalFormatting sqref="I59">
    <cfRule type="expression" dxfId="850" priority="2091" stopIfTrue="1">
      <formula>F59&gt;0</formula>
    </cfRule>
  </conditionalFormatting>
  <conditionalFormatting sqref="I59">
    <cfRule type="cellIs" dxfId="849" priority="2090" stopIfTrue="1" operator="equal">
      <formula>"a"</formula>
    </cfRule>
  </conditionalFormatting>
  <conditionalFormatting sqref="AA55 AD55">
    <cfRule type="cellIs" dxfId="848" priority="2089" stopIfTrue="1" operator="equal">
      <formula>#REF!</formula>
    </cfRule>
  </conditionalFormatting>
  <conditionalFormatting sqref="G55 I55">
    <cfRule type="expression" dxfId="847" priority="2088" stopIfTrue="1">
      <formula>F55&gt;0</formula>
    </cfRule>
  </conditionalFormatting>
  <conditionalFormatting sqref="I55">
    <cfRule type="expression" dxfId="846" priority="2085" stopIfTrue="1">
      <formula>F55&gt;0</formula>
    </cfRule>
  </conditionalFormatting>
  <conditionalFormatting sqref="I55">
    <cfRule type="cellIs" dxfId="845" priority="2084" stopIfTrue="1" operator="equal">
      <formula>"a"</formula>
    </cfRule>
  </conditionalFormatting>
  <conditionalFormatting sqref="AD70 AA70">
    <cfRule type="cellIs" dxfId="844" priority="2045" stopIfTrue="1" operator="equal">
      <formula>#REF!</formula>
    </cfRule>
  </conditionalFormatting>
  <conditionalFormatting sqref="I70 G70">
    <cfRule type="expression" dxfId="843" priority="2044" stopIfTrue="1">
      <formula>F70&gt;0</formula>
    </cfRule>
  </conditionalFormatting>
  <conditionalFormatting sqref="I70">
    <cfRule type="expression" dxfId="842" priority="2043" stopIfTrue="1">
      <formula>F70&gt;0</formula>
    </cfRule>
  </conditionalFormatting>
  <conditionalFormatting sqref="I70">
    <cfRule type="cellIs" dxfId="841" priority="2042" stopIfTrue="1" operator="equal">
      <formula>"a"</formula>
    </cfRule>
  </conditionalFormatting>
  <conditionalFormatting sqref="AA69 AD69">
    <cfRule type="cellIs" dxfId="840" priority="2027" stopIfTrue="1" operator="equal">
      <formula>#REF!</formula>
    </cfRule>
  </conditionalFormatting>
  <conditionalFormatting sqref="G69 I69">
    <cfRule type="expression" dxfId="839" priority="2026" stopIfTrue="1">
      <formula>F69&gt;0</formula>
    </cfRule>
  </conditionalFormatting>
  <conditionalFormatting sqref="I69">
    <cfRule type="expression" dxfId="838" priority="2023" stopIfTrue="1">
      <formula>F69&gt;0</formula>
    </cfRule>
  </conditionalFormatting>
  <conditionalFormatting sqref="I69">
    <cfRule type="cellIs" dxfId="837" priority="2022" stopIfTrue="1" operator="equal">
      <formula>"a"</formula>
    </cfRule>
  </conditionalFormatting>
  <conditionalFormatting sqref="G65:G66 I65:I66">
    <cfRule type="expression" dxfId="836" priority="2021" stopIfTrue="1">
      <formula>F65&gt;0</formula>
    </cfRule>
  </conditionalFormatting>
  <conditionalFormatting sqref="I65:I66">
    <cfRule type="expression" dxfId="835" priority="2018" stopIfTrue="1">
      <formula>F65&gt;0</formula>
    </cfRule>
  </conditionalFormatting>
  <conditionalFormatting sqref="AD64 AA64">
    <cfRule type="cellIs" dxfId="834" priority="2017" stopIfTrue="1" operator="equal">
      <formula>#REF!</formula>
    </cfRule>
  </conditionalFormatting>
  <conditionalFormatting sqref="I64 G64">
    <cfRule type="expression" dxfId="833" priority="2016" stopIfTrue="1">
      <formula>F64&gt;0</formula>
    </cfRule>
  </conditionalFormatting>
  <conditionalFormatting sqref="I64">
    <cfRule type="expression" dxfId="832" priority="2015" stopIfTrue="1">
      <formula>F64&gt;0</formula>
    </cfRule>
  </conditionalFormatting>
  <conditionalFormatting sqref="I64">
    <cfRule type="cellIs" dxfId="831" priority="2014" stopIfTrue="1" operator="equal">
      <formula>"a"</formula>
    </cfRule>
  </conditionalFormatting>
  <conditionalFormatting sqref="AA65:AA66 AD65:AD66">
    <cfRule type="cellIs" dxfId="830" priority="2013" stopIfTrue="1" operator="equal">
      <formula>#REF!</formula>
    </cfRule>
  </conditionalFormatting>
  <conditionalFormatting sqref="I65:I66">
    <cfRule type="cellIs" dxfId="829" priority="2012" stopIfTrue="1" operator="equal">
      <formula>"a"</formula>
    </cfRule>
  </conditionalFormatting>
  <conditionalFormatting sqref="AA68 AD68">
    <cfRule type="cellIs" dxfId="828" priority="2011" stopIfTrue="1" operator="equal">
      <formula>#REF!</formula>
    </cfRule>
  </conditionalFormatting>
  <conditionalFormatting sqref="G68 I68">
    <cfRule type="expression" dxfId="827" priority="2010" stopIfTrue="1">
      <formula>F68&gt;0</formula>
    </cfRule>
  </conditionalFormatting>
  <conditionalFormatting sqref="I68">
    <cfRule type="expression" dxfId="826" priority="2007" stopIfTrue="1">
      <formula>F68&gt;0</formula>
    </cfRule>
  </conditionalFormatting>
  <conditionalFormatting sqref="I68">
    <cfRule type="cellIs" dxfId="825" priority="2006" stopIfTrue="1" operator="equal">
      <formula>"a"</formula>
    </cfRule>
  </conditionalFormatting>
  <conditionalFormatting sqref="AA67 AD67">
    <cfRule type="cellIs" dxfId="824" priority="2005" stopIfTrue="1" operator="equal">
      <formula>#REF!</formula>
    </cfRule>
  </conditionalFormatting>
  <conditionalFormatting sqref="G67 I67">
    <cfRule type="expression" dxfId="823" priority="2004" stopIfTrue="1">
      <formula>F67&gt;0</formula>
    </cfRule>
  </conditionalFormatting>
  <conditionalFormatting sqref="I67">
    <cfRule type="expression" dxfId="822" priority="2001" stopIfTrue="1">
      <formula>F67&gt;0</formula>
    </cfRule>
  </conditionalFormatting>
  <conditionalFormatting sqref="I67">
    <cfRule type="cellIs" dxfId="821" priority="2000" stopIfTrue="1" operator="equal">
      <formula>"a"</formula>
    </cfRule>
  </conditionalFormatting>
  <conditionalFormatting sqref="G63">
    <cfRule type="expression" dxfId="820" priority="1771" stopIfTrue="1">
      <formula>D63&gt;0</formula>
    </cfRule>
  </conditionalFormatting>
  <conditionalFormatting sqref="G63">
    <cfRule type="cellIs" dxfId="819" priority="1770" stopIfTrue="1" operator="equal">
      <formula>"a"</formula>
    </cfRule>
  </conditionalFormatting>
  <conditionalFormatting sqref="AA437:AA441 AD437:AD441">
    <cfRule type="cellIs" dxfId="818" priority="1719" stopIfTrue="1" operator="equal">
      <formula>#REF!</formula>
    </cfRule>
  </conditionalFormatting>
  <conditionalFormatting sqref="AA429:AA430 AD429:AD430">
    <cfRule type="cellIs" dxfId="817" priority="1704" stopIfTrue="1" operator="equal">
      <formula>#REF!</formula>
    </cfRule>
  </conditionalFormatting>
  <conditionalFormatting sqref="AD284 AA284 AD286:AD303 AA286:AA303">
    <cfRule type="cellIs" dxfId="816" priority="1337" stopIfTrue="1" operator="equal">
      <formula>#REF!</formula>
    </cfRule>
  </conditionalFormatting>
  <conditionalFormatting sqref="I290:I302">
    <cfRule type="cellIs" dxfId="815" priority="1336" stopIfTrue="1" operator="equal">
      <formula>"a"</formula>
    </cfRule>
  </conditionalFormatting>
  <conditionalFormatting sqref="AA285 AD285">
    <cfRule type="cellIs" dxfId="814" priority="1335" stopIfTrue="1" operator="equal">
      <formula>#REF!</formula>
    </cfRule>
  </conditionalFormatting>
  <conditionalFormatting sqref="G303">
    <cfRule type="expression" dxfId="813" priority="1332" stopIfTrue="1">
      <formula>F303&gt;0</formula>
    </cfRule>
  </conditionalFormatting>
  <conditionalFormatting sqref="I303">
    <cfRule type="expression" dxfId="812" priority="1331" stopIfTrue="1">
      <formula>F303&gt;0</formula>
    </cfRule>
  </conditionalFormatting>
  <conditionalFormatting sqref="I303">
    <cfRule type="cellIs" dxfId="811" priority="1330" stopIfTrue="1" operator="equal">
      <formula>"a"</formula>
    </cfRule>
  </conditionalFormatting>
  <conditionalFormatting sqref="I303">
    <cfRule type="expression" dxfId="810" priority="1329" stopIfTrue="1">
      <formula>H303&gt;0</formula>
    </cfRule>
  </conditionalFormatting>
  <conditionalFormatting sqref="AA305 AD305">
    <cfRule type="cellIs" dxfId="809" priority="1328" stopIfTrue="1" operator="equal">
      <formula>#REF!</formula>
    </cfRule>
  </conditionalFormatting>
  <conditionalFormatting sqref="G305 I305">
    <cfRule type="expression" dxfId="808" priority="1327" stopIfTrue="1">
      <formula>F305&gt;0</formula>
    </cfRule>
  </conditionalFormatting>
  <conditionalFormatting sqref="AA304 AD304">
    <cfRule type="cellIs" dxfId="807" priority="1326" stopIfTrue="1" operator="equal">
      <formula>#REF!</formula>
    </cfRule>
  </conditionalFormatting>
  <conditionalFormatting sqref="G304">
    <cfRule type="expression" dxfId="806" priority="1325" stopIfTrue="1">
      <formula>F304&gt;0</formula>
    </cfRule>
  </conditionalFormatting>
  <conditionalFormatting sqref="I305">
    <cfRule type="expression" dxfId="805" priority="1324" stopIfTrue="1">
      <formula>F305&gt;0</formula>
    </cfRule>
  </conditionalFormatting>
  <conditionalFormatting sqref="I305">
    <cfRule type="cellIs" dxfId="804" priority="1323" stopIfTrue="1" operator="equal">
      <formula>"a"</formula>
    </cfRule>
  </conditionalFormatting>
  <conditionalFormatting sqref="I304">
    <cfRule type="cellIs" dxfId="803" priority="1322" stopIfTrue="1" operator="equal">
      <formula>"a"</formula>
    </cfRule>
  </conditionalFormatting>
  <conditionalFormatting sqref="I304">
    <cfRule type="expression" dxfId="802" priority="1321" stopIfTrue="1">
      <formula>H304&gt;0</formula>
    </cfRule>
  </conditionalFormatting>
  <conditionalFormatting sqref="I304">
    <cfRule type="expression" dxfId="801" priority="1320" stopIfTrue="1">
      <formula>F304&gt;0</formula>
    </cfRule>
  </conditionalFormatting>
  <conditionalFormatting sqref="G307 I307 I316 G316">
    <cfRule type="expression" dxfId="800" priority="1317" stopIfTrue="1">
      <formula>F307&gt;0</formula>
    </cfRule>
  </conditionalFormatting>
  <conditionalFormatting sqref="I307 I316">
    <cfRule type="expression" dxfId="799" priority="1316" stopIfTrue="1">
      <formula>F307&gt;0</formula>
    </cfRule>
  </conditionalFormatting>
  <conditionalFormatting sqref="AD306 AA306">
    <cfRule type="cellIs" dxfId="798" priority="1315" stopIfTrue="1" operator="equal">
      <formula>#REF!</formula>
    </cfRule>
  </conditionalFormatting>
  <conditionalFormatting sqref="I306 G306">
    <cfRule type="expression" dxfId="797" priority="1314" stopIfTrue="1">
      <formula>F306&gt;0</formula>
    </cfRule>
  </conditionalFormatting>
  <conditionalFormatting sqref="I306">
    <cfRule type="expression" dxfId="796" priority="1313" stopIfTrue="1">
      <formula>F306&gt;0</formula>
    </cfRule>
  </conditionalFormatting>
  <conditionalFormatting sqref="I306">
    <cfRule type="cellIs" dxfId="795" priority="1312" stopIfTrue="1" operator="equal">
      <formula>"a"</formula>
    </cfRule>
  </conditionalFormatting>
  <conditionalFormatting sqref="AA307 AD307 AD316 AA316">
    <cfRule type="cellIs" dxfId="794" priority="1311" stopIfTrue="1" operator="equal">
      <formula>#REF!</formula>
    </cfRule>
  </conditionalFormatting>
  <conditionalFormatting sqref="I307 I316">
    <cfRule type="cellIs" dxfId="793" priority="1310" stopIfTrue="1" operator="equal">
      <formula>"a"</formula>
    </cfRule>
  </conditionalFormatting>
  <conditionalFormatting sqref="G312:G313 I312:I313">
    <cfRule type="expression" dxfId="792" priority="1309" stopIfTrue="1">
      <formula>F312&gt;0</formula>
    </cfRule>
  </conditionalFormatting>
  <conditionalFormatting sqref="I312:I313">
    <cfRule type="expression" dxfId="791" priority="1308" stopIfTrue="1">
      <formula>F312&gt;0</formula>
    </cfRule>
  </conditionalFormatting>
  <conditionalFormatting sqref="AD311 AA311">
    <cfRule type="cellIs" dxfId="790" priority="1307" stopIfTrue="1" operator="equal">
      <formula>#REF!</formula>
    </cfRule>
  </conditionalFormatting>
  <conditionalFormatting sqref="I311 G311">
    <cfRule type="expression" dxfId="789" priority="1306" stopIfTrue="1">
      <formula>F311&gt;0</formula>
    </cfRule>
  </conditionalFormatting>
  <conditionalFormatting sqref="I311">
    <cfRule type="expression" dxfId="788" priority="1305" stopIfTrue="1">
      <formula>F311&gt;0</formula>
    </cfRule>
  </conditionalFormatting>
  <conditionalFormatting sqref="I311">
    <cfRule type="cellIs" dxfId="787" priority="1304" stopIfTrue="1" operator="equal">
      <formula>"a"</formula>
    </cfRule>
  </conditionalFormatting>
  <conditionalFormatting sqref="AA312:AA313 AD312:AD313">
    <cfRule type="cellIs" dxfId="786" priority="1303" stopIfTrue="1" operator="equal">
      <formula>#REF!</formula>
    </cfRule>
  </conditionalFormatting>
  <conditionalFormatting sqref="I312:I313">
    <cfRule type="cellIs" dxfId="785" priority="1302" stopIfTrue="1" operator="equal">
      <formula>"a"</formula>
    </cfRule>
  </conditionalFormatting>
  <conditionalFormatting sqref="AA315 AD315">
    <cfRule type="cellIs" dxfId="784" priority="1301" stopIfTrue="1" operator="equal">
      <formula>#REF!</formula>
    </cfRule>
  </conditionalFormatting>
  <conditionalFormatting sqref="G315 I315">
    <cfRule type="expression" dxfId="783" priority="1300" stopIfTrue="1">
      <formula>F315&gt;0</formula>
    </cfRule>
  </conditionalFormatting>
  <conditionalFormatting sqref="I315">
    <cfRule type="expression" dxfId="782" priority="1299" stopIfTrue="1">
      <formula>F315&gt;0</formula>
    </cfRule>
  </conditionalFormatting>
  <conditionalFormatting sqref="I315">
    <cfRule type="cellIs" dxfId="781" priority="1298" stopIfTrue="1" operator="equal">
      <formula>"a"</formula>
    </cfRule>
  </conditionalFormatting>
  <conditionalFormatting sqref="AA314 AD314">
    <cfRule type="cellIs" dxfId="780" priority="1297" stopIfTrue="1" operator="equal">
      <formula>#REF!</formula>
    </cfRule>
  </conditionalFormatting>
  <conditionalFormatting sqref="G314 I314">
    <cfRule type="expression" dxfId="779" priority="1296" stopIfTrue="1">
      <formula>F314&gt;0</formula>
    </cfRule>
  </conditionalFormatting>
  <conditionalFormatting sqref="I314">
    <cfRule type="expression" dxfId="778" priority="1295" stopIfTrue="1">
      <formula>F314&gt;0</formula>
    </cfRule>
  </conditionalFormatting>
  <conditionalFormatting sqref="I314">
    <cfRule type="cellIs" dxfId="777" priority="1294" stopIfTrue="1" operator="equal">
      <formula>"a"</formula>
    </cfRule>
  </conditionalFormatting>
  <conditionalFormatting sqref="I308 G308">
    <cfRule type="expression" dxfId="776" priority="1293" stopIfTrue="1">
      <formula>F308&gt;0</formula>
    </cfRule>
  </conditionalFormatting>
  <conditionalFormatting sqref="I308">
    <cfRule type="expression" dxfId="775" priority="1292" stopIfTrue="1">
      <formula>F308&gt;0</formula>
    </cfRule>
  </conditionalFormatting>
  <conditionalFormatting sqref="AD308 AA308">
    <cfRule type="cellIs" dxfId="774" priority="1291" stopIfTrue="1" operator="equal">
      <formula>#REF!</formula>
    </cfRule>
  </conditionalFormatting>
  <conditionalFormatting sqref="I308">
    <cfRule type="cellIs" dxfId="773" priority="1290" stopIfTrue="1" operator="equal">
      <formula>"a"</formula>
    </cfRule>
  </conditionalFormatting>
  <conditionalFormatting sqref="AA310 AD310">
    <cfRule type="cellIs" dxfId="772" priority="1289" stopIfTrue="1" operator="equal">
      <formula>#REF!</formula>
    </cfRule>
  </conditionalFormatting>
  <conditionalFormatting sqref="G310 I310">
    <cfRule type="expression" dxfId="771" priority="1288" stopIfTrue="1">
      <formula>F310&gt;0</formula>
    </cfRule>
  </conditionalFormatting>
  <conditionalFormatting sqref="I310">
    <cfRule type="expression" dxfId="770" priority="1287" stopIfTrue="1">
      <formula>F310&gt;0</formula>
    </cfRule>
  </conditionalFormatting>
  <conditionalFormatting sqref="I310">
    <cfRule type="cellIs" dxfId="769" priority="1286" stopIfTrue="1" operator="equal">
      <formula>"a"</formula>
    </cfRule>
  </conditionalFormatting>
  <conditionalFormatting sqref="AA309 AD309">
    <cfRule type="cellIs" dxfId="768" priority="1285" stopIfTrue="1" operator="equal">
      <formula>#REF!</formula>
    </cfRule>
  </conditionalFormatting>
  <conditionalFormatting sqref="G309 I309">
    <cfRule type="expression" dxfId="767" priority="1284" stopIfTrue="1">
      <formula>F309&gt;0</formula>
    </cfRule>
  </conditionalFormatting>
  <conditionalFormatting sqref="I309">
    <cfRule type="expression" dxfId="766" priority="1283" stopIfTrue="1">
      <formula>F309&gt;0</formula>
    </cfRule>
  </conditionalFormatting>
  <conditionalFormatting sqref="I309">
    <cfRule type="cellIs" dxfId="765" priority="1282" stopIfTrue="1" operator="equal">
      <formula>"a"</formula>
    </cfRule>
  </conditionalFormatting>
  <conditionalFormatting sqref="AA317 AD317">
    <cfRule type="cellIs" dxfId="764" priority="1269" stopIfTrue="1" operator="equal">
      <formula>#REF!</formula>
    </cfRule>
  </conditionalFormatting>
  <conditionalFormatting sqref="G317 I317">
    <cfRule type="expression" dxfId="763" priority="1268" stopIfTrue="1">
      <formula>F317&gt;0</formula>
    </cfRule>
  </conditionalFormatting>
  <conditionalFormatting sqref="I317">
    <cfRule type="expression" dxfId="762" priority="1267" stopIfTrue="1">
      <formula>F317&gt;0</formula>
    </cfRule>
  </conditionalFormatting>
  <conditionalFormatting sqref="I317">
    <cfRule type="cellIs" dxfId="761" priority="1266" stopIfTrue="1" operator="equal">
      <formula>"a"</formula>
    </cfRule>
  </conditionalFormatting>
  <conditionalFormatting sqref="AA325:AA326 AD325:AD326">
    <cfRule type="cellIs" dxfId="760" priority="1249" stopIfTrue="1" operator="equal">
      <formula>#REF!</formula>
    </cfRule>
  </conditionalFormatting>
  <conditionalFormatting sqref="I325:I326 G325:G326">
    <cfRule type="expression" dxfId="759" priority="1248" stopIfTrue="1">
      <formula>F325&gt;0</formula>
    </cfRule>
  </conditionalFormatting>
  <conditionalFormatting sqref="I325:I326">
    <cfRule type="expression" dxfId="758" priority="1247" stopIfTrue="1">
      <formula>F325&gt;0</formula>
    </cfRule>
  </conditionalFormatting>
  <conditionalFormatting sqref="I325:I326">
    <cfRule type="cellIs" dxfId="757" priority="1246" stopIfTrue="1" operator="equal">
      <formula>"a"</formula>
    </cfRule>
  </conditionalFormatting>
  <conditionalFormatting sqref="AA324 AD324">
    <cfRule type="cellIs" dxfId="756" priority="1245" stopIfTrue="1" operator="equal">
      <formula>#REF!</formula>
    </cfRule>
  </conditionalFormatting>
  <conditionalFormatting sqref="G324 I324">
    <cfRule type="expression" dxfId="755" priority="1244" stopIfTrue="1">
      <formula>F324&gt;0</formula>
    </cfRule>
  </conditionalFormatting>
  <conditionalFormatting sqref="I324">
    <cfRule type="expression" dxfId="754" priority="1243" stopIfTrue="1">
      <formula>F324&gt;0</formula>
    </cfRule>
  </conditionalFormatting>
  <conditionalFormatting sqref="I324">
    <cfRule type="cellIs" dxfId="753" priority="1242" stopIfTrue="1" operator="equal">
      <formula>"a"</formula>
    </cfRule>
  </conditionalFormatting>
  <conditionalFormatting sqref="G320:G321 I320:I321">
    <cfRule type="expression" dxfId="752" priority="1241" stopIfTrue="1">
      <formula>F320&gt;0</formula>
    </cfRule>
  </conditionalFormatting>
  <conditionalFormatting sqref="I320:I321">
    <cfRule type="expression" dxfId="751" priority="1240" stopIfTrue="1">
      <formula>F320&gt;0</formula>
    </cfRule>
  </conditionalFormatting>
  <conditionalFormatting sqref="AD319 AA319">
    <cfRule type="cellIs" dxfId="750" priority="1239" stopIfTrue="1" operator="equal">
      <formula>#REF!</formula>
    </cfRule>
  </conditionalFormatting>
  <conditionalFormatting sqref="I319 G319">
    <cfRule type="expression" dxfId="749" priority="1238" stopIfTrue="1">
      <formula>F319&gt;0</formula>
    </cfRule>
  </conditionalFormatting>
  <conditionalFormatting sqref="I319">
    <cfRule type="expression" dxfId="748" priority="1237" stopIfTrue="1">
      <formula>F319&gt;0</formula>
    </cfRule>
  </conditionalFormatting>
  <conditionalFormatting sqref="I319">
    <cfRule type="cellIs" dxfId="747" priority="1236" stopIfTrue="1" operator="equal">
      <formula>"a"</formula>
    </cfRule>
  </conditionalFormatting>
  <conditionalFormatting sqref="AA320:AA321 AD320:AD321">
    <cfRule type="cellIs" dxfId="746" priority="1235" stopIfTrue="1" operator="equal">
      <formula>#REF!</formula>
    </cfRule>
  </conditionalFormatting>
  <conditionalFormatting sqref="I320:I321">
    <cfRule type="cellIs" dxfId="745" priority="1234" stopIfTrue="1" operator="equal">
      <formula>"a"</formula>
    </cfRule>
  </conditionalFormatting>
  <conditionalFormatting sqref="AA323 AD323">
    <cfRule type="cellIs" dxfId="744" priority="1233" stopIfTrue="1" operator="equal">
      <formula>#REF!</formula>
    </cfRule>
  </conditionalFormatting>
  <conditionalFormatting sqref="G323 I323">
    <cfRule type="expression" dxfId="743" priority="1232" stopIfTrue="1">
      <formula>F323&gt;0</formula>
    </cfRule>
  </conditionalFormatting>
  <conditionalFormatting sqref="I323">
    <cfRule type="expression" dxfId="742" priority="1231" stopIfTrue="1">
      <formula>F323&gt;0</formula>
    </cfRule>
  </conditionalFormatting>
  <conditionalFormatting sqref="I323">
    <cfRule type="cellIs" dxfId="741" priority="1230" stopIfTrue="1" operator="equal">
      <formula>"a"</formula>
    </cfRule>
  </conditionalFormatting>
  <conditionalFormatting sqref="AA322 AD322">
    <cfRule type="cellIs" dxfId="740" priority="1229" stopIfTrue="1" operator="equal">
      <formula>#REF!</formula>
    </cfRule>
  </conditionalFormatting>
  <conditionalFormatting sqref="G322 I322">
    <cfRule type="expression" dxfId="739" priority="1228" stopIfTrue="1">
      <formula>F322&gt;0</formula>
    </cfRule>
  </conditionalFormatting>
  <conditionalFormatting sqref="I322">
    <cfRule type="expression" dxfId="738" priority="1227" stopIfTrue="1">
      <formula>F322&gt;0</formula>
    </cfRule>
  </conditionalFormatting>
  <conditionalFormatting sqref="I322">
    <cfRule type="cellIs" dxfId="737" priority="1226" stopIfTrue="1" operator="equal">
      <formula>"a"</formula>
    </cfRule>
  </conditionalFormatting>
  <conditionalFormatting sqref="AA318 AD318">
    <cfRule type="cellIs" dxfId="736" priority="1225" stopIfTrue="1" operator="equal">
      <formula>#REF!</formula>
    </cfRule>
  </conditionalFormatting>
  <conditionalFormatting sqref="G318 I318">
    <cfRule type="expression" dxfId="735" priority="1224" stopIfTrue="1">
      <formula>F318&gt;0</formula>
    </cfRule>
  </conditionalFormatting>
  <conditionalFormatting sqref="I318">
    <cfRule type="expression" dxfId="734" priority="1223" stopIfTrue="1">
      <formula>F318&gt;0</formula>
    </cfRule>
  </conditionalFormatting>
  <conditionalFormatting sqref="I318">
    <cfRule type="cellIs" dxfId="733" priority="1222" stopIfTrue="1" operator="equal">
      <formula>"a"</formula>
    </cfRule>
  </conditionalFormatting>
  <conditionalFormatting sqref="G341:G342 I341:I342">
    <cfRule type="expression" dxfId="732" priority="1221" stopIfTrue="1">
      <formula>F341&gt;0</formula>
    </cfRule>
  </conditionalFormatting>
  <conditionalFormatting sqref="I341:I342">
    <cfRule type="expression" dxfId="731" priority="1220" stopIfTrue="1">
      <formula>F341&gt;0</formula>
    </cfRule>
  </conditionalFormatting>
  <conditionalFormatting sqref="AD340 AA340">
    <cfRule type="cellIs" dxfId="730" priority="1219" stopIfTrue="1" operator="equal">
      <formula>#REF!</formula>
    </cfRule>
  </conditionalFormatting>
  <conditionalFormatting sqref="I340 G340">
    <cfRule type="expression" dxfId="729" priority="1218" stopIfTrue="1">
      <formula>F340&gt;0</formula>
    </cfRule>
  </conditionalFormatting>
  <conditionalFormatting sqref="I340">
    <cfRule type="expression" dxfId="728" priority="1217" stopIfTrue="1">
      <formula>F340&gt;0</formula>
    </cfRule>
  </conditionalFormatting>
  <conditionalFormatting sqref="I340">
    <cfRule type="cellIs" dxfId="727" priority="1216" stopIfTrue="1" operator="equal">
      <formula>"a"</formula>
    </cfRule>
  </conditionalFormatting>
  <conditionalFormatting sqref="AA341:AA342 AD341:AD342">
    <cfRule type="cellIs" dxfId="726" priority="1215" stopIfTrue="1" operator="equal">
      <formula>#REF!</formula>
    </cfRule>
  </conditionalFormatting>
  <conditionalFormatting sqref="I341:I342">
    <cfRule type="cellIs" dxfId="725" priority="1214" stopIfTrue="1" operator="equal">
      <formula>"a"</formula>
    </cfRule>
  </conditionalFormatting>
  <conditionalFormatting sqref="AA344 AD344">
    <cfRule type="cellIs" dxfId="724" priority="1213" stopIfTrue="1" operator="equal">
      <formula>#REF!</formula>
    </cfRule>
  </conditionalFormatting>
  <conditionalFormatting sqref="G344 I344">
    <cfRule type="expression" dxfId="723" priority="1212" stopIfTrue="1">
      <formula>F344&gt;0</formula>
    </cfRule>
  </conditionalFormatting>
  <conditionalFormatting sqref="I344">
    <cfRule type="expression" dxfId="722" priority="1211" stopIfTrue="1">
      <formula>F344&gt;0</formula>
    </cfRule>
  </conditionalFormatting>
  <conditionalFormatting sqref="I344">
    <cfRule type="cellIs" dxfId="721" priority="1210" stopIfTrue="1" operator="equal">
      <formula>"a"</formula>
    </cfRule>
  </conditionalFormatting>
  <conditionalFormatting sqref="AA343 AD343">
    <cfRule type="cellIs" dxfId="720" priority="1209" stopIfTrue="1" operator="equal">
      <formula>#REF!</formula>
    </cfRule>
  </conditionalFormatting>
  <conditionalFormatting sqref="G343 I343">
    <cfRule type="expression" dxfId="719" priority="1208" stopIfTrue="1">
      <formula>F343&gt;0</formula>
    </cfRule>
  </conditionalFormatting>
  <conditionalFormatting sqref="I343">
    <cfRule type="expression" dxfId="718" priority="1207" stopIfTrue="1">
      <formula>F343&gt;0</formula>
    </cfRule>
  </conditionalFormatting>
  <conditionalFormatting sqref="I343">
    <cfRule type="cellIs" dxfId="717" priority="1206" stopIfTrue="1" operator="equal">
      <formula>"a"</formula>
    </cfRule>
  </conditionalFormatting>
  <conditionalFormatting sqref="AA339 AD339">
    <cfRule type="cellIs" dxfId="716" priority="1205" stopIfTrue="1" operator="equal">
      <formula>#REF!</formula>
    </cfRule>
  </conditionalFormatting>
  <conditionalFormatting sqref="G339 I339">
    <cfRule type="expression" dxfId="715" priority="1204" stopIfTrue="1">
      <formula>F339&gt;0</formula>
    </cfRule>
  </conditionalFormatting>
  <conditionalFormatting sqref="I339">
    <cfRule type="expression" dxfId="714" priority="1203" stopIfTrue="1">
      <formula>F339&gt;0</formula>
    </cfRule>
  </conditionalFormatting>
  <conditionalFormatting sqref="I339">
    <cfRule type="cellIs" dxfId="713" priority="1202" stopIfTrue="1" operator="equal">
      <formula>"a"</formula>
    </cfRule>
  </conditionalFormatting>
  <conditionalFormatting sqref="AA338 AD338">
    <cfRule type="cellIs" dxfId="712" priority="1201" stopIfTrue="1" operator="equal">
      <formula>#REF!</formula>
    </cfRule>
  </conditionalFormatting>
  <conditionalFormatting sqref="G338 I338">
    <cfRule type="expression" dxfId="711" priority="1200" stopIfTrue="1">
      <formula>F338&gt;0</formula>
    </cfRule>
  </conditionalFormatting>
  <conditionalFormatting sqref="I338">
    <cfRule type="expression" dxfId="710" priority="1199" stopIfTrue="1">
      <formula>F338&gt;0</formula>
    </cfRule>
  </conditionalFormatting>
  <conditionalFormatting sqref="I338">
    <cfRule type="cellIs" dxfId="709" priority="1198" stopIfTrue="1" operator="equal">
      <formula>"a"</formula>
    </cfRule>
  </conditionalFormatting>
  <conditionalFormatting sqref="G334:G335 I334:I335">
    <cfRule type="expression" dxfId="708" priority="1197" stopIfTrue="1">
      <formula>F334&gt;0</formula>
    </cfRule>
  </conditionalFormatting>
  <conditionalFormatting sqref="I334:I335">
    <cfRule type="expression" dxfId="707" priority="1196" stopIfTrue="1">
      <formula>F334&gt;0</formula>
    </cfRule>
  </conditionalFormatting>
  <conditionalFormatting sqref="AD333 AA333">
    <cfRule type="cellIs" dxfId="706" priority="1195" stopIfTrue="1" operator="equal">
      <formula>#REF!</formula>
    </cfRule>
  </conditionalFormatting>
  <conditionalFormatting sqref="I333 G333">
    <cfRule type="expression" dxfId="705" priority="1194" stopIfTrue="1">
      <formula>F333&gt;0</formula>
    </cfRule>
  </conditionalFormatting>
  <conditionalFormatting sqref="I333">
    <cfRule type="expression" dxfId="704" priority="1193" stopIfTrue="1">
      <formula>F333&gt;0</formula>
    </cfRule>
  </conditionalFormatting>
  <conditionalFormatting sqref="I333">
    <cfRule type="cellIs" dxfId="703" priority="1192" stopIfTrue="1" operator="equal">
      <formula>"a"</formula>
    </cfRule>
  </conditionalFormatting>
  <conditionalFormatting sqref="AA334:AA335 AD334:AD335">
    <cfRule type="cellIs" dxfId="702" priority="1191" stopIfTrue="1" operator="equal">
      <formula>#REF!</formula>
    </cfRule>
  </conditionalFormatting>
  <conditionalFormatting sqref="I334:I335">
    <cfRule type="cellIs" dxfId="701" priority="1190" stopIfTrue="1" operator="equal">
      <formula>"a"</formula>
    </cfRule>
  </conditionalFormatting>
  <conditionalFormatting sqref="AA337 AD337">
    <cfRule type="cellIs" dxfId="700" priority="1189" stopIfTrue="1" operator="equal">
      <formula>#REF!</formula>
    </cfRule>
  </conditionalFormatting>
  <conditionalFormatting sqref="G337 I337">
    <cfRule type="expression" dxfId="699" priority="1188" stopIfTrue="1">
      <formula>F337&gt;0</formula>
    </cfRule>
  </conditionalFormatting>
  <conditionalFormatting sqref="I337">
    <cfRule type="expression" dxfId="698" priority="1187" stopIfTrue="1">
      <formula>F337&gt;0</formula>
    </cfRule>
  </conditionalFormatting>
  <conditionalFormatting sqref="I337">
    <cfRule type="cellIs" dxfId="697" priority="1186" stopIfTrue="1" operator="equal">
      <formula>"a"</formula>
    </cfRule>
  </conditionalFormatting>
  <conditionalFormatting sqref="AA336 AD336">
    <cfRule type="cellIs" dxfId="696" priority="1185" stopIfTrue="1" operator="equal">
      <formula>#REF!</formula>
    </cfRule>
  </conditionalFormatting>
  <conditionalFormatting sqref="G336 I336">
    <cfRule type="expression" dxfId="695" priority="1184" stopIfTrue="1">
      <formula>F336&gt;0</formula>
    </cfRule>
  </conditionalFormatting>
  <conditionalFormatting sqref="I336">
    <cfRule type="expression" dxfId="694" priority="1183" stopIfTrue="1">
      <formula>F336&gt;0</formula>
    </cfRule>
  </conditionalFormatting>
  <conditionalFormatting sqref="I336">
    <cfRule type="cellIs" dxfId="693" priority="1182" stopIfTrue="1" operator="equal">
      <formula>"a"</formula>
    </cfRule>
  </conditionalFormatting>
  <conditionalFormatting sqref="AA332 AD332">
    <cfRule type="cellIs" dxfId="692" priority="1181" stopIfTrue="1" operator="equal">
      <formula>#REF!</formula>
    </cfRule>
  </conditionalFormatting>
  <conditionalFormatting sqref="G332 I332">
    <cfRule type="expression" dxfId="691" priority="1180" stopIfTrue="1">
      <formula>F332&gt;0</formula>
    </cfRule>
  </conditionalFormatting>
  <conditionalFormatting sqref="I332">
    <cfRule type="expression" dxfId="690" priority="1179" stopIfTrue="1">
      <formula>F332&gt;0</formula>
    </cfRule>
  </conditionalFormatting>
  <conditionalFormatting sqref="I332">
    <cfRule type="cellIs" dxfId="689" priority="1178" stopIfTrue="1" operator="equal">
      <formula>"a"</formula>
    </cfRule>
  </conditionalFormatting>
  <conditionalFormatting sqref="G328:G329 I328:I329">
    <cfRule type="expression" dxfId="688" priority="1177" stopIfTrue="1">
      <formula>F328&gt;0</formula>
    </cfRule>
  </conditionalFormatting>
  <conditionalFormatting sqref="I328:I329">
    <cfRule type="expression" dxfId="687" priority="1176" stopIfTrue="1">
      <formula>F328&gt;0</formula>
    </cfRule>
  </conditionalFormatting>
  <conditionalFormatting sqref="AD327 AA327">
    <cfRule type="cellIs" dxfId="686" priority="1175" stopIfTrue="1" operator="equal">
      <formula>#REF!</formula>
    </cfRule>
  </conditionalFormatting>
  <conditionalFormatting sqref="I327 G327">
    <cfRule type="expression" dxfId="685" priority="1174" stopIfTrue="1">
      <formula>F327&gt;0</formula>
    </cfRule>
  </conditionalFormatting>
  <conditionalFormatting sqref="I327">
    <cfRule type="expression" dxfId="684" priority="1173" stopIfTrue="1">
      <formula>F327&gt;0</formula>
    </cfRule>
  </conditionalFormatting>
  <conditionalFormatting sqref="I327">
    <cfRule type="cellIs" dxfId="683" priority="1172" stopIfTrue="1" operator="equal">
      <formula>"a"</formula>
    </cfRule>
  </conditionalFormatting>
  <conditionalFormatting sqref="AA328:AA329 AD328:AD329">
    <cfRule type="cellIs" dxfId="682" priority="1171" stopIfTrue="1" operator="equal">
      <formula>#REF!</formula>
    </cfRule>
  </conditionalFormatting>
  <conditionalFormatting sqref="I328:I329">
    <cfRule type="cellIs" dxfId="681" priority="1170" stopIfTrue="1" operator="equal">
      <formula>"a"</formula>
    </cfRule>
  </conditionalFormatting>
  <conditionalFormatting sqref="AA331 AD331">
    <cfRule type="cellIs" dxfId="680" priority="1169" stopIfTrue="1" operator="equal">
      <formula>#REF!</formula>
    </cfRule>
  </conditionalFormatting>
  <conditionalFormatting sqref="G331 I331">
    <cfRule type="expression" dxfId="679" priority="1168" stopIfTrue="1">
      <formula>F331&gt;0</formula>
    </cfRule>
  </conditionalFormatting>
  <conditionalFormatting sqref="I331">
    <cfRule type="expression" dxfId="678" priority="1167" stopIfTrue="1">
      <formula>F331&gt;0</formula>
    </cfRule>
  </conditionalFormatting>
  <conditionalFormatting sqref="I331">
    <cfRule type="cellIs" dxfId="677" priority="1166" stopIfTrue="1" operator="equal">
      <formula>"a"</formula>
    </cfRule>
  </conditionalFormatting>
  <conditionalFormatting sqref="AA330 AD330">
    <cfRule type="cellIs" dxfId="676" priority="1165" stopIfTrue="1" operator="equal">
      <formula>#REF!</formula>
    </cfRule>
  </conditionalFormatting>
  <conditionalFormatting sqref="G330 I330">
    <cfRule type="expression" dxfId="675" priority="1164" stopIfTrue="1">
      <formula>F330&gt;0</formula>
    </cfRule>
  </conditionalFormatting>
  <conditionalFormatting sqref="I330">
    <cfRule type="expression" dxfId="674" priority="1163" stopIfTrue="1">
      <formula>F330&gt;0</formula>
    </cfRule>
  </conditionalFormatting>
  <conditionalFormatting sqref="I330">
    <cfRule type="cellIs" dxfId="673" priority="1162" stopIfTrue="1" operator="equal">
      <formula>"a"</formula>
    </cfRule>
  </conditionalFormatting>
  <conditionalFormatting sqref="G326">
    <cfRule type="expression" dxfId="672" priority="1121" stopIfTrue="1">
      <formula>D326&gt;0</formula>
    </cfRule>
  </conditionalFormatting>
  <conditionalFormatting sqref="G326">
    <cfRule type="cellIs" dxfId="671" priority="1120" stopIfTrue="1" operator="equal">
      <formula>"a"</formula>
    </cfRule>
  </conditionalFormatting>
  <conditionalFormatting sqref="G347:G363">
    <cfRule type="expression" dxfId="670" priority="1030" stopIfTrue="1">
      <formula>F347&gt;0</formula>
    </cfRule>
  </conditionalFormatting>
  <conditionalFormatting sqref="M346:M365">
    <cfRule type="cellIs" dxfId="669" priority="1029" stopIfTrue="1" operator="equal">
      <formula>"a"</formula>
    </cfRule>
  </conditionalFormatting>
  <conditionalFormatting sqref="I347:I365">
    <cfRule type="cellIs" dxfId="668" priority="1027" stopIfTrue="1" operator="equal">
      <formula>"a"</formula>
    </cfRule>
  </conditionalFormatting>
  <conditionalFormatting sqref="I346:I365">
    <cfRule type="cellIs" dxfId="667" priority="1026" stopIfTrue="1" operator="equal">
      <formula>"a"</formula>
    </cfRule>
  </conditionalFormatting>
  <conditionalFormatting sqref="AD345 AA345 AD347:AD364 AA347:AA364">
    <cfRule type="cellIs" dxfId="666" priority="1025" stopIfTrue="1" operator="equal">
      <formula>#REF!</formula>
    </cfRule>
  </conditionalFormatting>
  <conditionalFormatting sqref="I351:I363">
    <cfRule type="cellIs" dxfId="665" priority="1024" stopIfTrue="1" operator="equal">
      <formula>"a"</formula>
    </cfRule>
  </conditionalFormatting>
  <conditionalFormatting sqref="AA346 AD346">
    <cfRule type="cellIs" dxfId="664" priority="1023" stopIfTrue="1" operator="equal">
      <formula>#REF!</formula>
    </cfRule>
  </conditionalFormatting>
  <conditionalFormatting sqref="G364">
    <cfRule type="expression" dxfId="663" priority="1020" stopIfTrue="1">
      <formula>F364&gt;0</formula>
    </cfRule>
  </conditionalFormatting>
  <conditionalFormatting sqref="I364">
    <cfRule type="expression" dxfId="662" priority="1019" stopIfTrue="1">
      <formula>F364&gt;0</formula>
    </cfRule>
  </conditionalFormatting>
  <conditionalFormatting sqref="I364">
    <cfRule type="cellIs" dxfId="661" priority="1018" stopIfTrue="1" operator="equal">
      <formula>"a"</formula>
    </cfRule>
  </conditionalFormatting>
  <conditionalFormatting sqref="I364">
    <cfRule type="expression" dxfId="660" priority="1017" stopIfTrue="1">
      <formula>H364&gt;0</formula>
    </cfRule>
  </conditionalFormatting>
  <conditionalFormatting sqref="AA365 AD365">
    <cfRule type="cellIs" dxfId="659" priority="1014" stopIfTrue="1" operator="equal">
      <formula>#REF!</formula>
    </cfRule>
  </conditionalFormatting>
  <conditionalFormatting sqref="G365">
    <cfRule type="expression" dxfId="658" priority="1013" stopIfTrue="1">
      <formula>F365&gt;0</formula>
    </cfRule>
  </conditionalFormatting>
  <conditionalFormatting sqref="I365">
    <cfRule type="cellIs" dxfId="657" priority="1010" stopIfTrue="1" operator="equal">
      <formula>"a"</formula>
    </cfRule>
  </conditionalFormatting>
  <conditionalFormatting sqref="I365">
    <cfRule type="expression" dxfId="656" priority="1009" stopIfTrue="1">
      <formula>H365&gt;0</formula>
    </cfRule>
  </conditionalFormatting>
  <conditionalFormatting sqref="I365">
    <cfRule type="expression" dxfId="655" priority="1008" stopIfTrue="1">
      <formula>F365&gt;0</formula>
    </cfRule>
  </conditionalFormatting>
  <conditionalFormatting sqref="AD178 AA178 AD180:AD197 AA180:AA197">
    <cfRule type="cellIs" dxfId="654" priority="731" stopIfTrue="1" operator="equal">
      <formula>#REF!</formula>
    </cfRule>
  </conditionalFormatting>
  <conditionalFormatting sqref="I184:I196">
    <cfRule type="cellIs" dxfId="653" priority="730" stopIfTrue="1" operator="equal">
      <formula>"a"</formula>
    </cfRule>
  </conditionalFormatting>
  <conditionalFormatting sqref="AA179 AD179">
    <cfRule type="cellIs" dxfId="652" priority="729" stopIfTrue="1" operator="equal">
      <formula>#REF!</formula>
    </cfRule>
  </conditionalFormatting>
  <conditionalFormatting sqref="M179:M282">
    <cfRule type="expression" dxfId="651" priority="728" stopIfTrue="1">
      <formula>L179&gt;0</formula>
    </cfRule>
  </conditionalFormatting>
  <conditionalFormatting sqref="G179:G282">
    <cfRule type="expression" dxfId="650" priority="727" stopIfTrue="1">
      <formula>F179&gt;0</formula>
    </cfRule>
  </conditionalFormatting>
  <conditionalFormatting sqref="G197">
    <cfRule type="expression" dxfId="649" priority="726" stopIfTrue="1">
      <formula>F197&gt;0</formula>
    </cfRule>
  </conditionalFormatting>
  <conditionalFormatting sqref="I197">
    <cfRule type="expression" dxfId="648" priority="725" stopIfTrue="1">
      <formula>F197&gt;0</formula>
    </cfRule>
  </conditionalFormatting>
  <conditionalFormatting sqref="I197">
    <cfRule type="cellIs" dxfId="647" priority="724" stopIfTrue="1" operator="equal">
      <formula>"a"</formula>
    </cfRule>
  </conditionalFormatting>
  <conditionalFormatting sqref="I197">
    <cfRule type="expression" dxfId="646" priority="723" stopIfTrue="1">
      <formula>H197&gt;0</formula>
    </cfRule>
  </conditionalFormatting>
  <conditionalFormatting sqref="AA199 AD199">
    <cfRule type="cellIs" dxfId="645" priority="722" stopIfTrue="1" operator="equal">
      <formula>#REF!</formula>
    </cfRule>
  </conditionalFormatting>
  <conditionalFormatting sqref="G199 I199">
    <cfRule type="expression" dxfId="644" priority="721" stopIfTrue="1">
      <formula>F199&gt;0</formula>
    </cfRule>
  </conditionalFormatting>
  <conditionalFormatting sqref="AA198 AD198">
    <cfRule type="cellIs" dxfId="643" priority="720" stopIfTrue="1" operator="equal">
      <formula>#REF!</formula>
    </cfRule>
  </conditionalFormatting>
  <conditionalFormatting sqref="G198">
    <cfRule type="expression" dxfId="642" priority="719" stopIfTrue="1">
      <formula>F198&gt;0</formula>
    </cfRule>
  </conditionalFormatting>
  <conditionalFormatting sqref="I199">
    <cfRule type="expression" dxfId="641" priority="718" stopIfTrue="1">
      <formula>F199&gt;0</formula>
    </cfRule>
  </conditionalFormatting>
  <conditionalFormatting sqref="I199">
    <cfRule type="cellIs" dxfId="640" priority="717" stopIfTrue="1" operator="equal">
      <formula>"a"</formula>
    </cfRule>
  </conditionalFormatting>
  <conditionalFormatting sqref="I198">
    <cfRule type="cellIs" dxfId="639" priority="716" stopIfTrue="1" operator="equal">
      <formula>"a"</formula>
    </cfRule>
  </conditionalFormatting>
  <conditionalFormatting sqref="I198">
    <cfRule type="expression" dxfId="638" priority="715" stopIfTrue="1">
      <formula>H198&gt;0</formula>
    </cfRule>
  </conditionalFormatting>
  <conditionalFormatting sqref="I198">
    <cfRule type="expression" dxfId="637" priority="714" stopIfTrue="1">
      <formula>F198&gt;0</formula>
    </cfRule>
  </conditionalFormatting>
  <conditionalFormatting sqref="I179:I282">
    <cfRule type="expression" dxfId="636" priority="713" stopIfTrue="1">
      <formula>H179&gt;0</formula>
    </cfRule>
  </conditionalFormatting>
  <conditionalFormatting sqref="I179:I282">
    <cfRule type="expression" dxfId="635" priority="712" stopIfTrue="1">
      <formula>F179&gt;0</formula>
    </cfRule>
  </conditionalFormatting>
  <conditionalFormatting sqref="G201 I201 I236 G236">
    <cfRule type="expression" dxfId="634" priority="711" stopIfTrue="1">
      <formula>F201&gt;0</formula>
    </cfRule>
  </conditionalFormatting>
  <conditionalFormatting sqref="I201 I236">
    <cfRule type="expression" dxfId="633" priority="710" stopIfTrue="1">
      <formula>F201&gt;0</formula>
    </cfRule>
  </conditionalFormatting>
  <conditionalFormatting sqref="AD200 AA200">
    <cfRule type="cellIs" dxfId="632" priority="709" stopIfTrue="1" operator="equal">
      <formula>#REF!</formula>
    </cfRule>
  </conditionalFormatting>
  <conditionalFormatting sqref="I200 G200">
    <cfRule type="expression" dxfId="631" priority="708" stopIfTrue="1">
      <formula>F200&gt;0</formula>
    </cfRule>
  </conditionalFormatting>
  <conditionalFormatting sqref="I200">
    <cfRule type="expression" dxfId="630" priority="707" stopIfTrue="1">
      <formula>F200&gt;0</formula>
    </cfRule>
  </conditionalFormatting>
  <conditionalFormatting sqref="I200">
    <cfRule type="cellIs" dxfId="629" priority="706" stopIfTrue="1" operator="equal">
      <formula>"a"</formula>
    </cfRule>
  </conditionalFormatting>
  <conditionalFormatting sqref="AA201 AD201 AD236 AA236">
    <cfRule type="cellIs" dxfId="628" priority="705" stopIfTrue="1" operator="equal">
      <formula>#REF!</formula>
    </cfRule>
  </conditionalFormatting>
  <conditionalFormatting sqref="I201 I236">
    <cfRule type="cellIs" dxfId="627" priority="704" stopIfTrue="1" operator="equal">
      <formula>"a"</formula>
    </cfRule>
  </conditionalFormatting>
  <conditionalFormatting sqref="G232:G233 I232:I233">
    <cfRule type="expression" dxfId="626" priority="703" stopIfTrue="1">
      <formula>F232&gt;0</formula>
    </cfRule>
  </conditionalFormatting>
  <conditionalFormatting sqref="I232:I233">
    <cfRule type="expression" dxfId="625" priority="702" stopIfTrue="1">
      <formula>F232&gt;0</formula>
    </cfRule>
  </conditionalFormatting>
  <conditionalFormatting sqref="AD231 AA231">
    <cfRule type="cellIs" dxfId="624" priority="701" stopIfTrue="1" operator="equal">
      <formula>#REF!</formula>
    </cfRule>
  </conditionalFormatting>
  <conditionalFormatting sqref="I231 G231">
    <cfRule type="expression" dxfId="623" priority="700" stopIfTrue="1">
      <formula>F231&gt;0</formula>
    </cfRule>
  </conditionalFormatting>
  <conditionalFormatting sqref="I231">
    <cfRule type="expression" dxfId="622" priority="699" stopIfTrue="1">
      <formula>F231&gt;0</formula>
    </cfRule>
  </conditionalFormatting>
  <conditionalFormatting sqref="I231">
    <cfRule type="cellIs" dxfId="621" priority="698" stopIfTrue="1" operator="equal">
      <formula>"a"</formula>
    </cfRule>
  </conditionalFormatting>
  <conditionalFormatting sqref="AA232:AA233 AD232:AD233">
    <cfRule type="cellIs" dxfId="620" priority="697" stopIfTrue="1" operator="equal">
      <formula>#REF!</formula>
    </cfRule>
  </conditionalFormatting>
  <conditionalFormatting sqref="I232:I233">
    <cfRule type="cellIs" dxfId="619" priority="696" stopIfTrue="1" operator="equal">
      <formula>"a"</formula>
    </cfRule>
  </conditionalFormatting>
  <conditionalFormatting sqref="AA235 AD235">
    <cfRule type="cellIs" dxfId="618" priority="695" stopIfTrue="1" operator="equal">
      <formula>#REF!</formula>
    </cfRule>
  </conditionalFormatting>
  <conditionalFormatting sqref="G235 I235">
    <cfRule type="expression" dxfId="617" priority="694" stopIfTrue="1">
      <formula>F235&gt;0</formula>
    </cfRule>
  </conditionalFormatting>
  <conditionalFormatting sqref="I235">
    <cfRule type="expression" dxfId="616" priority="693" stopIfTrue="1">
      <formula>F235&gt;0</formula>
    </cfRule>
  </conditionalFormatting>
  <conditionalFormatting sqref="I235">
    <cfRule type="cellIs" dxfId="615" priority="692" stopIfTrue="1" operator="equal">
      <formula>"a"</formula>
    </cfRule>
  </conditionalFormatting>
  <conditionalFormatting sqref="AA234 AD234">
    <cfRule type="cellIs" dxfId="614" priority="691" stopIfTrue="1" operator="equal">
      <formula>#REF!</formula>
    </cfRule>
  </conditionalFormatting>
  <conditionalFormatting sqref="G234 I234">
    <cfRule type="expression" dxfId="613" priority="690" stopIfTrue="1">
      <formula>F234&gt;0</formula>
    </cfRule>
  </conditionalFormatting>
  <conditionalFormatting sqref="I234">
    <cfRule type="expression" dxfId="612" priority="689" stopIfTrue="1">
      <formula>F234&gt;0</formula>
    </cfRule>
  </conditionalFormatting>
  <conditionalFormatting sqref="I234">
    <cfRule type="cellIs" dxfId="611" priority="688" stopIfTrue="1" operator="equal">
      <formula>"a"</formula>
    </cfRule>
  </conditionalFormatting>
  <conditionalFormatting sqref="I202 G202">
    <cfRule type="expression" dxfId="610" priority="687" stopIfTrue="1">
      <formula>F202&gt;0</formula>
    </cfRule>
  </conditionalFormatting>
  <conditionalFormatting sqref="I202">
    <cfRule type="expression" dxfId="609" priority="686" stopIfTrue="1">
      <formula>F202&gt;0</formula>
    </cfRule>
  </conditionalFormatting>
  <conditionalFormatting sqref="AD202 AA202">
    <cfRule type="cellIs" dxfId="608" priority="685" stopIfTrue="1" operator="equal">
      <formula>#REF!</formula>
    </cfRule>
  </conditionalFormatting>
  <conditionalFormatting sqref="I202">
    <cfRule type="cellIs" dxfId="607" priority="684" stopIfTrue="1" operator="equal">
      <formula>"a"</formula>
    </cfRule>
  </conditionalFormatting>
  <conditionalFormatting sqref="AA204 AD204 AA230 AD230">
    <cfRule type="cellIs" dxfId="606" priority="683" stopIfTrue="1" operator="equal">
      <formula>#REF!</formula>
    </cfRule>
  </conditionalFormatting>
  <conditionalFormatting sqref="G204 I204 G230 I230">
    <cfRule type="expression" dxfId="605" priority="682" stopIfTrue="1">
      <formula>F204&gt;0</formula>
    </cfRule>
  </conditionalFormatting>
  <conditionalFormatting sqref="I204 I230">
    <cfRule type="expression" dxfId="604" priority="681" stopIfTrue="1">
      <formula>F204&gt;0</formula>
    </cfRule>
  </conditionalFormatting>
  <conditionalFormatting sqref="I204 I230">
    <cfRule type="cellIs" dxfId="603" priority="680" stopIfTrue="1" operator="equal">
      <formula>"a"</formula>
    </cfRule>
  </conditionalFormatting>
  <conditionalFormatting sqref="AA203 AD203">
    <cfRule type="cellIs" dxfId="602" priority="679" stopIfTrue="1" operator="equal">
      <formula>#REF!</formula>
    </cfRule>
  </conditionalFormatting>
  <conditionalFormatting sqref="G203 I203">
    <cfRule type="expression" dxfId="601" priority="678" stopIfTrue="1">
      <formula>F203&gt;0</formula>
    </cfRule>
  </conditionalFormatting>
  <conditionalFormatting sqref="I203">
    <cfRule type="expression" dxfId="600" priority="677" stopIfTrue="1">
      <formula>F203&gt;0</formula>
    </cfRule>
  </conditionalFormatting>
  <conditionalFormatting sqref="I203">
    <cfRule type="cellIs" dxfId="599" priority="676" stopIfTrue="1" operator="equal">
      <formula>"a"</formula>
    </cfRule>
  </conditionalFormatting>
  <conditionalFormatting sqref="G272 I272">
    <cfRule type="expression" dxfId="598" priority="675" stopIfTrue="1">
      <formula>F272&gt;0</formula>
    </cfRule>
  </conditionalFormatting>
  <conditionalFormatting sqref="I272">
    <cfRule type="expression" dxfId="597" priority="674" stopIfTrue="1">
      <formula>F272&gt;0</formula>
    </cfRule>
  </conditionalFormatting>
  <conditionalFormatting sqref="AD271 AA271">
    <cfRule type="cellIs" dxfId="596" priority="673" stopIfTrue="1" operator="equal">
      <formula>#REF!</formula>
    </cfRule>
  </conditionalFormatting>
  <conditionalFormatting sqref="I271 G271">
    <cfRule type="expression" dxfId="595" priority="672" stopIfTrue="1">
      <formula>F271&gt;0</formula>
    </cfRule>
  </conditionalFormatting>
  <conditionalFormatting sqref="I271">
    <cfRule type="expression" dxfId="594" priority="671" stopIfTrue="1">
      <formula>F271&gt;0</formula>
    </cfRule>
  </conditionalFormatting>
  <conditionalFormatting sqref="I271">
    <cfRule type="cellIs" dxfId="593" priority="670" stopIfTrue="1" operator="equal">
      <formula>"a"</formula>
    </cfRule>
  </conditionalFormatting>
  <conditionalFormatting sqref="AA272 AD272">
    <cfRule type="cellIs" dxfId="592" priority="669" stopIfTrue="1" operator="equal">
      <formula>#REF!</formula>
    </cfRule>
  </conditionalFormatting>
  <conditionalFormatting sqref="I272">
    <cfRule type="cellIs" dxfId="591" priority="668" stopIfTrue="1" operator="equal">
      <formula>"a"</formula>
    </cfRule>
  </conditionalFormatting>
  <conditionalFormatting sqref="AA270 AD270">
    <cfRule type="cellIs" dxfId="590" priority="667" stopIfTrue="1" operator="equal">
      <formula>#REF!</formula>
    </cfRule>
  </conditionalFormatting>
  <conditionalFormatting sqref="G270 I270">
    <cfRule type="expression" dxfId="589" priority="666" stopIfTrue="1">
      <formula>F270&gt;0</formula>
    </cfRule>
  </conditionalFormatting>
  <conditionalFormatting sqref="I270">
    <cfRule type="expression" dxfId="588" priority="665" stopIfTrue="1">
      <formula>F270&gt;0</formula>
    </cfRule>
  </conditionalFormatting>
  <conditionalFormatting sqref="I270">
    <cfRule type="cellIs" dxfId="587" priority="664" stopIfTrue="1" operator="equal">
      <formula>"a"</formula>
    </cfRule>
  </conditionalFormatting>
  <conditionalFormatting sqref="AA237 AD237">
    <cfRule type="cellIs" dxfId="586" priority="663" stopIfTrue="1" operator="equal">
      <formula>#REF!</formula>
    </cfRule>
  </conditionalFormatting>
  <conditionalFormatting sqref="G237 I237">
    <cfRule type="expression" dxfId="585" priority="662" stopIfTrue="1">
      <formula>F237&gt;0</formula>
    </cfRule>
  </conditionalFormatting>
  <conditionalFormatting sqref="I237">
    <cfRule type="expression" dxfId="584" priority="661" stopIfTrue="1">
      <formula>F237&gt;0</formula>
    </cfRule>
  </conditionalFormatting>
  <conditionalFormatting sqref="I237">
    <cfRule type="cellIs" dxfId="583" priority="660" stopIfTrue="1" operator="equal">
      <formula>"a"</formula>
    </cfRule>
  </conditionalFormatting>
  <conditionalFormatting sqref="G266:G267 I266:I267">
    <cfRule type="expression" dxfId="582" priority="659" stopIfTrue="1">
      <formula>F266&gt;0</formula>
    </cfRule>
  </conditionalFormatting>
  <conditionalFormatting sqref="I266:I267">
    <cfRule type="expression" dxfId="581" priority="658" stopIfTrue="1">
      <formula>F266&gt;0</formula>
    </cfRule>
  </conditionalFormatting>
  <conditionalFormatting sqref="AD265 AA265">
    <cfRule type="cellIs" dxfId="580" priority="657" stopIfTrue="1" operator="equal">
      <formula>#REF!</formula>
    </cfRule>
  </conditionalFormatting>
  <conditionalFormatting sqref="I265 G265">
    <cfRule type="expression" dxfId="579" priority="656" stopIfTrue="1">
      <formula>F265&gt;0</formula>
    </cfRule>
  </conditionalFormatting>
  <conditionalFormatting sqref="I265">
    <cfRule type="expression" dxfId="578" priority="655" stopIfTrue="1">
      <formula>F265&gt;0</formula>
    </cfRule>
  </conditionalFormatting>
  <conditionalFormatting sqref="I265">
    <cfRule type="cellIs" dxfId="577" priority="654" stopIfTrue="1" operator="equal">
      <formula>"a"</formula>
    </cfRule>
  </conditionalFormatting>
  <conditionalFormatting sqref="AA266:AA267 AD266:AD267">
    <cfRule type="cellIs" dxfId="576" priority="653" stopIfTrue="1" operator="equal">
      <formula>#REF!</formula>
    </cfRule>
  </conditionalFormatting>
  <conditionalFormatting sqref="I266:I267">
    <cfRule type="cellIs" dxfId="575" priority="652" stopIfTrue="1" operator="equal">
      <formula>"a"</formula>
    </cfRule>
  </conditionalFormatting>
  <conditionalFormatting sqref="AA269 AD269">
    <cfRule type="cellIs" dxfId="574" priority="651" stopIfTrue="1" operator="equal">
      <formula>#REF!</formula>
    </cfRule>
  </conditionalFormatting>
  <conditionalFormatting sqref="G269 I269">
    <cfRule type="expression" dxfId="573" priority="650" stopIfTrue="1">
      <formula>F269&gt;0</formula>
    </cfRule>
  </conditionalFormatting>
  <conditionalFormatting sqref="I269">
    <cfRule type="expression" dxfId="572" priority="649" stopIfTrue="1">
      <formula>F269&gt;0</formula>
    </cfRule>
  </conditionalFormatting>
  <conditionalFormatting sqref="I269">
    <cfRule type="cellIs" dxfId="571" priority="648" stopIfTrue="1" operator="equal">
      <formula>"a"</formula>
    </cfRule>
  </conditionalFormatting>
  <conditionalFormatting sqref="AA268 AD268">
    <cfRule type="cellIs" dxfId="570" priority="647" stopIfTrue="1" operator="equal">
      <formula>#REF!</formula>
    </cfRule>
  </conditionalFormatting>
  <conditionalFormatting sqref="G268 I268">
    <cfRule type="expression" dxfId="569" priority="646" stopIfTrue="1">
      <formula>F268&gt;0</formula>
    </cfRule>
  </conditionalFormatting>
  <conditionalFormatting sqref="I268">
    <cfRule type="expression" dxfId="568" priority="645" stopIfTrue="1">
      <formula>F268&gt;0</formula>
    </cfRule>
  </conditionalFormatting>
  <conditionalFormatting sqref="I268">
    <cfRule type="cellIs" dxfId="567" priority="644" stopIfTrue="1" operator="equal">
      <formula>"a"</formula>
    </cfRule>
  </conditionalFormatting>
  <conditionalFormatting sqref="AA245:AA246 AD245:AD246">
    <cfRule type="cellIs" dxfId="566" priority="643" stopIfTrue="1" operator="equal">
      <formula>#REF!</formula>
    </cfRule>
  </conditionalFormatting>
  <conditionalFormatting sqref="I245:I246 G245:G246">
    <cfRule type="expression" dxfId="565" priority="642" stopIfTrue="1">
      <formula>F245&gt;0</formula>
    </cfRule>
  </conditionalFormatting>
  <conditionalFormatting sqref="I245:I246">
    <cfRule type="expression" dxfId="564" priority="641" stopIfTrue="1">
      <formula>F245&gt;0</formula>
    </cfRule>
  </conditionalFormatting>
  <conditionalFormatting sqref="I245:I246">
    <cfRule type="cellIs" dxfId="563" priority="640" stopIfTrue="1" operator="equal">
      <formula>"a"</formula>
    </cfRule>
  </conditionalFormatting>
  <conditionalFormatting sqref="AA244 AD244">
    <cfRule type="cellIs" dxfId="562" priority="639" stopIfTrue="1" operator="equal">
      <formula>#REF!</formula>
    </cfRule>
  </conditionalFormatting>
  <conditionalFormatting sqref="G244 I244">
    <cfRule type="expression" dxfId="561" priority="638" stopIfTrue="1">
      <formula>F244&gt;0</formula>
    </cfRule>
  </conditionalFormatting>
  <conditionalFormatting sqref="I244">
    <cfRule type="expression" dxfId="560" priority="637" stopIfTrue="1">
      <formula>F244&gt;0</formula>
    </cfRule>
  </conditionalFormatting>
  <conditionalFormatting sqref="I244">
    <cfRule type="cellIs" dxfId="559" priority="636" stopIfTrue="1" operator="equal">
      <formula>"a"</formula>
    </cfRule>
  </conditionalFormatting>
  <conditionalFormatting sqref="G240:G241 I240:I241">
    <cfRule type="expression" dxfId="558" priority="635" stopIfTrue="1">
      <formula>F240&gt;0</formula>
    </cfRule>
  </conditionalFormatting>
  <conditionalFormatting sqref="I240:I241">
    <cfRule type="expression" dxfId="557" priority="634" stopIfTrue="1">
      <formula>F240&gt;0</formula>
    </cfRule>
  </conditionalFormatting>
  <conditionalFormatting sqref="AD239 AA239">
    <cfRule type="cellIs" dxfId="556" priority="633" stopIfTrue="1" operator="equal">
      <formula>#REF!</formula>
    </cfRule>
  </conditionalFormatting>
  <conditionalFormatting sqref="I239 G239">
    <cfRule type="expression" dxfId="555" priority="632" stopIfTrue="1">
      <formula>F239&gt;0</formula>
    </cfRule>
  </conditionalFormatting>
  <conditionalFormatting sqref="I239">
    <cfRule type="expression" dxfId="554" priority="631" stopIfTrue="1">
      <formula>F239&gt;0</formula>
    </cfRule>
  </conditionalFormatting>
  <conditionalFormatting sqref="I239">
    <cfRule type="cellIs" dxfId="553" priority="630" stopIfTrue="1" operator="equal">
      <formula>"a"</formula>
    </cfRule>
  </conditionalFormatting>
  <conditionalFormatting sqref="AA240:AA241 AD240:AD241">
    <cfRule type="cellIs" dxfId="552" priority="629" stopIfTrue="1" operator="equal">
      <formula>#REF!</formula>
    </cfRule>
  </conditionalFormatting>
  <conditionalFormatting sqref="I240:I241">
    <cfRule type="cellIs" dxfId="551" priority="628" stopIfTrue="1" operator="equal">
      <formula>"a"</formula>
    </cfRule>
  </conditionalFormatting>
  <conditionalFormatting sqref="AA243 AD243">
    <cfRule type="cellIs" dxfId="550" priority="627" stopIfTrue="1" operator="equal">
      <formula>#REF!</formula>
    </cfRule>
  </conditionalFormatting>
  <conditionalFormatting sqref="G243 I243">
    <cfRule type="expression" dxfId="549" priority="626" stopIfTrue="1">
      <formula>F243&gt;0</formula>
    </cfRule>
  </conditionalFormatting>
  <conditionalFormatting sqref="I243">
    <cfRule type="expression" dxfId="548" priority="625" stopIfTrue="1">
      <formula>F243&gt;0</formula>
    </cfRule>
  </conditionalFormatting>
  <conditionalFormatting sqref="I243">
    <cfRule type="cellIs" dxfId="547" priority="624" stopIfTrue="1" operator="equal">
      <formula>"a"</formula>
    </cfRule>
  </conditionalFormatting>
  <conditionalFormatting sqref="AA242 AD242">
    <cfRule type="cellIs" dxfId="546" priority="623" stopIfTrue="1" operator="equal">
      <formula>#REF!</formula>
    </cfRule>
  </conditionalFormatting>
  <conditionalFormatting sqref="G242 I242">
    <cfRule type="expression" dxfId="545" priority="622" stopIfTrue="1">
      <formula>F242&gt;0</formula>
    </cfRule>
  </conditionalFormatting>
  <conditionalFormatting sqref="I242">
    <cfRule type="expression" dxfId="544" priority="621" stopIfTrue="1">
      <formula>F242&gt;0</formula>
    </cfRule>
  </conditionalFormatting>
  <conditionalFormatting sqref="I242">
    <cfRule type="cellIs" dxfId="543" priority="620" stopIfTrue="1" operator="equal">
      <formula>"a"</formula>
    </cfRule>
  </conditionalFormatting>
  <conditionalFormatting sqref="AA238 AD238">
    <cfRule type="cellIs" dxfId="542" priority="619" stopIfTrue="1" operator="equal">
      <formula>#REF!</formula>
    </cfRule>
  </conditionalFormatting>
  <conditionalFormatting sqref="G238 I238">
    <cfRule type="expression" dxfId="541" priority="618" stopIfTrue="1">
      <formula>F238&gt;0</formula>
    </cfRule>
  </conditionalFormatting>
  <conditionalFormatting sqref="I238">
    <cfRule type="expression" dxfId="540" priority="617" stopIfTrue="1">
      <formula>F238&gt;0</formula>
    </cfRule>
  </conditionalFormatting>
  <conditionalFormatting sqref="I238">
    <cfRule type="cellIs" dxfId="539" priority="616" stopIfTrue="1" operator="equal">
      <formula>"a"</formula>
    </cfRule>
  </conditionalFormatting>
  <conditionalFormatting sqref="G261:G262 I261:I262">
    <cfRule type="expression" dxfId="538" priority="615" stopIfTrue="1">
      <formula>F261&gt;0</formula>
    </cfRule>
  </conditionalFormatting>
  <conditionalFormatting sqref="I261:I262">
    <cfRule type="expression" dxfId="537" priority="614" stopIfTrue="1">
      <formula>F261&gt;0</formula>
    </cfRule>
  </conditionalFormatting>
  <conditionalFormatting sqref="AD260 AA260">
    <cfRule type="cellIs" dxfId="536" priority="613" stopIfTrue="1" operator="equal">
      <formula>#REF!</formula>
    </cfRule>
  </conditionalFormatting>
  <conditionalFormatting sqref="I260 G260">
    <cfRule type="expression" dxfId="535" priority="612" stopIfTrue="1">
      <formula>F260&gt;0</formula>
    </cfRule>
  </conditionalFormatting>
  <conditionalFormatting sqref="I260">
    <cfRule type="expression" dxfId="534" priority="611" stopIfTrue="1">
      <formula>F260&gt;0</formula>
    </cfRule>
  </conditionalFormatting>
  <conditionalFormatting sqref="I260">
    <cfRule type="cellIs" dxfId="533" priority="610" stopIfTrue="1" operator="equal">
      <formula>"a"</formula>
    </cfRule>
  </conditionalFormatting>
  <conditionalFormatting sqref="AA261:AA262 AD261:AD262">
    <cfRule type="cellIs" dxfId="532" priority="609" stopIfTrue="1" operator="equal">
      <formula>#REF!</formula>
    </cfRule>
  </conditionalFormatting>
  <conditionalFormatting sqref="I261:I262">
    <cfRule type="cellIs" dxfId="531" priority="608" stopIfTrue="1" operator="equal">
      <formula>"a"</formula>
    </cfRule>
  </conditionalFormatting>
  <conditionalFormatting sqref="AA264 AD264">
    <cfRule type="cellIs" dxfId="530" priority="607" stopIfTrue="1" operator="equal">
      <formula>#REF!</formula>
    </cfRule>
  </conditionalFormatting>
  <conditionalFormatting sqref="G264 I264">
    <cfRule type="expression" dxfId="529" priority="606" stopIfTrue="1">
      <formula>F264&gt;0</formula>
    </cfRule>
  </conditionalFormatting>
  <conditionalFormatting sqref="I264">
    <cfRule type="expression" dxfId="528" priority="605" stopIfTrue="1">
      <formula>F264&gt;0</formula>
    </cfRule>
  </conditionalFormatting>
  <conditionalFormatting sqref="I264">
    <cfRule type="cellIs" dxfId="527" priority="604" stopIfTrue="1" operator="equal">
      <formula>"a"</formula>
    </cfRule>
  </conditionalFormatting>
  <conditionalFormatting sqref="AA263 AD263">
    <cfRule type="cellIs" dxfId="526" priority="603" stopIfTrue="1" operator="equal">
      <formula>#REF!</formula>
    </cfRule>
  </conditionalFormatting>
  <conditionalFormatting sqref="G263 I263">
    <cfRule type="expression" dxfId="525" priority="602" stopIfTrue="1">
      <formula>F263&gt;0</formula>
    </cfRule>
  </conditionalFormatting>
  <conditionalFormatting sqref="I263">
    <cfRule type="expression" dxfId="524" priority="601" stopIfTrue="1">
      <formula>F263&gt;0</formula>
    </cfRule>
  </conditionalFormatting>
  <conditionalFormatting sqref="I263">
    <cfRule type="cellIs" dxfId="523" priority="600" stopIfTrue="1" operator="equal">
      <formula>"a"</formula>
    </cfRule>
  </conditionalFormatting>
  <conditionalFormatting sqref="AA259 AD259">
    <cfRule type="cellIs" dxfId="522" priority="599" stopIfTrue="1" operator="equal">
      <formula>#REF!</formula>
    </cfRule>
  </conditionalFormatting>
  <conditionalFormatting sqref="G259 I259">
    <cfRule type="expression" dxfId="521" priority="598" stopIfTrue="1">
      <formula>F259&gt;0</formula>
    </cfRule>
  </conditionalFormatting>
  <conditionalFormatting sqref="I259">
    <cfRule type="expression" dxfId="520" priority="597" stopIfTrue="1">
      <formula>F259&gt;0</formula>
    </cfRule>
  </conditionalFormatting>
  <conditionalFormatting sqref="I259">
    <cfRule type="cellIs" dxfId="519" priority="596" stopIfTrue="1" operator="equal">
      <formula>"a"</formula>
    </cfRule>
  </conditionalFormatting>
  <conditionalFormatting sqref="AA258 AD258">
    <cfRule type="cellIs" dxfId="518" priority="595" stopIfTrue="1" operator="equal">
      <formula>#REF!</formula>
    </cfRule>
  </conditionalFormatting>
  <conditionalFormatting sqref="G258 I258">
    <cfRule type="expression" dxfId="517" priority="594" stopIfTrue="1">
      <formula>F258&gt;0</formula>
    </cfRule>
  </conditionalFormatting>
  <conditionalFormatting sqref="I258">
    <cfRule type="expression" dxfId="516" priority="593" stopIfTrue="1">
      <formula>F258&gt;0</formula>
    </cfRule>
  </conditionalFormatting>
  <conditionalFormatting sqref="I258">
    <cfRule type="cellIs" dxfId="515" priority="592" stopIfTrue="1" operator="equal">
      <formula>"a"</formula>
    </cfRule>
  </conditionalFormatting>
  <conditionalFormatting sqref="G254:G255 I254:I255">
    <cfRule type="expression" dxfId="514" priority="591" stopIfTrue="1">
      <formula>F254&gt;0</formula>
    </cfRule>
  </conditionalFormatting>
  <conditionalFormatting sqref="I254:I255">
    <cfRule type="expression" dxfId="513" priority="590" stopIfTrue="1">
      <formula>F254&gt;0</formula>
    </cfRule>
  </conditionalFormatting>
  <conditionalFormatting sqref="AD253 AA253">
    <cfRule type="cellIs" dxfId="512" priority="589" stopIfTrue="1" operator="equal">
      <formula>#REF!</formula>
    </cfRule>
  </conditionalFormatting>
  <conditionalFormatting sqref="I253 G253">
    <cfRule type="expression" dxfId="511" priority="588" stopIfTrue="1">
      <formula>F253&gt;0</formula>
    </cfRule>
  </conditionalFormatting>
  <conditionalFormatting sqref="I253">
    <cfRule type="expression" dxfId="510" priority="587" stopIfTrue="1">
      <formula>F253&gt;0</formula>
    </cfRule>
  </conditionalFormatting>
  <conditionalFormatting sqref="I253">
    <cfRule type="cellIs" dxfId="509" priority="586" stopIfTrue="1" operator="equal">
      <formula>"a"</formula>
    </cfRule>
  </conditionalFormatting>
  <conditionalFormatting sqref="AA254:AA255 AD254:AD255">
    <cfRule type="cellIs" dxfId="508" priority="585" stopIfTrue="1" operator="equal">
      <formula>#REF!</formula>
    </cfRule>
  </conditionalFormatting>
  <conditionalFormatting sqref="I254:I255">
    <cfRule type="cellIs" dxfId="507" priority="584" stopIfTrue="1" operator="equal">
      <formula>"a"</formula>
    </cfRule>
  </conditionalFormatting>
  <conditionalFormatting sqref="AA257 AD257">
    <cfRule type="cellIs" dxfId="506" priority="583" stopIfTrue="1" operator="equal">
      <formula>#REF!</formula>
    </cfRule>
  </conditionalFormatting>
  <conditionalFormatting sqref="G257 I257">
    <cfRule type="expression" dxfId="505" priority="582" stopIfTrue="1">
      <formula>F257&gt;0</formula>
    </cfRule>
  </conditionalFormatting>
  <conditionalFormatting sqref="I257">
    <cfRule type="expression" dxfId="504" priority="581" stopIfTrue="1">
      <formula>F257&gt;0</formula>
    </cfRule>
  </conditionalFormatting>
  <conditionalFormatting sqref="I257">
    <cfRule type="cellIs" dxfId="503" priority="580" stopIfTrue="1" operator="equal">
      <formula>"a"</formula>
    </cfRule>
  </conditionalFormatting>
  <conditionalFormatting sqref="AA256 AD256">
    <cfRule type="cellIs" dxfId="502" priority="579" stopIfTrue="1" operator="equal">
      <formula>#REF!</formula>
    </cfRule>
  </conditionalFormatting>
  <conditionalFormatting sqref="G256 I256">
    <cfRule type="expression" dxfId="501" priority="578" stopIfTrue="1">
      <formula>F256&gt;0</formula>
    </cfRule>
  </conditionalFormatting>
  <conditionalFormatting sqref="I256">
    <cfRule type="expression" dxfId="500" priority="577" stopIfTrue="1">
      <formula>F256&gt;0</formula>
    </cfRule>
  </conditionalFormatting>
  <conditionalFormatting sqref="I256">
    <cfRule type="cellIs" dxfId="499" priority="576" stopIfTrue="1" operator="equal">
      <formula>"a"</formula>
    </cfRule>
  </conditionalFormatting>
  <conditionalFormatting sqref="AA252 AD252">
    <cfRule type="cellIs" dxfId="498" priority="575" stopIfTrue="1" operator="equal">
      <formula>#REF!</formula>
    </cfRule>
  </conditionalFormatting>
  <conditionalFormatting sqref="G252 I252">
    <cfRule type="expression" dxfId="497" priority="574" stopIfTrue="1">
      <formula>F252&gt;0</formula>
    </cfRule>
  </conditionalFormatting>
  <conditionalFormatting sqref="I252">
    <cfRule type="expression" dxfId="496" priority="573" stopIfTrue="1">
      <formula>F252&gt;0</formula>
    </cfRule>
  </conditionalFormatting>
  <conditionalFormatting sqref="I252">
    <cfRule type="cellIs" dxfId="495" priority="572" stopIfTrue="1" operator="equal">
      <formula>"a"</formula>
    </cfRule>
  </conditionalFormatting>
  <conditionalFormatting sqref="G248:G249 I248:I249">
    <cfRule type="expression" dxfId="494" priority="571" stopIfTrue="1">
      <formula>F248&gt;0</formula>
    </cfRule>
  </conditionalFormatting>
  <conditionalFormatting sqref="I248:I249">
    <cfRule type="expression" dxfId="493" priority="570" stopIfTrue="1">
      <formula>F248&gt;0</formula>
    </cfRule>
  </conditionalFormatting>
  <conditionalFormatting sqref="AD247 AA247">
    <cfRule type="cellIs" dxfId="492" priority="569" stopIfTrue="1" operator="equal">
      <formula>#REF!</formula>
    </cfRule>
  </conditionalFormatting>
  <conditionalFormatting sqref="I247 G247">
    <cfRule type="expression" dxfId="491" priority="568" stopIfTrue="1">
      <formula>F247&gt;0</formula>
    </cfRule>
  </conditionalFormatting>
  <conditionalFormatting sqref="I247">
    <cfRule type="expression" dxfId="490" priority="567" stopIfTrue="1">
      <formula>F247&gt;0</formula>
    </cfRule>
  </conditionalFormatting>
  <conditionalFormatting sqref="I247">
    <cfRule type="cellIs" dxfId="489" priority="566" stopIfTrue="1" operator="equal">
      <formula>"a"</formula>
    </cfRule>
  </conditionalFormatting>
  <conditionalFormatting sqref="AA248:AA249 AD248:AD249">
    <cfRule type="cellIs" dxfId="488" priority="565" stopIfTrue="1" operator="equal">
      <formula>#REF!</formula>
    </cfRule>
  </conditionalFormatting>
  <conditionalFormatting sqref="I248:I249">
    <cfRule type="cellIs" dxfId="487" priority="564" stopIfTrue="1" operator="equal">
      <formula>"a"</formula>
    </cfRule>
  </conditionalFormatting>
  <conditionalFormatting sqref="AA251 AD251">
    <cfRule type="cellIs" dxfId="486" priority="563" stopIfTrue="1" operator="equal">
      <formula>#REF!</formula>
    </cfRule>
  </conditionalFormatting>
  <conditionalFormatting sqref="G251 I251">
    <cfRule type="expression" dxfId="485" priority="562" stopIfTrue="1">
      <formula>F251&gt;0</formula>
    </cfRule>
  </conditionalFormatting>
  <conditionalFormatting sqref="I251">
    <cfRule type="expression" dxfId="484" priority="561" stopIfTrue="1">
      <formula>F251&gt;0</formula>
    </cfRule>
  </conditionalFormatting>
  <conditionalFormatting sqref="I251">
    <cfRule type="cellIs" dxfId="483" priority="560" stopIfTrue="1" operator="equal">
      <formula>"a"</formula>
    </cfRule>
  </conditionalFormatting>
  <conditionalFormatting sqref="AA250 AD250">
    <cfRule type="cellIs" dxfId="482" priority="559" stopIfTrue="1" operator="equal">
      <formula>#REF!</formula>
    </cfRule>
  </conditionalFormatting>
  <conditionalFormatting sqref="G250 I250">
    <cfRule type="expression" dxfId="481" priority="558" stopIfTrue="1">
      <formula>F250&gt;0</formula>
    </cfRule>
  </conditionalFormatting>
  <conditionalFormatting sqref="I250">
    <cfRule type="expression" dxfId="480" priority="557" stopIfTrue="1">
      <formula>F250&gt;0</formula>
    </cfRule>
  </conditionalFormatting>
  <conditionalFormatting sqref="I250">
    <cfRule type="cellIs" dxfId="479" priority="556" stopIfTrue="1" operator="equal">
      <formula>"a"</formula>
    </cfRule>
  </conditionalFormatting>
  <conditionalFormatting sqref="G279 I279">
    <cfRule type="expression" dxfId="478" priority="555" stopIfTrue="1">
      <formula>F279&gt;0</formula>
    </cfRule>
  </conditionalFormatting>
  <conditionalFormatting sqref="I279">
    <cfRule type="expression" dxfId="477" priority="554" stopIfTrue="1">
      <formula>F279&gt;0</formula>
    </cfRule>
  </conditionalFormatting>
  <conditionalFormatting sqref="AD278 AA278">
    <cfRule type="cellIs" dxfId="476" priority="553" stopIfTrue="1" operator="equal">
      <formula>#REF!</formula>
    </cfRule>
  </conditionalFormatting>
  <conditionalFormatting sqref="I278 G278">
    <cfRule type="expression" dxfId="475" priority="552" stopIfTrue="1">
      <formula>F278&gt;0</formula>
    </cfRule>
  </conditionalFormatting>
  <conditionalFormatting sqref="I278">
    <cfRule type="expression" dxfId="474" priority="551" stopIfTrue="1">
      <formula>F278&gt;0</formula>
    </cfRule>
  </conditionalFormatting>
  <conditionalFormatting sqref="I278">
    <cfRule type="cellIs" dxfId="473" priority="550" stopIfTrue="1" operator="equal">
      <formula>"a"</formula>
    </cfRule>
  </conditionalFormatting>
  <conditionalFormatting sqref="AA279 AD279">
    <cfRule type="cellIs" dxfId="472" priority="549" stopIfTrue="1" operator="equal">
      <formula>#REF!</formula>
    </cfRule>
  </conditionalFormatting>
  <conditionalFormatting sqref="I279">
    <cfRule type="cellIs" dxfId="471" priority="548" stopIfTrue="1" operator="equal">
      <formula>"a"</formula>
    </cfRule>
  </conditionalFormatting>
  <conditionalFormatting sqref="AA277 AD277">
    <cfRule type="cellIs" dxfId="470" priority="547" stopIfTrue="1" operator="equal">
      <formula>#REF!</formula>
    </cfRule>
  </conditionalFormatting>
  <conditionalFormatting sqref="G277 I277">
    <cfRule type="expression" dxfId="469" priority="546" stopIfTrue="1">
      <formula>F277&gt;0</formula>
    </cfRule>
  </conditionalFormatting>
  <conditionalFormatting sqref="I277">
    <cfRule type="expression" dxfId="468" priority="545" stopIfTrue="1">
      <formula>F277&gt;0</formula>
    </cfRule>
  </conditionalFormatting>
  <conditionalFormatting sqref="I277">
    <cfRule type="cellIs" dxfId="467" priority="544" stopIfTrue="1" operator="equal">
      <formula>"a"</formula>
    </cfRule>
  </conditionalFormatting>
  <conditionalFormatting sqref="AA276 AD276">
    <cfRule type="cellIs" dxfId="466" priority="543" stopIfTrue="1" operator="equal">
      <formula>#REF!</formula>
    </cfRule>
  </conditionalFormatting>
  <conditionalFormatting sqref="G276 I276">
    <cfRule type="expression" dxfId="465" priority="542" stopIfTrue="1">
      <formula>F276&gt;0</formula>
    </cfRule>
  </conditionalFormatting>
  <conditionalFormatting sqref="I276">
    <cfRule type="expression" dxfId="464" priority="541" stopIfTrue="1">
      <formula>F276&gt;0</formula>
    </cfRule>
  </conditionalFormatting>
  <conditionalFormatting sqref="I276">
    <cfRule type="cellIs" dxfId="463" priority="540" stopIfTrue="1" operator="equal">
      <formula>"a"</formula>
    </cfRule>
  </conditionalFormatting>
  <conditionalFormatting sqref="I273 G273">
    <cfRule type="expression" dxfId="462" priority="539" stopIfTrue="1">
      <formula>F273&gt;0</formula>
    </cfRule>
  </conditionalFormatting>
  <conditionalFormatting sqref="I273">
    <cfRule type="expression" dxfId="461" priority="538" stopIfTrue="1">
      <formula>F273&gt;0</formula>
    </cfRule>
  </conditionalFormatting>
  <conditionalFormatting sqref="AD273 AA273">
    <cfRule type="cellIs" dxfId="460" priority="537" stopIfTrue="1" operator="equal">
      <formula>#REF!</formula>
    </cfRule>
  </conditionalFormatting>
  <conditionalFormatting sqref="I273">
    <cfRule type="cellIs" dxfId="459" priority="536" stopIfTrue="1" operator="equal">
      <formula>"a"</formula>
    </cfRule>
  </conditionalFormatting>
  <conditionalFormatting sqref="AA275 AD275">
    <cfRule type="cellIs" dxfId="458" priority="535" stopIfTrue="1" operator="equal">
      <formula>#REF!</formula>
    </cfRule>
  </conditionalFormatting>
  <conditionalFormatting sqref="G275 I275">
    <cfRule type="expression" dxfId="457" priority="534" stopIfTrue="1">
      <formula>F275&gt;0</formula>
    </cfRule>
  </conditionalFormatting>
  <conditionalFormatting sqref="I275">
    <cfRule type="expression" dxfId="456" priority="533" stopIfTrue="1">
      <formula>F275&gt;0</formula>
    </cfRule>
  </conditionalFormatting>
  <conditionalFormatting sqref="I275">
    <cfRule type="cellIs" dxfId="455" priority="532" stopIfTrue="1" operator="equal">
      <formula>"a"</formula>
    </cfRule>
  </conditionalFormatting>
  <conditionalFormatting sqref="AA274 AD274">
    <cfRule type="cellIs" dxfId="454" priority="531" stopIfTrue="1" operator="equal">
      <formula>#REF!</formula>
    </cfRule>
  </conditionalFormatting>
  <conditionalFormatting sqref="G274 I274">
    <cfRule type="expression" dxfId="453" priority="530" stopIfTrue="1">
      <formula>F274&gt;0</formula>
    </cfRule>
  </conditionalFormatting>
  <conditionalFormatting sqref="I274">
    <cfRule type="expression" dxfId="452" priority="529" stopIfTrue="1">
      <formula>F274&gt;0</formula>
    </cfRule>
  </conditionalFormatting>
  <conditionalFormatting sqref="I274">
    <cfRule type="cellIs" dxfId="451" priority="528" stopIfTrue="1" operator="equal">
      <formula>"a"</formula>
    </cfRule>
  </conditionalFormatting>
  <conditionalFormatting sqref="I280 G280">
    <cfRule type="expression" dxfId="450" priority="527" stopIfTrue="1">
      <formula>F280&gt;0</formula>
    </cfRule>
  </conditionalFormatting>
  <conditionalFormatting sqref="I280">
    <cfRule type="expression" dxfId="449" priority="526" stopIfTrue="1">
      <formula>F280&gt;0</formula>
    </cfRule>
  </conditionalFormatting>
  <conditionalFormatting sqref="AD280 AA280">
    <cfRule type="cellIs" dxfId="448" priority="525" stopIfTrue="1" operator="equal">
      <formula>#REF!</formula>
    </cfRule>
  </conditionalFormatting>
  <conditionalFormatting sqref="I280">
    <cfRule type="cellIs" dxfId="447" priority="524" stopIfTrue="1" operator="equal">
      <formula>"a"</formula>
    </cfRule>
  </conditionalFormatting>
  <conditionalFormatting sqref="AA282 AD282">
    <cfRule type="cellIs" dxfId="446" priority="523" stopIfTrue="1" operator="equal">
      <formula>#REF!</formula>
    </cfRule>
  </conditionalFormatting>
  <conditionalFormatting sqref="G282 I282">
    <cfRule type="expression" dxfId="445" priority="522" stopIfTrue="1">
      <formula>F282&gt;0</formula>
    </cfRule>
  </conditionalFormatting>
  <conditionalFormatting sqref="I282">
    <cfRule type="expression" dxfId="444" priority="521" stopIfTrue="1">
      <formula>F282&gt;0</formula>
    </cfRule>
  </conditionalFormatting>
  <conditionalFormatting sqref="I282">
    <cfRule type="cellIs" dxfId="443" priority="520" stopIfTrue="1" operator="equal">
      <formula>"a"</formula>
    </cfRule>
  </conditionalFormatting>
  <conditionalFormatting sqref="AA281 AD281">
    <cfRule type="cellIs" dxfId="442" priority="519" stopIfTrue="1" operator="equal">
      <formula>#REF!</formula>
    </cfRule>
  </conditionalFormatting>
  <conditionalFormatting sqref="G281 I281">
    <cfRule type="expression" dxfId="441" priority="518" stopIfTrue="1">
      <formula>F281&gt;0</formula>
    </cfRule>
  </conditionalFormatting>
  <conditionalFormatting sqref="I281">
    <cfRule type="expression" dxfId="440" priority="517" stopIfTrue="1">
      <formula>F281&gt;0</formula>
    </cfRule>
  </conditionalFormatting>
  <conditionalFormatting sqref="I281">
    <cfRule type="cellIs" dxfId="439" priority="516" stopIfTrue="1" operator="equal">
      <formula>"a"</formula>
    </cfRule>
  </conditionalFormatting>
  <conditionalFormatting sqref="G246">
    <cfRule type="expression" dxfId="438" priority="515" stopIfTrue="1">
      <formula>D246&gt;0</formula>
    </cfRule>
  </conditionalFormatting>
  <conditionalFormatting sqref="G246">
    <cfRule type="cellIs" dxfId="437" priority="514" stopIfTrue="1" operator="equal">
      <formula>"a"</formula>
    </cfRule>
  </conditionalFormatting>
  <conditionalFormatting sqref="M283">
    <cfRule type="cellIs" dxfId="436" priority="512" stopIfTrue="1" operator="equal">
      <formula>"a"</formula>
    </cfRule>
  </conditionalFormatting>
  <conditionalFormatting sqref="I283">
    <cfRule type="cellIs" dxfId="435" priority="508" stopIfTrue="1" operator="equal">
      <formula>"a"</formula>
    </cfRule>
  </conditionalFormatting>
  <conditionalFormatting sqref="I283">
    <cfRule type="cellIs" dxfId="434" priority="507" stopIfTrue="1" operator="equal">
      <formula>"a"</formula>
    </cfRule>
  </conditionalFormatting>
  <conditionalFormatting sqref="I283 G283">
    <cfRule type="expression" dxfId="433" priority="452" stopIfTrue="1">
      <formula>F283&gt;0</formula>
    </cfRule>
  </conditionalFormatting>
  <conditionalFormatting sqref="I283">
    <cfRule type="expression" dxfId="432" priority="451" stopIfTrue="1">
      <formula>F283&gt;0</formula>
    </cfRule>
  </conditionalFormatting>
  <conditionalFormatting sqref="AD283 AA283">
    <cfRule type="cellIs" dxfId="431" priority="450" stopIfTrue="1" operator="equal">
      <formula>#REF!</formula>
    </cfRule>
  </conditionalFormatting>
  <conditionalFormatting sqref="I283">
    <cfRule type="cellIs" dxfId="430" priority="449" stopIfTrue="1" operator="equal">
      <formula>"a"</formula>
    </cfRule>
  </conditionalFormatting>
  <conditionalFormatting sqref="AD71 AA71 AD73:AD90 AA73:AA90">
    <cfRule type="cellIs" dxfId="429" priority="424" stopIfTrue="1" operator="equal">
      <formula>#REF!</formula>
    </cfRule>
  </conditionalFormatting>
  <conditionalFormatting sqref="I77:I89">
    <cfRule type="cellIs" dxfId="428" priority="423" stopIfTrue="1" operator="equal">
      <formula>"a"</formula>
    </cfRule>
  </conditionalFormatting>
  <conditionalFormatting sqref="AA72 AD72">
    <cfRule type="cellIs" dxfId="427" priority="422" stopIfTrue="1" operator="equal">
      <formula>#REF!</formula>
    </cfRule>
  </conditionalFormatting>
  <conditionalFormatting sqref="M72:M149">
    <cfRule type="expression" dxfId="426" priority="421" stopIfTrue="1">
      <formula>L72&gt;0</formula>
    </cfRule>
  </conditionalFormatting>
  <conditionalFormatting sqref="G72:G149">
    <cfRule type="expression" dxfId="425" priority="420" stopIfTrue="1">
      <formula>F72&gt;0</formula>
    </cfRule>
  </conditionalFormatting>
  <conditionalFormatting sqref="G90">
    <cfRule type="expression" dxfId="424" priority="419" stopIfTrue="1">
      <formula>F90&gt;0</formula>
    </cfRule>
  </conditionalFormatting>
  <conditionalFormatting sqref="I90">
    <cfRule type="expression" dxfId="423" priority="418" stopIfTrue="1">
      <formula>F90&gt;0</formula>
    </cfRule>
  </conditionalFormatting>
  <conditionalFormatting sqref="I90">
    <cfRule type="cellIs" dxfId="422" priority="417" stopIfTrue="1" operator="equal">
      <formula>"a"</formula>
    </cfRule>
  </conditionalFormatting>
  <conditionalFormatting sqref="I90">
    <cfRule type="expression" dxfId="421" priority="416" stopIfTrue="1">
      <formula>H90&gt;0</formula>
    </cfRule>
  </conditionalFormatting>
  <conditionalFormatting sqref="AA92 AD92">
    <cfRule type="cellIs" dxfId="420" priority="415" stopIfTrue="1" operator="equal">
      <formula>#REF!</formula>
    </cfRule>
  </conditionalFormatting>
  <conditionalFormatting sqref="G92 I92">
    <cfRule type="expression" dxfId="419" priority="414" stopIfTrue="1">
      <formula>F92&gt;0</formula>
    </cfRule>
  </conditionalFormatting>
  <conditionalFormatting sqref="AA91 AD91">
    <cfRule type="cellIs" dxfId="418" priority="413" stopIfTrue="1" operator="equal">
      <formula>#REF!</formula>
    </cfRule>
  </conditionalFormatting>
  <conditionalFormatting sqref="G91">
    <cfRule type="expression" dxfId="417" priority="412" stopIfTrue="1">
      <formula>F91&gt;0</formula>
    </cfRule>
  </conditionalFormatting>
  <conditionalFormatting sqref="I92">
    <cfRule type="expression" dxfId="416" priority="411" stopIfTrue="1">
      <formula>F92&gt;0</formula>
    </cfRule>
  </conditionalFormatting>
  <conditionalFormatting sqref="I92">
    <cfRule type="cellIs" dxfId="415" priority="410" stopIfTrue="1" operator="equal">
      <formula>"a"</formula>
    </cfRule>
  </conditionalFormatting>
  <conditionalFormatting sqref="I91">
    <cfRule type="cellIs" dxfId="414" priority="409" stopIfTrue="1" operator="equal">
      <formula>"a"</formula>
    </cfRule>
  </conditionalFormatting>
  <conditionalFormatting sqref="I91">
    <cfRule type="expression" dxfId="413" priority="408" stopIfTrue="1">
      <formula>H91&gt;0</formula>
    </cfRule>
  </conditionalFormatting>
  <conditionalFormatting sqref="I91">
    <cfRule type="expression" dxfId="412" priority="407" stopIfTrue="1">
      <formula>F91&gt;0</formula>
    </cfRule>
  </conditionalFormatting>
  <conditionalFormatting sqref="I72:I149">
    <cfRule type="expression" dxfId="411" priority="406" stopIfTrue="1">
      <formula>H72&gt;0</formula>
    </cfRule>
  </conditionalFormatting>
  <conditionalFormatting sqref="I72:I149">
    <cfRule type="expression" dxfId="410" priority="405" stopIfTrue="1">
      <formula>F72&gt;0</formula>
    </cfRule>
  </conditionalFormatting>
  <conditionalFormatting sqref="G94 I94 I103 G103">
    <cfRule type="expression" dxfId="409" priority="404" stopIfTrue="1">
      <formula>F94&gt;0</formula>
    </cfRule>
  </conditionalFormatting>
  <conditionalFormatting sqref="I94 I103">
    <cfRule type="expression" dxfId="408" priority="403" stopIfTrue="1">
      <formula>F94&gt;0</formula>
    </cfRule>
  </conditionalFormatting>
  <conditionalFormatting sqref="AD93 AA93">
    <cfRule type="cellIs" dxfId="407" priority="402" stopIfTrue="1" operator="equal">
      <formula>#REF!</formula>
    </cfRule>
  </conditionalFormatting>
  <conditionalFormatting sqref="I93 G93">
    <cfRule type="expression" dxfId="406" priority="401" stopIfTrue="1">
      <formula>F93&gt;0</formula>
    </cfRule>
  </conditionalFormatting>
  <conditionalFormatting sqref="I93">
    <cfRule type="expression" dxfId="405" priority="400" stopIfTrue="1">
      <formula>F93&gt;0</formula>
    </cfRule>
  </conditionalFormatting>
  <conditionalFormatting sqref="I93">
    <cfRule type="cellIs" dxfId="404" priority="399" stopIfTrue="1" operator="equal">
      <formula>"a"</formula>
    </cfRule>
  </conditionalFormatting>
  <conditionalFormatting sqref="AA94 AD94 AD103 AA103">
    <cfRule type="cellIs" dxfId="403" priority="398" stopIfTrue="1" operator="equal">
      <formula>#REF!</formula>
    </cfRule>
  </conditionalFormatting>
  <conditionalFormatting sqref="I94 I103">
    <cfRule type="cellIs" dxfId="402" priority="397" stopIfTrue="1" operator="equal">
      <formula>"a"</formula>
    </cfRule>
  </conditionalFormatting>
  <conditionalFormatting sqref="G99:G100 I99:I100">
    <cfRule type="expression" dxfId="401" priority="396" stopIfTrue="1">
      <formula>F99&gt;0</formula>
    </cfRule>
  </conditionalFormatting>
  <conditionalFormatting sqref="I99:I100">
    <cfRule type="expression" dxfId="400" priority="395" stopIfTrue="1">
      <formula>F99&gt;0</formula>
    </cfRule>
  </conditionalFormatting>
  <conditionalFormatting sqref="AD98 AA98">
    <cfRule type="cellIs" dxfId="399" priority="394" stopIfTrue="1" operator="equal">
      <formula>#REF!</formula>
    </cfRule>
  </conditionalFormatting>
  <conditionalFormatting sqref="I98 G98">
    <cfRule type="expression" dxfId="398" priority="393" stopIfTrue="1">
      <formula>F98&gt;0</formula>
    </cfRule>
  </conditionalFormatting>
  <conditionalFormatting sqref="I98">
    <cfRule type="expression" dxfId="397" priority="392" stopIfTrue="1">
      <formula>F98&gt;0</formula>
    </cfRule>
  </conditionalFormatting>
  <conditionalFormatting sqref="I98">
    <cfRule type="cellIs" dxfId="396" priority="391" stopIfTrue="1" operator="equal">
      <formula>"a"</formula>
    </cfRule>
  </conditionalFormatting>
  <conditionalFormatting sqref="AA99:AA100 AD99:AD100">
    <cfRule type="cellIs" dxfId="395" priority="390" stopIfTrue="1" operator="equal">
      <formula>#REF!</formula>
    </cfRule>
  </conditionalFormatting>
  <conditionalFormatting sqref="I99:I100">
    <cfRule type="cellIs" dxfId="394" priority="389" stopIfTrue="1" operator="equal">
      <formula>"a"</formula>
    </cfRule>
  </conditionalFormatting>
  <conditionalFormatting sqref="AA102 AD102">
    <cfRule type="cellIs" dxfId="393" priority="388" stopIfTrue="1" operator="equal">
      <formula>#REF!</formula>
    </cfRule>
  </conditionalFormatting>
  <conditionalFormatting sqref="G102 I102">
    <cfRule type="expression" dxfId="392" priority="387" stopIfTrue="1">
      <formula>F102&gt;0</formula>
    </cfRule>
  </conditionalFormatting>
  <conditionalFormatting sqref="I102">
    <cfRule type="expression" dxfId="391" priority="386" stopIfTrue="1">
      <formula>F102&gt;0</formula>
    </cfRule>
  </conditionalFormatting>
  <conditionalFormatting sqref="I102">
    <cfRule type="cellIs" dxfId="390" priority="385" stopIfTrue="1" operator="equal">
      <formula>"a"</formula>
    </cfRule>
  </conditionalFormatting>
  <conditionalFormatting sqref="AA101 AD101">
    <cfRule type="cellIs" dxfId="389" priority="384" stopIfTrue="1" operator="equal">
      <formula>#REF!</formula>
    </cfRule>
  </conditionalFormatting>
  <conditionalFormatting sqref="G101 I101">
    <cfRule type="expression" dxfId="388" priority="383" stopIfTrue="1">
      <formula>F101&gt;0</formula>
    </cfRule>
  </conditionalFormatting>
  <conditionalFormatting sqref="I101">
    <cfRule type="expression" dxfId="387" priority="382" stopIfTrue="1">
      <formula>F101&gt;0</formula>
    </cfRule>
  </conditionalFormatting>
  <conditionalFormatting sqref="I101">
    <cfRule type="cellIs" dxfId="386" priority="381" stopIfTrue="1" operator="equal">
      <formula>"a"</formula>
    </cfRule>
  </conditionalFormatting>
  <conditionalFormatting sqref="I95 G95">
    <cfRule type="expression" dxfId="385" priority="380" stopIfTrue="1">
      <formula>F95&gt;0</formula>
    </cfRule>
  </conditionalFormatting>
  <conditionalFormatting sqref="I95">
    <cfRule type="expression" dxfId="384" priority="379" stopIfTrue="1">
      <formula>F95&gt;0</formula>
    </cfRule>
  </conditionalFormatting>
  <conditionalFormatting sqref="AD95 AA95">
    <cfRule type="cellIs" dxfId="383" priority="378" stopIfTrue="1" operator="equal">
      <formula>#REF!</formula>
    </cfRule>
  </conditionalFormatting>
  <conditionalFormatting sqref="I95">
    <cfRule type="cellIs" dxfId="382" priority="377" stopIfTrue="1" operator="equal">
      <formula>"a"</formula>
    </cfRule>
  </conditionalFormatting>
  <conditionalFormatting sqref="AA97 AD97">
    <cfRule type="cellIs" dxfId="381" priority="376" stopIfTrue="1" operator="equal">
      <formula>#REF!</formula>
    </cfRule>
  </conditionalFormatting>
  <conditionalFormatting sqref="G97 I97">
    <cfRule type="expression" dxfId="380" priority="375" stopIfTrue="1">
      <formula>F97&gt;0</formula>
    </cfRule>
  </conditionalFormatting>
  <conditionalFormatting sqref="I97">
    <cfRule type="expression" dxfId="379" priority="374" stopIfTrue="1">
      <formula>F97&gt;0</formula>
    </cfRule>
  </conditionalFormatting>
  <conditionalFormatting sqref="I97">
    <cfRule type="cellIs" dxfId="378" priority="373" stopIfTrue="1" operator="equal">
      <formula>"a"</formula>
    </cfRule>
  </conditionalFormatting>
  <conditionalFormatting sqref="AA96 AD96">
    <cfRule type="cellIs" dxfId="377" priority="372" stopIfTrue="1" operator="equal">
      <formula>#REF!</formula>
    </cfRule>
  </conditionalFormatting>
  <conditionalFormatting sqref="G96 I96">
    <cfRule type="expression" dxfId="376" priority="371" stopIfTrue="1">
      <formula>F96&gt;0</formula>
    </cfRule>
  </conditionalFormatting>
  <conditionalFormatting sqref="I96">
    <cfRule type="expression" dxfId="375" priority="370" stopIfTrue="1">
      <formula>F96&gt;0</formula>
    </cfRule>
  </conditionalFormatting>
  <conditionalFormatting sqref="I96">
    <cfRule type="cellIs" dxfId="374" priority="369" stopIfTrue="1" operator="equal">
      <formula>"a"</formula>
    </cfRule>
  </conditionalFormatting>
  <conditionalFormatting sqref="G139 I139">
    <cfRule type="expression" dxfId="373" priority="368" stopIfTrue="1">
      <formula>F139&gt;0</formula>
    </cfRule>
  </conditionalFormatting>
  <conditionalFormatting sqref="I139">
    <cfRule type="expression" dxfId="372" priority="367" stopIfTrue="1">
      <formula>F139&gt;0</formula>
    </cfRule>
  </conditionalFormatting>
  <conditionalFormatting sqref="AD138 AA138">
    <cfRule type="cellIs" dxfId="371" priority="366" stopIfTrue="1" operator="equal">
      <formula>#REF!</formula>
    </cfRule>
  </conditionalFormatting>
  <conditionalFormatting sqref="I138 G138">
    <cfRule type="expression" dxfId="370" priority="365" stopIfTrue="1">
      <formula>F138&gt;0</formula>
    </cfRule>
  </conditionalFormatting>
  <conditionalFormatting sqref="I138">
    <cfRule type="expression" dxfId="369" priority="364" stopIfTrue="1">
      <formula>F138&gt;0</formula>
    </cfRule>
  </conditionalFormatting>
  <conditionalFormatting sqref="I138">
    <cfRule type="cellIs" dxfId="368" priority="363" stopIfTrue="1" operator="equal">
      <formula>"a"</formula>
    </cfRule>
  </conditionalFormatting>
  <conditionalFormatting sqref="AA139 AD139">
    <cfRule type="cellIs" dxfId="367" priority="362" stopIfTrue="1" operator="equal">
      <formula>#REF!</formula>
    </cfRule>
  </conditionalFormatting>
  <conditionalFormatting sqref="I139">
    <cfRule type="cellIs" dxfId="366" priority="361" stopIfTrue="1" operator="equal">
      <formula>"a"</formula>
    </cfRule>
  </conditionalFormatting>
  <conditionalFormatting sqref="AA137 AD137">
    <cfRule type="cellIs" dxfId="365" priority="360" stopIfTrue="1" operator="equal">
      <formula>#REF!</formula>
    </cfRule>
  </conditionalFormatting>
  <conditionalFormatting sqref="G137 I137">
    <cfRule type="expression" dxfId="364" priority="359" stopIfTrue="1">
      <formula>F137&gt;0</formula>
    </cfRule>
  </conditionalFormatting>
  <conditionalFormatting sqref="I137">
    <cfRule type="expression" dxfId="363" priority="358" stopIfTrue="1">
      <formula>F137&gt;0</formula>
    </cfRule>
  </conditionalFormatting>
  <conditionalFormatting sqref="I137">
    <cfRule type="cellIs" dxfId="362" priority="357" stopIfTrue="1" operator="equal">
      <formula>"a"</formula>
    </cfRule>
  </conditionalFormatting>
  <conditionalFormatting sqref="AA104 AD104">
    <cfRule type="cellIs" dxfId="361" priority="356" stopIfTrue="1" operator="equal">
      <formula>#REF!</formula>
    </cfRule>
  </conditionalFormatting>
  <conditionalFormatting sqref="G104 I104">
    <cfRule type="expression" dxfId="360" priority="355" stopIfTrue="1">
      <formula>F104&gt;0</formula>
    </cfRule>
  </conditionalFormatting>
  <conditionalFormatting sqref="I104">
    <cfRule type="expression" dxfId="359" priority="354" stopIfTrue="1">
      <formula>F104&gt;0</formula>
    </cfRule>
  </conditionalFormatting>
  <conditionalFormatting sqref="I104">
    <cfRule type="cellIs" dxfId="358" priority="353" stopIfTrue="1" operator="equal">
      <formula>"a"</formula>
    </cfRule>
  </conditionalFormatting>
  <conditionalFormatting sqref="G133:G134 I133:I134">
    <cfRule type="expression" dxfId="357" priority="352" stopIfTrue="1">
      <formula>F133&gt;0</formula>
    </cfRule>
  </conditionalFormatting>
  <conditionalFormatting sqref="I133:I134">
    <cfRule type="expression" dxfId="356" priority="351" stopIfTrue="1">
      <formula>F133&gt;0</formula>
    </cfRule>
  </conditionalFormatting>
  <conditionalFormatting sqref="AD132 AA132">
    <cfRule type="cellIs" dxfId="355" priority="350" stopIfTrue="1" operator="equal">
      <formula>#REF!</formula>
    </cfRule>
  </conditionalFormatting>
  <conditionalFormatting sqref="I132 G132">
    <cfRule type="expression" dxfId="354" priority="349" stopIfTrue="1">
      <formula>F132&gt;0</formula>
    </cfRule>
  </conditionalFormatting>
  <conditionalFormatting sqref="I132">
    <cfRule type="expression" dxfId="353" priority="348" stopIfTrue="1">
      <formula>F132&gt;0</formula>
    </cfRule>
  </conditionalFormatting>
  <conditionalFormatting sqref="I132">
    <cfRule type="cellIs" dxfId="352" priority="347" stopIfTrue="1" operator="equal">
      <formula>"a"</formula>
    </cfRule>
  </conditionalFormatting>
  <conditionalFormatting sqref="AA133:AA134 AD133:AD134">
    <cfRule type="cellIs" dxfId="351" priority="346" stopIfTrue="1" operator="equal">
      <formula>#REF!</formula>
    </cfRule>
  </conditionalFormatting>
  <conditionalFormatting sqref="I133:I134">
    <cfRule type="cellIs" dxfId="350" priority="345" stopIfTrue="1" operator="equal">
      <formula>"a"</formula>
    </cfRule>
  </conditionalFormatting>
  <conditionalFormatting sqref="AA136 AD136">
    <cfRule type="cellIs" dxfId="349" priority="344" stopIfTrue="1" operator="equal">
      <formula>#REF!</formula>
    </cfRule>
  </conditionalFormatting>
  <conditionalFormatting sqref="G136 I136">
    <cfRule type="expression" dxfId="348" priority="343" stopIfTrue="1">
      <formula>F136&gt;0</formula>
    </cfRule>
  </conditionalFormatting>
  <conditionalFormatting sqref="I136">
    <cfRule type="expression" dxfId="347" priority="342" stopIfTrue="1">
      <formula>F136&gt;0</formula>
    </cfRule>
  </conditionalFormatting>
  <conditionalFormatting sqref="I136">
    <cfRule type="cellIs" dxfId="346" priority="341" stopIfTrue="1" operator="equal">
      <formula>"a"</formula>
    </cfRule>
  </conditionalFormatting>
  <conditionalFormatting sqref="AA135 AD135">
    <cfRule type="cellIs" dxfId="345" priority="340" stopIfTrue="1" operator="equal">
      <formula>#REF!</formula>
    </cfRule>
  </conditionalFormatting>
  <conditionalFormatting sqref="G135 I135">
    <cfRule type="expression" dxfId="344" priority="339" stopIfTrue="1">
      <formula>F135&gt;0</formula>
    </cfRule>
  </conditionalFormatting>
  <conditionalFormatting sqref="I135">
    <cfRule type="expression" dxfId="343" priority="338" stopIfTrue="1">
      <formula>F135&gt;0</formula>
    </cfRule>
  </conditionalFormatting>
  <conditionalFormatting sqref="I135">
    <cfRule type="cellIs" dxfId="342" priority="337" stopIfTrue="1" operator="equal">
      <formula>"a"</formula>
    </cfRule>
  </conditionalFormatting>
  <conditionalFormatting sqref="AA112:AA113 AD112:AD113">
    <cfRule type="cellIs" dxfId="341" priority="336" stopIfTrue="1" operator="equal">
      <formula>#REF!</formula>
    </cfRule>
  </conditionalFormatting>
  <conditionalFormatting sqref="I112:I113 G112:G113">
    <cfRule type="expression" dxfId="340" priority="335" stopIfTrue="1">
      <formula>F112&gt;0</formula>
    </cfRule>
  </conditionalFormatting>
  <conditionalFormatting sqref="I112:I113">
    <cfRule type="expression" dxfId="339" priority="334" stopIfTrue="1">
      <formula>F112&gt;0</formula>
    </cfRule>
  </conditionalFormatting>
  <conditionalFormatting sqref="I112:I113">
    <cfRule type="cellIs" dxfId="338" priority="333" stopIfTrue="1" operator="equal">
      <formula>"a"</formula>
    </cfRule>
  </conditionalFormatting>
  <conditionalFormatting sqref="AA111 AD111">
    <cfRule type="cellIs" dxfId="337" priority="332" stopIfTrue="1" operator="equal">
      <formula>#REF!</formula>
    </cfRule>
  </conditionalFormatting>
  <conditionalFormatting sqref="G111 I111">
    <cfRule type="expression" dxfId="336" priority="331" stopIfTrue="1">
      <formula>F111&gt;0</formula>
    </cfRule>
  </conditionalFormatting>
  <conditionalFormatting sqref="I111">
    <cfRule type="expression" dxfId="335" priority="330" stopIfTrue="1">
      <formula>F111&gt;0</formula>
    </cfRule>
  </conditionalFormatting>
  <conditionalFormatting sqref="I111">
    <cfRule type="cellIs" dxfId="334" priority="329" stopIfTrue="1" operator="equal">
      <formula>"a"</formula>
    </cfRule>
  </conditionalFormatting>
  <conditionalFormatting sqref="G107:G108 I107:I108">
    <cfRule type="expression" dxfId="333" priority="328" stopIfTrue="1">
      <formula>F107&gt;0</formula>
    </cfRule>
  </conditionalFormatting>
  <conditionalFormatting sqref="I107:I108">
    <cfRule type="expression" dxfId="332" priority="327" stopIfTrue="1">
      <formula>F107&gt;0</formula>
    </cfRule>
  </conditionalFormatting>
  <conditionalFormatting sqref="AD106 AA106">
    <cfRule type="cellIs" dxfId="331" priority="326" stopIfTrue="1" operator="equal">
      <formula>#REF!</formula>
    </cfRule>
  </conditionalFormatting>
  <conditionalFormatting sqref="I106 G106">
    <cfRule type="expression" dxfId="330" priority="325" stopIfTrue="1">
      <formula>F106&gt;0</formula>
    </cfRule>
  </conditionalFormatting>
  <conditionalFormatting sqref="I106">
    <cfRule type="expression" dxfId="329" priority="324" stopIfTrue="1">
      <formula>F106&gt;0</formula>
    </cfRule>
  </conditionalFormatting>
  <conditionalFormatting sqref="I106">
    <cfRule type="cellIs" dxfId="328" priority="323" stopIfTrue="1" operator="equal">
      <formula>"a"</formula>
    </cfRule>
  </conditionalFormatting>
  <conditionalFormatting sqref="AA107:AA108 AD107:AD108">
    <cfRule type="cellIs" dxfId="327" priority="322" stopIfTrue="1" operator="equal">
      <formula>#REF!</formula>
    </cfRule>
  </conditionalFormatting>
  <conditionalFormatting sqref="I107:I108">
    <cfRule type="cellIs" dxfId="326" priority="321" stopIfTrue="1" operator="equal">
      <formula>"a"</formula>
    </cfRule>
  </conditionalFormatting>
  <conditionalFormatting sqref="AA110 AD110">
    <cfRule type="cellIs" dxfId="325" priority="320" stopIfTrue="1" operator="equal">
      <formula>#REF!</formula>
    </cfRule>
  </conditionalFormatting>
  <conditionalFormatting sqref="G110 I110">
    <cfRule type="expression" dxfId="324" priority="319" stopIfTrue="1">
      <formula>F110&gt;0</formula>
    </cfRule>
  </conditionalFormatting>
  <conditionalFormatting sqref="I110">
    <cfRule type="expression" dxfId="323" priority="318" stopIfTrue="1">
      <formula>F110&gt;0</formula>
    </cfRule>
  </conditionalFormatting>
  <conditionalFormatting sqref="I110">
    <cfRule type="cellIs" dxfId="322" priority="317" stopIfTrue="1" operator="equal">
      <formula>"a"</formula>
    </cfRule>
  </conditionalFormatting>
  <conditionalFormatting sqref="AA109 AD109">
    <cfRule type="cellIs" dxfId="321" priority="316" stopIfTrue="1" operator="equal">
      <formula>#REF!</formula>
    </cfRule>
  </conditionalFormatting>
  <conditionalFormatting sqref="G109 I109">
    <cfRule type="expression" dxfId="320" priority="315" stopIfTrue="1">
      <formula>F109&gt;0</formula>
    </cfRule>
  </conditionalFormatting>
  <conditionalFormatting sqref="I109">
    <cfRule type="expression" dxfId="319" priority="314" stopIfTrue="1">
      <formula>F109&gt;0</formula>
    </cfRule>
  </conditionalFormatting>
  <conditionalFormatting sqref="I109">
    <cfRule type="cellIs" dxfId="318" priority="313" stopIfTrue="1" operator="equal">
      <formula>"a"</formula>
    </cfRule>
  </conditionalFormatting>
  <conditionalFormatting sqref="AA105 AD105">
    <cfRule type="cellIs" dxfId="317" priority="312" stopIfTrue="1" operator="equal">
      <formula>#REF!</formula>
    </cfRule>
  </conditionalFormatting>
  <conditionalFormatting sqref="G105 I105">
    <cfRule type="expression" dxfId="316" priority="311" stopIfTrue="1">
      <formula>F105&gt;0</formula>
    </cfRule>
  </conditionalFormatting>
  <conditionalFormatting sqref="I105">
    <cfRule type="expression" dxfId="315" priority="310" stopIfTrue="1">
      <formula>F105&gt;0</formula>
    </cfRule>
  </conditionalFormatting>
  <conditionalFormatting sqref="I105">
    <cfRule type="cellIs" dxfId="314" priority="309" stopIfTrue="1" operator="equal">
      <formula>"a"</formula>
    </cfRule>
  </conditionalFormatting>
  <conditionalFormatting sqref="G128:G129 I128:I129">
    <cfRule type="expression" dxfId="313" priority="308" stopIfTrue="1">
      <formula>F128&gt;0</formula>
    </cfRule>
  </conditionalFormatting>
  <conditionalFormatting sqref="I128:I129">
    <cfRule type="expression" dxfId="312" priority="307" stopIfTrue="1">
      <formula>F128&gt;0</formula>
    </cfRule>
  </conditionalFormatting>
  <conditionalFormatting sqref="AD127 AA127">
    <cfRule type="cellIs" dxfId="311" priority="306" stopIfTrue="1" operator="equal">
      <formula>#REF!</formula>
    </cfRule>
  </conditionalFormatting>
  <conditionalFormatting sqref="I127 G127">
    <cfRule type="expression" dxfId="310" priority="305" stopIfTrue="1">
      <formula>F127&gt;0</formula>
    </cfRule>
  </conditionalFormatting>
  <conditionalFormatting sqref="I127">
    <cfRule type="expression" dxfId="309" priority="304" stopIfTrue="1">
      <formula>F127&gt;0</formula>
    </cfRule>
  </conditionalFormatting>
  <conditionalFormatting sqref="I127">
    <cfRule type="cellIs" dxfId="308" priority="303" stopIfTrue="1" operator="equal">
      <formula>"a"</formula>
    </cfRule>
  </conditionalFormatting>
  <conditionalFormatting sqref="AA128:AA129 AD128:AD129">
    <cfRule type="cellIs" dxfId="307" priority="302" stopIfTrue="1" operator="equal">
      <formula>#REF!</formula>
    </cfRule>
  </conditionalFormatting>
  <conditionalFormatting sqref="I128:I129">
    <cfRule type="cellIs" dxfId="306" priority="301" stopIfTrue="1" operator="equal">
      <formula>"a"</formula>
    </cfRule>
  </conditionalFormatting>
  <conditionalFormatting sqref="AA131 AD131">
    <cfRule type="cellIs" dxfId="305" priority="300" stopIfTrue="1" operator="equal">
      <formula>#REF!</formula>
    </cfRule>
  </conditionalFormatting>
  <conditionalFormatting sqref="G131 I131">
    <cfRule type="expression" dxfId="304" priority="299" stopIfTrue="1">
      <formula>F131&gt;0</formula>
    </cfRule>
  </conditionalFormatting>
  <conditionalFormatting sqref="I131">
    <cfRule type="expression" dxfId="303" priority="298" stopIfTrue="1">
      <formula>F131&gt;0</formula>
    </cfRule>
  </conditionalFormatting>
  <conditionalFormatting sqref="I131">
    <cfRule type="cellIs" dxfId="302" priority="297" stopIfTrue="1" operator="equal">
      <formula>"a"</formula>
    </cfRule>
  </conditionalFormatting>
  <conditionalFormatting sqref="AA130 AD130">
    <cfRule type="cellIs" dxfId="301" priority="296" stopIfTrue="1" operator="equal">
      <formula>#REF!</formula>
    </cfRule>
  </conditionalFormatting>
  <conditionalFormatting sqref="G130 I130">
    <cfRule type="expression" dxfId="300" priority="295" stopIfTrue="1">
      <formula>F130&gt;0</formula>
    </cfRule>
  </conditionalFormatting>
  <conditionalFormatting sqref="I130">
    <cfRule type="expression" dxfId="299" priority="294" stopIfTrue="1">
      <formula>F130&gt;0</formula>
    </cfRule>
  </conditionalFormatting>
  <conditionalFormatting sqref="I130">
    <cfRule type="cellIs" dxfId="298" priority="293" stopIfTrue="1" operator="equal">
      <formula>"a"</formula>
    </cfRule>
  </conditionalFormatting>
  <conditionalFormatting sqref="AA126 AD126">
    <cfRule type="cellIs" dxfId="297" priority="292" stopIfTrue="1" operator="equal">
      <formula>#REF!</formula>
    </cfRule>
  </conditionalFormatting>
  <conditionalFormatting sqref="G126 I126">
    <cfRule type="expression" dxfId="296" priority="291" stopIfTrue="1">
      <formula>F126&gt;0</formula>
    </cfRule>
  </conditionalFormatting>
  <conditionalFormatting sqref="I126">
    <cfRule type="expression" dxfId="295" priority="290" stopIfTrue="1">
      <formula>F126&gt;0</formula>
    </cfRule>
  </conditionalFormatting>
  <conditionalFormatting sqref="I126">
    <cfRule type="cellIs" dxfId="294" priority="289" stopIfTrue="1" operator="equal">
      <formula>"a"</formula>
    </cfRule>
  </conditionalFormatting>
  <conditionalFormatting sqref="AA125 AD125">
    <cfRule type="cellIs" dxfId="293" priority="288" stopIfTrue="1" operator="equal">
      <formula>#REF!</formula>
    </cfRule>
  </conditionalFormatting>
  <conditionalFormatting sqref="G125 I125">
    <cfRule type="expression" dxfId="292" priority="287" stopIfTrue="1">
      <formula>F125&gt;0</formula>
    </cfRule>
  </conditionalFormatting>
  <conditionalFormatting sqref="I125">
    <cfRule type="expression" dxfId="291" priority="286" stopIfTrue="1">
      <formula>F125&gt;0</formula>
    </cfRule>
  </conditionalFormatting>
  <conditionalFormatting sqref="I125">
    <cfRule type="cellIs" dxfId="290" priority="285" stopIfTrue="1" operator="equal">
      <formula>"a"</formula>
    </cfRule>
  </conditionalFormatting>
  <conditionalFormatting sqref="G121:G122 I121:I122">
    <cfRule type="expression" dxfId="289" priority="284" stopIfTrue="1">
      <formula>F121&gt;0</formula>
    </cfRule>
  </conditionalFormatting>
  <conditionalFormatting sqref="I121:I122">
    <cfRule type="expression" dxfId="288" priority="283" stopIfTrue="1">
      <formula>F121&gt;0</formula>
    </cfRule>
  </conditionalFormatting>
  <conditionalFormatting sqref="AD120 AA120">
    <cfRule type="cellIs" dxfId="287" priority="282" stopIfTrue="1" operator="equal">
      <formula>#REF!</formula>
    </cfRule>
  </conditionalFormatting>
  <conditionalFormatting sqref="I120 G120">
    <cfRule type="expression" dxfId="286" priority="281" stopIfTrue="1">
      <formula>F120&gt;0</formula>
    </cfRule>
  </conditionalFormatting>
  <conditionalFormatting sqref="I120">
    <cfRule type="expression" dxfId="285" priority="280" stopIfTrue="1">
      <formula>F120&gt;0</formula>
    </cfRule>
  </conditionalFormatting>
  <conditionalFormatting sqref="I120">
    <cfRule type="cellIs" dxfId="284" priority="279" stopIfTrue="1" operator="equal">
      <formula>"a"</formula>
    </cfRule>
  </conditionalFormatting>
  <conditionalFormatting sqref="AA121:AA122 AD121:AD122">
    <cfRule type="cellIs" dxfId="283" priority="278" stopIfTrue="1" operator="equal">
      <formula>#REF!</formula>
    </cfRule>
  </conditionalFormatting>
  <conditionalFormatting sqref="I121:I122">
    <cfRule type="cellIs" dxfId="282" priority="277" stopIfTrue="1" operator="equal">
      <formula>"a"</formula>
    </cfRule>
  </conditionalFormatting>
  <conditionalFormatting sqref="AA124 AD124">
    <cfRule type="cellIs" dxfId="281" priority="276" stopIfTrue="1" operator="equal">
      <formula>#REF!</formula>
    </cfRule>
  </conditionalFormatting>
  <conditionalFormatting sqref="G124 I124">
    <cfRule type="expression" dxfId="280" priority="275" stopIfTrue="1">
      <formula>F124&gt;0</formula>
    </cfRule>
  </conditionalFormatting>
  <conditionalFormatting sqref="I124">
    <cfRule type="expression" dxfId="279" priority="274" stopIfTrue="1">
      <formula>F124&gt;0</formula>
    </cfRule>
  </conditionalFormatting>
  <conditionalFormatting sqref="I124">
    <cfRule type="cellIs" dxfId="278" priority="273" stopIfTrue="1" operator="equal">
      <formula>"a"</formula>
    </cfRule>
  </conditionalFormatting>
  <conditionalFormatting sqref="AA123 AD123">
    <cfRule type="cellIs" dxfId="277" priority="272" stopIfTrue="1" operator="equal">
      <formula>#REF!</formula>
    </cfRule>
  </conditionalFormatting>
  <conditionalFormatting sqref="G123 I123">
    <cfRule type="expression" dxfId="276" priority="271" stopIfTrue="1">
      <formula>F123&gt;0</formula>
    </cfRule>
  </conditionalFormatting>
  <conditionalFormatting sqref="I123">
    <cfRule type="expression" dxfId="275" priority="270" stopIfTrue="1">
      <formula>F123&gt;0</formula>
    </cfRule>
  </conditionalFormatting>
  <conditionalFormatting sqref="I123">
    <cfRule type="cellIs" dxfId="274" priority="269" stopIfTrue="1" operator="equal">
      <formula>"a"</formula>
    </cfRule>
  </conditionalFormatting>
  <conditionalFormatting sqref="AA119 AD119">
    <cfRule type="cellIs" dxfId="273" priority="268" stopIfTrue="1" operator="equal">
      <formula>#REF!</formula>
    </cfRule>
  </conditionalFormatting>
  <conditionalFormatting sqref="G119 I119">
    <cfRule type="expression" dxfId="272" priority="267" stopIfTrue="1">
      <formula>F119&gt;0</formula>
    </cfRule>
  </conditionalFormatting>
  <conditionalFormatting sqref="I119">
    <cfRule type="expression" dxfId="271" priority="266" stopIfTrue="1">
      <formula>F119&gt;0</formula>
    </cfRule>
  </conditionalFormatting>
  <conditionalFormatting sqref="I119">
    <cfRule type="cellIs" dxfId="270" priority="265" stopIfTrue="1" operator="equal">
      <formula>"a"</formula>
    </cfRule>
  </conditionalFormatting>
  <conditionalFormatting sqref="G115:G116 I115:I116">
    <cfRule type="expression" dxfId="269" priority="264" stopIfTrue="1">
      <formula>F115&gt;0</formula>
    </cfRule>
  </conditionalFormatting>
  <conditionalFormatting sqref="I115:I116">
    <cfRule type="expression" dxfId="268" priority="263" stopIfTrue="1">
      <formula>F115&gt;0</formula>
    </cfRule>
  </conditionalFormatting>
  <conditionalFormatting sqref="AD114 AA114">
    <cfRule type="cellIs" dxfId="267" priority="262" stopIfTrue="1" operator="equal">
      <formula>#REF!</formula>
    </cfRule>
  </conditionalFormatting>
  <conditionalFormatting sqref="I114 G114">
    <cfRule type="expression" dxfId="266" priority="261" stopIfTrue="1">
      <formula>F114&gt;0</formula>
    </cfRule>
  </conditionalFormatting>
  <conditionalFormatting sqref="I114">
    <cfRule type="expression" dxfId="265" priority="260" stopIfTrue="1">
      <formula>F114&gt;0</formula>
    </cfRule>
  </conditionalFormatting>
  <conditionalFormatting sqref="I114">
    <cfRule type="cellIs" dxfId="264" priority="259" stopIfTrue="1" operator="equal">
      <formula>"a"</formula>
    </cfRule>
  </conditionalFormatting>
  <conditionalFormatting sqref="AA115:AA116 AD115:AD116">
    <cfRule type="cellIs" dxfId="263" priority="258" stopIfTrue="1" operator="equal">
      <formula>#REF!</formula>
    </cfRule>
  </conditionalFormatting>
  <conditionalFormatting sqref="I115:I116">
    <cfRule type="cellIs" dxfId="262" priority="257" stopIfTrue="1" operator="equal">
      <formula>"a"</formula>
    </cfRule>
  </conditionalFormatting>
  <conditionalFormatting sqref="AA118 AD118">
    <cfRule type="cellIs" dxfId="261" priority="256" stopIfTrue="1" operator="equal">
      <formula>#REF!</formula>
    </cfRule>
  </conditionalFormatting>
  <conditionalFormatting sqref="G118 I118">
    <cfRule type="expression" dxfId="260" priority="255" stopIfTrue="1">
      <formula>F118&gt;0</formula>
    </cfRule>
  </conditionalFormatting>
  <conditionalFormatting sqref="I118">
    <cfRule type="expression" dxfId="259" priority="254" stopIfTrue="1">
      <formula>F118&gt;0</formula>
    </cfRule>
  </conditionalFormatting>
  <conditionalFormatting sqref="I118">
    <cfRule type="cellIs" dxfId="258" priority="253" stopIfTrue="1" operator="equal">
      <formula>"a"</formula>
    </cfRule>
  </conditionalFormatting>
  <conditionalFormatting sqref="AA117 AD117">
    <cfRule type="cellIs" dxfId="257" priority="252" stopIfTrue="1" operator="equal">
      <formula>#REF!</formula>
    </cfRule>
  </conditionalFormatting>
  <conditionalFormatting sqref="G117 I117">
    <cfRule type="expression" dxfId="256" priority="251" stopIfTrue="1">
      <formula>F117&gt;0</formula>
    </cfRule>
  </conditionalFormatting>
  <conditionalFormatting sqref="I117">
    <cfRule type="expression" dxfId="255" priority="250" stopIfTrue="1">
      <formula>F117&gt;0</formula>
    </cfRule>
  </conditionalFormatting>
  <conditionalFormatting sqref="I117">
    <cfRule type="cellIs" dxfId="254" priority="249" stopIfTrue="1" operator="equal">
      <formula>"a"</formula>
    </cfRule>
  </conditionalFormatting>
  <conditionalFormatting sqref="G146 I146">
    <cfRule type="expression" dxfId="253" priority="248" stopIfTrue="1">
      <formula>F146&gt;0</formula>
    </cfRule>
  </conditionalFormatting>
  <conditionalFormatting sqref="I146">
    <cfRule type="expression" dxfId="252" priority="247" stopIfTrue="1">
      <formula>F146&gt;0</formula>
    </cfRule>
  </conditionalFormatting>
  <conditionalFormatting sqref="AD145 AA145">
    <cfRule type="cellIs" dxfId="251" priority="246" stopIfTrue="1" operator="equal">
      <formula>#REF!</formula>
    </cfRule>
  </conditionalFormatting>
  <conditionalFormatting sqref="I145 G145">
    <cfRule type="expression" dxfId="250" priority="245" stopIfTrue="1">
      <formula>F145&gt;0</formula>
    </cfRule>
  </conditionalFormatting>
  <conditionalFormatting sqref="I145">
    <cfRule type="expression" dxfId="249" priority="244" stopIfTrue="1">
      <formula>F145&gt;0</formula>
    </cfRule>
  </conditionalFormatting>
  <conditionalFormatting sqref="I145">
    <cfRule type="cellIs" dxfId="248" priority="243" stopIfTrue="1" operator="equal">
      <formula>"a"</formula>
    </cfRule>
  </conditionalFormatting>
  <conditionalFormatting sqref="AA146 AD146">
    <cfRule type="cellIs" dxfId="247" priority="242" stopIfTrue="1" operator="equal">
      <formula>#REF!</formula>
    </cfRule>
  </conditionalFormatting>
  <conditionalFormatting sqref="I146">
    <cfRule type="cellIs" dxfId="246" priority="241" stopIfTrue="1" operator="equal">
      <formula>"a"</formula>
    </cfRule>
  </conditionalFormatting>
  <conditionalFormatting sqref="AA144 AD144">
    <cfRule type="cellIs" dxfId="245" priority="240" stopIfTrue="1" operator="equal">
      <formula>#REF!</formula>
    </cfRule>
  </conditionalFormatting>
  <conditionalFormatting sqref="G144 I144">
    <cfRule type="expression" dxfId="244" priority="239" stopIfTrue="1">
      <formula>F144&gt;0</formula>
    </cfRule>
  </conditionalFormatting>
  <conditionalFormatting sqref="I144">
    <cfRule type="expression" dxfId="243" priority="238" stopIfTrue="1">
      <formula>F144&gt;0</formula>
    </cfRule>
  </conditionalFormatting>
  <conditionalFormatting sqref="I144">
    <cfRule type="cellIs" dxfId="242" priority="237" stopIfTrue="1" operator="equal">
      <formula>"a"</formula>
    </cfRule>
  </conditionalFormatting>
  <conditionalFormatting sqref="AA143 AD143">
    <cfRule type="cellIs" dxfId="241" priority="236" stopIfTrue="1" operator="equal">
      <formula>#REF!</formula>
    </cfRule>
  </conditionalFormatting>
  <conditionalFormatting sqref="G143 I143">
    <cfRule type="expression" dxfId="240" priority="235" stopIfTrue="1">
      <formula>F143&gt;0</formula>
    </cfRule>
  </conditionalFormatting>
  <conditionalFormatting sqref="I143">
    <cfRule type="expression" dxfId="239" priority="234" stopIfTrue="1">
      <formula>F143&gt;0</formula>
    </cfRule>
  </conditionalFormatting>
  <conditionalFormatting sqref="I143">
    <cfRule type="cellIs" dxfId="238" priority="233" stopIfTrue="1" operator="equal">
      <formula>"a"</formula>
    </cfRule>
  </conditionalFormatting>
  <conditionalFormatting sqref="I140 G140">
    <cfRule type="expression" dxfId="237" priority="232" stopIfTrue="1">
      <formula>F140&gt;0</formula>
    </cfRule>
  </conditionalFormatting>
  <conditionalFormatting sqref="I140">
    <cfRule type="expression" dxfId="236" priority="231" stopIfTrue="1">
      <formula>F140&gt;0</formula>
    </cfRule>
  </conditionalFormatting>
  <conditionalFormatting sqref="AD140 AA140">
    <cfRule type="cellIs" dxfId="235" priority="230" stopIfTrue="1" operator="equal">
      <formula>#REF!</formula>
    </cfRule>
  </conditionalFormatting>
  <conditionalFormatting sqref="I140">
    <cfRule type="cellIs" dxfId="234" priority="229" stopIfTrue="1" operator="equal">
      <formula>"a"</formula>
    </cfRule>
  </conditionalFormatting>
  <conditionalFormatting sqref="AA142 AD142">
    <cfRule type="cellIs" dxfId="233" priority="228" stopIfTrue="1" operator="equal">
      <formula>#REF!</formula>
    </cfRule>
  </conditionalFormatting>
  <conditionalFormatting sqref="G142 I142">
    <cfRule type="expression" dxfId="232" priority="227" stopIfTrue="1">
      <formula>F142&gt;0</formula>
    </cfRule>
  </conditionalFormatting>
  <conditionalFormatting sqref="I142">
    <cfRule type="expression" dxfId="231" priority="226" stopIfTrue="1">
      <formula>F142&gt;0</formula>
    </cfRule>
  </conditionalFormatting>
  <conditionalFormatting sqref="I142">
    <cfRule type="cellIs" dxfId="230" priority="225" stopIfTrue="1" operator="equal">
      <formula>"a"</formula>
    </cfRule>
  </conditionalFormatting>
  <conditionalFormatting sqref="AA141 AD141">
    <cfRule type="cellIs" dxfId="229" priority="224" stopIfTrue="1" operator="equal">
      <formula>#REF!</formula>
    </cfRule>
  </conditionalFormatting>
  <conditionalFormatting sqref="G141 I141">
    <cfRule type="expression" dxfId="228" priority="223" stopIfTrue="1">
      <formula>F141&gt;0</formula>
    </cfRule>
  </conditionalFormatting>
  <conditionalFormatting sqref="I141">
    <cfRule type="expression" dxfId="227" priority="222" stopIfTrue="1">
      <formula>F141&gt;0</formula>
    </cfRule>
  </conditionalFormatting>
  <conditionalFormatting sqref="I141">
    <cfRule type="cellIs" dxfId="226" priority="221" stopIfTrue="1" operator="equal">
      <formula>"a"</formula>
    </cfRule>
  </conditionalFormatting>
  <conditionalFormatting sqref="I147 G147">
    <cfRule type="expression" dxfId="225" priority="220" stopIfTrue="1">
      <formula>F147&gt;0</formula>
    </cfRule>
  </conditionalFormatting>
  <conditionalFormatting sqref="I147">
    <cfRule type="expression" dxfId="224" priority="219" stopIfTrue="1">
      <formula>F147&gt;0</formula>
    </cfRule>
  </conditionalFormatting>
  <conditionalFormatting sqref="AD147 AA147">
    <cfRule type="cellIs" dxfId="223" priority="218" stopIfTrue="1" operator="equal">
      <formula>#REF!</formula>
    </cfRule>
  </conditionalFormatting>
  <conditionalFormatting sqref="I147">
    <cfRule type="cellIs" dxfId="222" priority="217" stopIfTrue="1" operator="equal">
      <formula>"a"</formula>
    </cfRule>
  </conditionalFormatting>
  <conditionalFormatting sqref="AA149 AD149">
    <cfRule type="cellIs" dxfId="221" priority="216" stopIfTrue="1" operator="equal">
      <formula>#REF!</formula>
    </cfRule>
  </conditionalFormatting>
  <conditionalFormatting sqref="G149 I149">
    <cfRule type="expression" dxfId="220" priority="215" stopIfTrue="1">
      <formula>F149&gt;0</formula>
    </cfRule>
  </conditionalFormatting>
  <conditionalFormatting sqref="I149">
    <cfRule type="expression" dxfId="219" priority="214" stopIfTrue="1">
      <formula>F149&gt;0</formula>
    </cfRule>
  </conditionalFormatting>
  <conditionalFormatting sqref="I149">
    <cfRule type="cellIs" dxfId="218" priority="213" stopIfTrue="1" operator="equal">
      <formula>"a"</formula>
    </cfRule>
  </conditionalFormatting>
  <conditionalFormatting sqref="AA148 AD148">
    <cfRule type="cellIs" dxfId="217" priority="212" stopIfTrue="1" operator="equal">
      <formula>#REF!</formula>
    </cfRule>
  </conditionalFormatting>
  <conditionalFormatting sqref="G148 I148">
    <cfRule type="expression" dxfId="216" priority="211" stopIfTrue="1">
      <formula>F148&gt;0</formula>
    </cfRule>
  </conditionalFormatting>
  <conditionalFormatting sqref="I148">
    <cfRule type="expression" dxfId="215" priority="210" stopIfTrue="1">
      <formula>F148&gt;0</formula>
    </cfRule>
  </conditionalFormatting>
  <conditionalFormatting sqref="I148">
    <cfRule type="cellIs" dxfId="214" priority="209" stopIfTrue="1" operator="equal">
      <formula>"a"</formula>
    </cfRule>
  </conditionalFormatting>
  <conditionalFormatting sqref="G113">
    <cfRule type="expression" dxfId="213" priority="208" stopIfTrue="1">
      <formula>D113&gt;0</formula>
    </cfRule>
  </conditionalFormatting>
  <conditionalFormatting sqref="G113">
    <cfRule type="cellIs" dxfId="212" priority="207" stopIfTrue="1" operator="equal">
      <formula>"a"</formula>
    </cfRule>
  </conditionalFormatting>
  <conditionalFormatting sqref="M150:M177">
    <cfRule type="cellIs" dxfId="211" priority="205" stopIfTrue="1" operator="equal">
      <formula>"a"</formula>
    </cfRule>
  </conditionalFormatting>
  <conditionalFormatting sqref="I150:I177">
    <cfRule type="cellIs" dxfId="210" priority="201" stopIfTrue="1" operator="equal">
      <formula>"a"</formula>
    </cfRule>
  </conditionalFormatting>
  <conditionalFormatting sqref="I150:I177">
    <cfRule type="cellIs" dxfId="209" priority="200" stopIfTrue="1" operator="equal">
      <formula>"a"</formula>
    </cfRule>
  </conditionalFormatting>
  <conditionalFormatting sqref="AA175 AD175">
    <cfRule type="cellIs" dxfId="208" priority="153" stopIfTrue="1" operator="equal">
      <formula>#REF!</formula>
    </cfRule>
  </conditionalFormatting>
  <conditionalFormatting sqref="G175 I175">
    <cfRule type="expression" dxfId="207" priority="152" stopIfTrue="1">
      <formula>F175&gt;0</formula>
    </cfRule>
  </conditionalFormatting>
  <conditionalFormatting sqref="I175">
    <cfRule type="expression" dxfId="206" priority="151" stopIfTrue="1">
      <formula>F175&gt;0</formula>
    </cfRule>
  </conditionalFormatting>
  <conditionalFormatting sqref="I175">
    <cfRule type="cellIs" dxfId="205" priority="150" stopIfTrue="1" operator="equal">
      <formula>"a"</formula>
    </cfRule>
  </conditionalFormatting>
  <conditionalFormatting sqref="AA174 AD174">
    <cfRule type="cellIs" dxfId="204" priority="149" stopIfTrue="1" operator="equal">
      <formula>#REF!</formula>
    </cfRule>
  </conditionalFormatting>
  <conditionalFormatting sqref="G174 I174">
    <cfRule type="expression" dxfId="203" priority="148" stopIfTrue="1">
      <formula>F174&gt;0</formula>
    </cfRule>
  </conditionalFormatting>
  <conditionalFormatting sqref="I174">
    <cfRule type="expression" dxfId="202" priority="147" stopIfTrue="1">
      <formula>F174&gt;0</formula>
    </cfRule>
  </conditionalFormatting>
  <conditionalFormatting sqref="I174">
    <cfRule type="cellIs" dxfId="201" priority="146" stopIfTrue="1" operator="equal">
      <formula>"a"</formula>
    </cfRule>
  </conditionalFormatting>
  <conditionalFormatting sqref="I150 G150">
    <cfRule type="expression" dxfId="200" priority="145" stopIfTrue="1">
      <formula>F150&gt;0</formula>
    </cfRule>
  </conditionalFormatting>
  <conditionalFormatting sqref="I150">
    <cfRule type="expression" dxfId="199" priority="144" stopIfTrue="1">
      <formula>F150&gt;0</formula>
    </cfRule>
  </conditionalFormatting>
  <conditionalFormatting sqref="AD150 AA150">
    <cfRule type="cellIs" dxfId="198" priority="143" stopIfTrue="1" operator="equal">
      <formula>#REF!</formula>
    </cfRule>
  </conditionalFormatting>
  <conditionalFormatting sqref="I150">
    <cfRule type="cellIs" dxfId="197" priority="142" stopIfTrue="1" operator="equal">
      <formula>"a"</formula>
    </cfRule>
  </conditionalFormatting>
  <conditionalFormatting sqref="AA173 AD173">
    <cfRule type="cellIs" dxfId="196" priority="141" stopIfTrue="1" operator="equal">
      <formula>#REF!</formula>
    </cfRule>
  </conditionalFormatting>
  <conditionalFormatting sqref="G173 I173">
    <cfRule type="expression" dxfId="195" priority="140" stopIfTrue="1">
      <formula>F173&gt;0</formula>
    </cfRule>
  </conditionalFormatting>
  <conditionalFormatting sqref="I173">
    <cfRule type="expression" dxfId="194" priority="139" stopIfTrue="1">
      <formula>F173&gt;0</formula>
    </cfRule>
  </conditionalFormatting>
  <conditionalFormatting sqref="I173">
    <cfRule type="cellIs" dxfId="193" priority="138" stopIfTrue="1" operator="equal">
      <formula>"a"</formula>
    </cfRule>
  </conditionalFormatting>
  <conditionalFormatting sqref="AA172 AD172">
    <cfRule type="cellIs" dxfId="192" priority="137" stopIfTrue="1" operator="equal">
      <formula>#REF!</formula>
    </cfRule>
  </conditionalFormatting>
  <conditionalFormatting sqref="G172 I172">
    <cfRule type="expression" dxfId="191" priority="136" stopIfTrue="1">
      <formula>F172&gt;0</formula>
    </cfRule>
  </conditionalFormatting>
  <conditionalFormatting sqref="I172">
    <cfRule type="expression" dxfId="190" priority="135" stopIfTrue="1">
      <formula>F172&gt;0</formula>
    </cfRule>
  </conditionalFormatting>
  <conditionalFormatting sqref="I172">
    <cfRule type="cellIs" dxfId="189" priority="134" stopIfTrue="1" operator="equal">
      <formula>"a"</formula>
    </cfRule>
  </conditionalFormatting>
  <conditionalFormatting sqref="AD176 AA176">
    <cfRule type="cellIs" dxfId="188" priority="131" stopIfTrue="1" operator="equal">
      <formula>#REF!</formula>
    </cfRule>
  </conditionalFormatting>
  <conditionalFormatting sqref="I176 G176">
    <cfRule type="expression" dxfId="187" priority="130" stopIfTrue="1">
      <formula>F176&gt;0</formula>
    </cfRule>
  </conditionalFormatting>
  <conditionalFormatting sqref="I176">
    <cfRule type="expression" dxfId="186" priority="129" stopIfTrue="1">
      <formula>F176&gt;0</formula>
    </cfRule>
  </conditionalFormatting>
  <conditionalFormatting sqref="I176">
    <cfRule type="cellIs" dxfId="185" priority="128" stopIfTrue="1" operator="equal">
      <formula>"a"</formula>
    </cfRule>
  </conditionalFormatting>
  <conditionalFormatting sqref="AA177 AD177">
    <cfRule type="cellIs" dxfId="184" priority="127" stopIfTrue="1" operator="equal">
      <formula>#REF!</formula>
    </cfRule>
  </conditionalFormatting>
  <conditionalFormatting sqref="I177">
    <cfRule type="cellIs" dxfId="183" priority="126" stopIfTrue="1" operator="equal">
      <formula>"a"</formula>
    </cfRule>
  </conditionalFormatting>
  <conditionalFormatting sqref="AA171 AD171">
    <cfRule type="cellIs" dxfId="182" priority="117" stopIfTrue="1" operator="equal">
      <formula>#REF!</formula>
    </cfRule>
  </conditionalFormatting>
  <conditionalFormatting sqref="G171 I171">
    <cfRule type="expression" dxfId="181" priority="116" stopIfTrue="1">
      <formula>F171&gt;0</formula>
    </cfRule>
  </conditionalFormatting>
  <conditionalFormatting sqref="I171">
    <cfRule type="expression" dxfId="180" priority="115" stopIfTrue="1">
      <formula>F171&gt;0</formula>
    </cfRule>
  </conditionalFormatting>
  <conditionalFormatting sqref="I171">
    <cfRule type="cellIs" dxfId="179" priority="114" stopIfTrue="1" operator="equal">
      <formula>"a"</formula>
    </cfRule>
  </conditionalFormatting>
  <conditionalFormatting sqref="I168 G168">
    <cfRule type="expression" dxfId="178" priority="113" stopIfTrue="1">
      <formula>F168&gt;0</formula>
    </cfRule>
  </conditionalFormatting>
  <conditionalFormatting sqref="I168">
    <cfRule type="expression" dxfId="177" priority="112" stopIfTrue="1">
      <formula>F168&gt;0</formula>
    </cfRule>
  </conditionalFormatting>
  <conditionalFormatting sqref="AD168 AA168">
    <cfRule type="cellIs" dxfId="176" priority="111" stopIfTrue="1" operator="equal">
      <formula>#REF!</formula>
    </cfRule>
  </conditionalFormatting>
  <conditionalFormatting sqref="I168">
    <cfRule type="cellIs" dxfId="175" priority="110" stopIfTrue="1" operator="equal">
      <formula>"a"</formula>
    </cfRule>
  </conditionalFormatting>
  <conditionalFormatting sqref="AA170 AD170">
    <cfRule type="cellIs" dxfId="174" priority="109" stopIfTrue="1" operator="equal">
      <formula>#REF!</formula>
    </cfRule>
  </conditionalFormatting>
  <conditionalFormatting sqref="G170 I170">
    <cfRule type="expression" dxfId="173" priority="108" stopIfTrue="1">
      <formula>F170&gt;0</formula>
    </cfRule>
  </conditionalFormatting>
  <conditionalFormatting sqref="I170">
    <cfRule type="expression" dxfId="172" priority="107" stopIfTrue="1">
      <formula>F170&gt;0</formula>
    </cfRule>
  </conditionalFormatting>
  <conditionalFormatting sqref="I170">
    <cfRule type="cellIs" dxfId="171" priority="106" stopIfTrue="1" operator="equal">
      <formula>"a"</formula>
    </cfRule>
  </conditionalFormatting>
  <conditionalFormatting sqref="AA169 AD169">
    <cfRule type="cellIs" dxfId="170" priority="105" stopIfTrue="1" operator="equal">
      <formula>#REF!</formula>
    </cfRule>
  </conditionalFormatting>
  <conditionalFormatting sqref="G169 I169">
    <cfRule type="expression" dxfId="169" priority="104" stopIfTrue="1">
      <formula>F169&gt;0</formula>
    </cfRule>
  </conditionalFormatting>
  <conditionalFormatting sqref="I169">
    <cfRule type="expression" dxfId="168" priority="103" stopIfTrue="1">
      <formula>F169&gt;0</formula>
    </cfRule>
  </conditionalFormatting>
  <conditionalFormatting sqref="I169">
    <cfRule type="cellIs" dxfId="167" priority="102" stopIfTrue="1" operator="equal">
      <formula>"a"</formula>
    </cfRule>
  </conditionalFormatting>
  <conditionalFormatting sqref="I165 G165">
    <cfRule type="expression" dxfId="166" priority="101" stopIfTrue="1">
      <formula>F165&gt;0</formula>
    </cfRule>
  </conditionalFormatting>
  <conditionalFormatting sqref="I165">
    <cfRule type="expression" dxfId="165" priority="100" stopIfTrue="1">
      <formula>F165&gt;0</formula>
    </cfRule>
  </conditionalFormatting>
  <conditionalFormatting sqref="AD165 AA165">
    <cfRule type="cellIs" dxfId="164" priority="99" stopIfTrue="1" operator="equal">
      <formula>#REF!</formula>
    </cfRule>
  </conditionalFormatting>
  <conditionalFormatting sqref="I165">
    <cfRule type="cellIs" dxfId="163" priority="98" stopIfTrue="1" operator="equal">
      <formula>"a"</formula>
    </cfRule>
  </conditionalFormatting>
  <conditionalFormatting sqref="AA167 AD167">
    <cfRule type="cellIs" dxfId="162" priority="97" stopIfTrue="1" operator="equal">
      <formula>#REF!</formula>
    </cfRule>
  </conditionalFormatting>
  <conditionalFormatting sqref="G167 I167">
    <cfRule type="expression" dxfId="161" priority="96" stopIfTrue="1">
      <formula>F167&gt;0</formula>
    </cfRule>
  </conditionalFormatting>
  <conditionalFormatting sqref="I167">
    <cfRule type="expression" dxfId="160" priority="95" stopIfTrue="1">
      <formula>F167&gt;0</formula>
    </cfRule>
  </conditionalFormatting>
  <conditionalFormatting sqref="I167">
    <cfRule type="cellIs" dxfId="159" priority="94" stopIfTrue="1" operator="equal">
      <formula>"a"</formula>
    </cfRule>
  </conditionalFormatting>
  <conditionalFormatting sqref="AA166 AD166">
    <cfRule type="cellIs" dxfId="158" priority="93" stopIfTrue="1" operator="equal">
      <formula>#REF!</formula>
    </cfRule>
  </conditionalFormatting>
  <conditionalFormatting sqref="G166 I166">
    <cfRule type="expression" dxfId="157" priority="92" stopIfTrue="1">
      <formula>F166&gt;0</formula>
    </cfRule>
  </conditionalFormatting>
  <conditionalFormatting sqref="I166">
    <cfRule type="expression" dxfId="156" priority="91" stopIfTrue="1">
      <formula>F166&gt;0</formula>
    </cfRule>
  </conditionalFormatting>
  <conditionalFormatting sqref="I166">
    <cfRule type="cellIs" dxfId="155" priority="90" stopIfTrue="1" operator="equal">
      <formula>"a"</formula>
    </cfRule>
  </conditionalFormatting>
  <conditionalFormatting sqref="G161:G162 I161:I162">
    <cfRule type="expression" dxfId="154" priority="89" stopIfTrue="1">
      <formula>F161&gt;0</formula>
    </cfRule>
  </conditionalFormatting>
  <conditionalFormatting sqref="I161:I162">
    <cfRule type="expression" dxfId="153" priority="88" stopIfTrue="1">
      <formula>F161&gt;0</formula>
    </cfRule>
  </conditionalFormatting>
  <conditionalFormatting sqref="AD160 AA160">
    <cfRule type="cellIs" dxfId="152" priority="87" stopIfTrue="1" operator="equal">
      <formula>#REF!</formula>
    </cfRule>
  </conditionalFormatting>
  <conditionalFormatting sqref="I160 G160">
    <cfRule type="expression" dxfId="151" priority="86" stopIfTrue="1">
      <formula>F160&gt;0</formula>
    </cfRule>
  </conditionalFormatting>
  <conditionalFormatting sqref="I160">
    <cfRule type="expression" dxfId="150" priority="85" stopIfTrue="1">
      <formula>F160&gt;0</formula>
    </cfRule>
  </conditionalFormatting>
  <conditionalFormatting sqref="I160">
    <cfRule type="cellIs" dxfId="149" priority="84" stopIfTrue="1" operator="equal">
      <formula>"a"</formula>
    </cfRule>
  </conditionalFormatting>
  <conditionalFormatting sqref="AA161:AA162 AD161:AD162">
    <cfRule type="cellIs" dxfId="148" priority="83" stopIfTrue="1" operator="equal">
      <formula>#REF!</formula>
    </cfRule>
  </conditionalFormatting>
  <conditionalFormatting sqref="I161:I162">
    <cfRule type="cellIs" dxfId="147" priority="82" stopIfTrue="1" operator="equal">
      <formula>"a"</formula>
    </cfRule>
  </conditionalFormatting>
  <conditionalFormatting sqref="AA164 AD164">
    <cfRule type="cellIs" dxfId="146" priority="81" stopIfTrue="1" operator="equal">
      <formula>#REF!</formula>
    </cfRule>
  </conditionalFormatting>
  <conditionalFormatting sqref="G164 I164">
    <cfRule type="expression" dxfId="145" priority="80" stopIfTrue="1">
      <formula>F164&gt;0</formula>
    </cfRule>
  </conditionalFormatting>
  <conditionalFormatting sqref="I164">
    <cfRule type="expression" dxfId="144" priority="79" stopIfTrue="1">
      <formula>F164&gt;0</formula>
    </cfRule>
  </conditionalFormatting>
  <conditionalFormatting sqref="I164">
    <cfRule type="cellIs" dxfId="143" priority="78" stopIfTrue="1" operator="equal">
      <formula>"a"</formula>
    </cfRule>
  </conditionalFormatting>
  <conditionalFormatting sqref="AA163 AD163">
    <cfRule type="cellIs" dxfId="142" priority="77" stopIfTrue="1" operator="equal">
      <formula>#REF!</formula>
    </cfRule>
  </conditionalFormatting>
  <conditionalFormatting sqref="G163 I163">
    <cfRule type="expression" dxfId="141" priority="76" stopIfTrue="1">
      <formula>F163&gt;0</formula>
    </cfRule>
  </conditionalFormatting>
  <conditionalFormatting sqref="I163">
    <cfRule type="expression" dxfId="140" priority="75" stopIfTrue="1">
      <formula>F163&gt;0</formula>
    </cfRule>
  </conditionalFormatting>
  <conditionalFormatting sqref="I163">
    <cfRule type="cellIs" dxfId="139" priority="74" stopIfTrue="1" operator="equal">
      <formula>"a"</formula>
    </cfRule>
  </conditionalFormatting>
  <conditionalFormatting sqref="AA154 AD154">
    <cfRule type="cellIs" dxfId="138" priority="73" stopIfTrue="1" operator="equal">
      <formula>#REF!</formula>
    </cfRule>
  </conditionalFormatting>
  <conditionalFormatting sqref="G154 I154">
    <cfRule type="expression" dxfId="137" priority="72" stopIfTrue="1">
      <formula>F154&gt;0</formula>
    </cfRule>
  </conditionalFormatting>
  <conditionalFormatting sqref="I154">
    <cfRule type="expression" dxfId="136" priority="71" stopIfTrue="1">
      <formula>F154&gt;0</formula>
    </cfRule>
  </conditionalFormatting>
  <conditionalFormatting sqref="I154">
    <cfRule type="cellIs" dxfId="135" priority="70" stopIfTrue="1" operator="equal">
      <formula>"a"</formula>
    </cfRule>
  </conditionalFormatting>
  <conditionalFormatting sqref="AA153 AD153">
    <cfRule type="cellIs" dxfId="134" priority="69" stopIfTrue="1" operator="equal">
      <formula>#REF!</formula>
    </cfRule>
  </conditionalFormatting>
  <conditionalFormatting sqref="G153 I153">
    <cfRule type="expression" dxfId="133" priority="68" stopIfTrue="1">
      <formula>F153&gt;0</formula>
    </cfRule>
  </conditionalFormatting>
  <conditionalFormatting sqref="I153">
    <cfRule type="expression" dxfId="132" priority="67" stopIfTrue="1">
      <formula>F153&gt;0</formula>
    </cfRule>
  </conditionalFormatting>
  <conditionalFormatting sqref="I153">
    <cfRule type="cellIs" dxfId="131" priority="66" stopIfTrue="1" operator="equal">
      <formula>"a"</formula>
    </cfRule>
  </conditionalFormatting>
  <conditionalFormatting sqref="AA152 AD152">
    <cfRule type="cellIs" dxfId="130" priority="65" stopIfTrue="1" operator="equal">
      <formula>#REF!</formula>
    </cfRule>
  </conditionalFormatting>
  <conditionalFormatting sqref="G152 I152">
    <cfRule type="expression" dxfId="129" priority="64" stopIfTrue="1">
      <formula>F152&gt;0</formula>
    </cfRule>
  </conditionalFormatting>
  <conditionalFormatting sqref="I152">
    <cfRule type="expression" dxfId="128" priority="63" stopIfTrue="1">
      <formula>F152&gt;0</formula>
    </cfRule>
  </conditionalFormatting>
  <conditionalFormatting sqref="I152">
    <cfRule type="cellIs" dxfId="127" priority="62" stopIfTrue="1" operator="equal">
      <formula>"a"</formula>
    </cfRule>
  </conditionalFormatting>
  <conditionalFormatting sqref="AA151 AD151">
    <cfRule type="cellIs" dxfId="126" priority="61" stopIfTrue="1" operator="equal">
      <formula>#REF!</formula>
    </cfRule>
  </conditionalFormatting>
  <conditionalFormatting sqref="G151 I151">
    <cfRule type="expression" dxfId="125" priority="60" stopIfTrue="1">
      <formula>F151&gt;0</formula>
    </cfRule>
  </conditionalFormatting>
  <conditionalFormatting sqref="I151">
    <cfRule type="expression" dxfId="124" priority="59" stopIfTrue="1">
      <formula>F151&gt;0</formula>
    </cfRule>
  </conditionalFormatting>
  <conditionalFormatting sqref="I151">
    <cfRule type="cellIs" dxfId="123" priority="58" stopIfTrue="1" operator="equal">
      <formula>"a"</formula>
    </cfRule>
  </conditionalFormatting>
  <conditionalFormatting sqref="G156:G157 I156:I157">
    <cfRule type="expression" dxfId="122" priority="57" stopIfTrue="1">
      <formula>F156&gt;0</formula>
    </cfRule>
  </conditionalFormatting>
  <conditionalFormatting sqref="I156:I157">
    <cfRule type="expression" dxfId="121" priority="56" stopIfTrue="1">
      <formula>F156&gt;0</formula>
    </cfRule>
  </conditionalFormatting>
  <conditionalFormatting sqref="AD155 AA155">
    <cfRule type="cellIs" dxfId="120" priority="55" stopIfTrue="1" operator="equal">
      <formula>#REF!</formula>
    </cfRule>
  </conditionalFormatting>
  <conditionalFormatting sqref="I155 G155">
    <cfRule type="expression" dxfId="119" priority="54" stopIfTrue="1">
      <formula>F155&gt;0</formula>
    </cfRule>
  </conditionalFormatting>
  <conditionalFormatting sqref="I155">
    <cfRule type="expression" dxfId="118" priority="53" stopIfTrue="1">
      <formula>F155&gt;0</formula>
    </cfRule>
  </conditionalFormatting>
  <conditionalFormatting sqref="I155">
    <cfRule type="cellIs" dxfId="117" priority="52" stopIfTrue="1" operator="equal">
      <formula>"a"</formula>
    </cfRule>
  </conditionalFormatting>
  <conditionalFormatting sqref="AA156:AA157 AD156:AD157">
    <cfRule type="cellIs" dxfId="116" priority="51" stopIfTrue="1" operator="equal">
      <formula>#REF!</formula>
    </cfRule>
  </conditionalFormatting>
  <conditionalFormatting sqref="I156:I157">
    <cfRule type="cellIs" dxfId="115" priority="50" stopIfTrue="1" operator="equal">
      <formula>"a"</formula>
    </cfRule>
  </conditionalFormatting>
  <conditionalFormatting sqref="AA159 AD159">
    <cfRule type="cellIs" dxfId="114" priority="49" stopIfTrue="1" operator="equal">
      <formula>#REF!</formula>
    </cfRule>
  </conditionalFormatting>
  <conditionalFormatting sqref="G159 I159">
    <cfRule type="expression" dxfId="113" priority="48" stopIfTrue="1">
      <formula>F159&gt;0</formula>
    </cfRule>
  </conditionalFormatting>
  <conditionalFormatting sqref="I159">
    <cfRule type="expression" dxfId="112" priority="47" stopIfTrue="1">
      <formula>F159&gt;0</formula>
    </cfRule>
  </conditionalFormatting>
  <conditionalFormatting sqref="I159">
    <cfRule type="cellIs" dxfId="111" priority="46" stopIfTrue="1" operator="equal">
      <formula>"a"</formula>
    </cfRule>
  </conditionalFormatting>
  <conditionalFormatting sqref="AA158 AD158">
    <cfRule type="cellIs" dxfId="110" priority="45" stopIfTrue="1" operator="equal">
      <formula>#REF!</formula>
    </cfRule>
  </conditionalFormatting>
  <conditionalFormatting sqref="G158 I158">
    <cfRule type="expression" dxfId="109" priority="44" stopIfTrue="1">
      <formula>F158&gt;0</formula>
    </cfRule>
  </conditionalFormatting>
  <conditionalFormatting sqref="I158">
    <cfRule type="expression" dxfId="108" priority="43" stopIfTrue="1">
      <formula>F158&gt;0</formula>
    </cfRule>
  </conditionalFormatting>
  <conditionalFormatting sqref="I158">
    <cfRule type="cellIs" dxfId="107" priority="42" stopIfTrue="1" operator="equal">
      <formula>"a"</formula>
    </cfRule>
  </conditionalFormatting>
  <conditionalFormatting sqref="AD206:AD223 AA206:AA223">
    <cfRule type="cellIs" dxfId="106" priority="41" stopIfTrue="1" operator="equal">
      <formula>#REF!</formula>
    </cfRule>
  </conditionalFormatting>
  <conditionalFormatting sqref="I210:I222">
    <cfRule type="cellIs" dxfId="105" priority="40" stopIfTrue="1" operator="equal">
      <formula>"a"</formula>
    </cfRule>
  </conditionalFormatting>
  <conditionalFormatting sqref="AA205 AD205">
    <cfRule type="cellIs" dxfId="104" priority="39" stopIfTrue="1" operator="equal">
      <formula>#REF!</formula>
    </cfRule>
  </conditionalFormatting>
  <conditionalFormatting sqref="G223">
    <cfRule type="expression" dxfId="103" priority="38" stopIfTrue="1">
      <formula>F223&gt;0</formula>
    </cfRule>
  </conditionalFormatting>
  <conditionalFormatting sqref="I223">
    <cfRule type="expression" dxfId="102" priority="37" stopIfTrue="1">
      <formula>F223&gt;0</formula>
    </cfRule>
  </conditionalFormatting>
  <conditionalFormatting sqref="I223">
    <cfRule type="cellIs" dxfId="101" priority="36" stopIfTrue="1" operator="equal">
      <formula>"a"</formula>
    </cfRule>
  </conditionalFormatting>
  <conditionalFormatting sqref="I223">
    <cfRule type="expression" dxfId="100" priority="35" stopIfTrue="1">
      <formula>H223&gt;0</formula>
    </cfRule>
  </conditionalFormatting>
  <conditionalFormatting sqref="AA225 AD225">
    <cfRule type="cellIs" dxfId="99" priority="34" stopIfTrue="1" operator="equal">
      <formula>#REF!</formula>
    </cfRule>
  </conditionalFormatting>
  <conditionalFormatting sqref="G225 I225">
    <cfRule type="expression" dxfId="98" priority="33" stopIfTrue="1">
      <formula>F225&gt;0</formula>
    </cfRule>
  </conditionalFormatting>
  <conditionalFormatting sqref="AA224 AD224">
    <cfRule type="cellIs" dxfId="97" priority="32" stopIfTrue="1" operator="equal">
      <formula>#REF!</formula>
    </cfRule>
  </conditionalFormatting>
  <conditionalFormatting sqref="G224">
    <cfRule type="expression" dxfId="96" priority="31" stopIfTrue="1">
      <formula>F224&gt;0</formula>
    </cfRule>
  </conditionalFormatting>
  <conditionalFormatting sqref="I225">
    <cfRule type="expression" dxfId="95" priority="30" stopIfTrue="1">
      <formula>F225&gt;0</formula>
    </cfRule>
  </conditionalFormatting>
  <conditionalFormatting sqref="I225">
    <cfRule type="cellIs" dxfId="94" priority="29" stopIfTrue="1" operator="equal">
      <formula>"a"</formula>
    </cfRule>
  </conditionalFormatting>
  <conditionalFormatting sqref="I224">
    <cfRule type="cellIs" dxfId="93" priority="28" stopIfTrue="1" operator="equal">
      <formula>"a"</formula>
    </cfRule>
  </conditionalFormatting>
  <conditionalFormatting sqref="I224">
    <cfRule type="expression" dxfId="92" priority="27" stopIfTrue="1">
      <formula>H224&gt;0</formula>
    </cfRule>
  </conditionalFormatting>
  <conditionalFormatting sqref="I224">
    <cfRule type="expression" dxfId="91" priority="26" stopIfTrue="1">
      <formula>F224&gt;0</formula>
    </cfRule>
  </conditionalFormatting>
  <conditionalFormatting sqref="G227 I227">
    <cfRule type="expression" dxfId="90" priority="25" stopIfTrue="1">
      <formula>F227&gt;0</formula>
    </cfRule>
  </conditionalFormatting>
  <conditionalFormatting sqref="I227">
    <cfRule type="expression" dxfId="89" priority="24" stopIfTrue="1">
      <formula>F227&gt;0</formula>
    </cfRule>
  </conditionalFormatting>
  <conditionalFormatting sqref="AD226 AA226">
    <cfRule type="cellIs" dxfId="88" priority="23" stopIfTrue="1" operator="equal">
      <formula>#REF!</formula>
    </cfRule>
  </conditionalFormatting>
  <conditionalFormatting sqref="I226 G226">
    <cfRule type="expression" dxfId="87" priority="22" stopIfTrue="1">
      <formula>F226&gt;0</formula>
    </cfRule>
  </conditionalFormatting>
  <conditionalFormatting sqref="I226">
    <cfRule type="expression" dxfId="86" priority="21" stopIfTrue="1">
      <formula>F226&gt;0</formula>
    </cfRule>
  </conditionalFormatting>
  <conditionalFormatting sqref="I226">
    <cfRule type="cellIs" dxfId="85" priority="20" stopIfTrue="1" operator="equal">
      <formula>"a"</formula>
    </cfRule>
  </conditionalFormatting>
  <conditionalFormatting sqref="AA227 AD227">
    <cfRule type="cellIs" dxfId="84" priority="19" stopIfTrue="1" operator="equal">
      <formula>#REF!</formula>
    </cfRule>
  </conditionalFormatting>
  <conditionalFormatting sqref="I227">
    <cfRule type="cellIs" dxfId="83" priority="18" stopIfTrue="1" operator="equal">
      <formula>"a"</formula>
    </cfRule>
  </conditionalFormatting>
  <conditionalFormatting sqref="I228 G228">
    <cfRule type="expression" dxfId="82" priority="17" stopIfTrue="1">
      <formula>F228&gt;0</formula>
    </cfRule>
  </conditionalFormatting>
  <conditionalFormatting sqref="I228">
    <cfRule type="expression" dxfId="81" priority="16" stopIfTrue="1">
      <formula>F228&gt;0</formula>
    </cfRule>
  </conditionalFormatting>
  <conditionalFormatting sqref="AD228 AA228">
    <cfRule type="cellIs" dxfId="80" priority="15" stopIfTrue="1" operator="equal">
      <formula>#REF!</formula>
    </cfRule>
  </conditionalFormatting>
  <conditionalFormatting sqref="I228">
    <cfRule type="cellIs" dxfId="79" priority="14" stopIfTrue="1" operator="equal">
      <formula>"a"</formula>
    </cfRule>
  </conditionalFormatting>
  <conditionalFormatting sqref="AA229 AD229">
    <cfRule type="cellIs" dxfId="78" priority="13" stopIfTrue="1" operator="equal">
      <formula>#REF!</formula>
    </cfRule>
  </conditionalFormatting>
  <conditionalFormatting sqref="G229 I229">
    <cfRule type="expression" dxfId="77" priority="12" stopIfTrue="1">
      <formula>F229&gt;0</formula>
    </cfRule>
  </conditionalFormatting>
  <conditionalFormatting sqref="I229">
    <cfRule type="expression" dxfId="76" priority="11" stopIfTrue="1">
      <formula>F229&gt;0</formula>
    </cfRule>
  </conditionalFormatting>
  <conditionalFormatting sqref="I229">
    <cfRule type="cellIs" dxfId="75" priority="10" stopIfTrue="1" operator="equal">
      <formula>"a"</formula>
    </cfRule>
  </conditionalFormatting>
  <conditionalFormatting sqref="AA417:AA424 AD417:AD424">
    <cfRule type="cellIs" dxfId="74" priority="9" stopIfTrue="1" operator="equal">
      <formula>#REF!</formula>
    </cfRule>
  </conditionalFormatting>
  <conditionalFormatting sqref="AA425 AD425">
    <cfRule type="cellIs" dxfId="73" priority="8" stopIfTrue="1" operator="equal">
      <formula>#REF!</formula>
    </cfRule>
  </conditionalFormatting>
  <conditionalFormatting sqref="AA409:AA410 AD409:AD410">
    <cfRule type="cellIs" dxfId="72" priority="7" stopIfTrue="1" operator="equal">
      <formula>#REF!</formula>
    </cfRule>
  </conditionalFormatting>
  <conditionalFormatting sqref="AA397:AA404 AD397:AD404">
    <cfRule type="cellIs" dxfId="71" priority="6" stopIfTrue="1" operator="equal">
      <formula>#REF!</formula>
    </cfRule>
  </conditionalFormatting>
  <conditionalFormatting sqref="AA405 AD405">
    <cfRule type="cellIs" dxfId="70" priority="5" stopIfTrue="1" operator="equal">
      <formula>#REF!</formula>
    </cfRule>
  </conditionalFormatting>
  <conditionalFormatting sqref="AA389:AA390 AD389:AD390">
    <cfRule type="cellIs" dxfId="69" priority="4" stopIfTrue="1" operator="equal">
      <formula>#REF!</formula>
    </cfRule>
  </conditionalFormatting>
  <conditionalFormatting sqref="AA377:AA384 AD377:AD384">
    <cfRule type="cellIs" dxfId="68" priority="3" stopIfTrue="1" operator="equal">
      <formula>#REF!</formula>
    </cfRule>
  </conditionalFormatting>
  <conditionalFormatting sqref="AA385 AD385">
    <cfRule type="cellIs" dxfId="67" priority="2" stopIfTrue="1" operator="equal">
      <formula>#REF!</formula>
    </cfRule>
  </conditionalFormatting>
  <conditionalFormatting sqref="AA369:AA370 AD369:AD370">
    <cfRule type="cellIs" dxfId="66" priority="1" stopIfTrue="1" operator="equal">
      <formula>#REF!</formula>
    </cfRule>
  </conditionalFormatting>
  <dataValidations xWindow="884" yWindow="499" count="4">
    <dataValidation allowBlank="1" showInputMessage="1" showErrorMessage="1" error="Enter Direct or Bought-out only" sqref="O449:O65790 O443:O446 L15 O1:O14 O16:O441" xr:uid="{00000000-0002-0000-0400-000000000000}"/>
    <dataValidation type="decimal" operator="greaterThan" allowBlank="1" showInputMessage="1" showErrorMessage="1" sqref="M367:M441 M346:M365 M285:M344 M72:M177 M22:M70 M179:M283" xr:uid="{00000000-0002-0000-0400-000001000000}">
      <formula1>0</formula1>
    </dataValidation>
    <dataValidation type="whole" operator="greaterThan" allowBlank="1" showInputMessage="1" showErrorMessage="1" sqref="G367:G441 G346:G365 G285:G344 G72:G177 G22:G70 G179:G283" xr:uid="{00000000-0002-0000-0400-000002000000}">
      <formula1>1</formula1>
    </dataValidation>
    <dataValidation type="list" operator="greaterThan" allowBlank="1" showInputMessage="1" showErrorMessage="1" sqref="I367:I441 I346:I365 I285:I344 I72:I177 I22:I70 I179:I283" xr:uid="{00000000-0002-0000-0400-000003000000}">
      <formula1>"0%,5%,12%,18%,28%"</formula1>
    </dataValidation>
  </dataValidations>
  <printOptions horizontalCentered="1"/>
  <pageMargins left="0.25" right="0.25" top="0.5" bottom="0.5" header="0.05" footer="0.05"/>
  <pageSetup paperSize="9" scale="57"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31" customWidth="1"/>
    <col min="2" max="2" width="32.75" style="331" customWidth="1"/>
    <col min="3" max="3" width="7.625" style="331" customWidth="1"/>
    <col min="4" max="4" width="9.625" style="331" customWidth="1"/>
    <col min="5" max="5" width="11.625" style="330" customWidth="1"/>
    <col min="6" max="6" width="20" style="330" customWidth="1"/>
    <col min="7" max="7" width="11.625" style="330" customWidth="1"/>
    <col min="8" max="8" width="19.75" style="365" customWidth="1"/>
    <col min="9" max="9" width="9" style="251"/>
    <col min="10" max="13" width="9" style="80"/>
    <col min="14" max="14" width="14.25" style="37" customWidth="1"/>
    <col min="15" max="15" width="24.125" style="37" customWidth="1"/>
    <col min="16" max="16" width="11.125" style="1" customWidth="1"/>
    <col min="17" max="17" width="12.75" style="1" customWidth="1"/>
    <col min="18" max="18" width="11.375" style="348" customWidth="1"/>
    <col min="19" max="19" width="10.375" style="37" customWidth="1"/>
    <col min="20" max="20" width="17.75" style="37" customWidth="1"/>
    <col min="21" max="21" width="10.5" style="37" customWidth="1"/>
    <col min="22" max="22" width="12.375" style="37" customWidth="1"/>
    <col min="23" max="24" width="9" style="1"/>
    <col min="25" max="25" width="10.875" style="37" customWidth="1"/>
    <col min="26" max="26" width="18.75" style="37" customWidth="1"/>
    <col min="27" max="27" width="9" style="37"/>
    <col min="28" max="41" width="9" style="80"/>
    <col min="42" max="16384" width="9" style="328"/>
  </cols>
  <sheetData>
    <row r="1" spans="1:27" ht="18" customHeight="1">
      <c r="A1" s="59" t="str">
        <f>Cover!B3</f>
        <v>Specification No.: CC/NT/W-AIS/DOM/A00/23/13127</v>
      </c>
      <c r="B1" s="66"/>
      <c r="C1" s="59"/>
      <c r="D1" s="59"/>
      <c r="E1" s="7"/>
      <c r="F1" s="7"/>
      <c r="G1" s="8" t="s">
        <v>418</v>
      </c>
      <c r="T1" s="382" t="s">
        <v>254</v>
      </c>
      <c r="U1" s="368">
        <f>SUMIF(G17:G70, "Direct",F17:F70)</f>
        <v>0</v>
      </c>
      <c r="Z1" s="368" t="str">
        <f>'Names of Bidder'!D6</f>
        <v>Sole Bidder</v>
      </c>
      <c r="AA1" s="37" t="s">
        <v>255</v>
      </c>
    </row>
    <row r="2" spans="1:27" ht="14.1" customHeight="1">
      <c r="A2" s="329"/>
      <c r="B2" s="329"/>
      <c r="C2" s="329"/>
      <c r="D2" s="329"/>
      <c r="Q2" s="6"/>
      <c r="T2" s="382" t="s">
        <v>256</v>
      </c>
      <c r="U2" s="383" t="e">
        <f>#REF!-U1</f>
        <v>#REF!</v>
      </c>
      <c r="V2" s="350"/>
      <c r="Z2" s="368">
        <f>'Names of Bidder'!L6</f>
        <v>0</v>
      </c>
    </row>
    <row r="3" spans="1:27" ht="49.5" customHeight="1">
      <c r="A3" s="1263" t="str">
        <f>Cover!$B$2</f>
        <v>765kV AIS Substation Extension Package SS-120 for a) Extension of 765/400/220kV Fatehgarh-III Substation, b) Extension of 400/220kV Fatehgarh-III S/S, c) Extn. of 400kV Bikaner-II S/S, d) Extn. Of 765/400kV Bhiwani S/S.</v>
      </c>
      <c r="B3" s="1263"/>
      <c r="C3" s="1263"/>
      <c r="D3" s="1263"/>
      <c r="E3" s="1263"/>
      <c r="F3" s="1263"/>
      <c r="G3" s="1263"/>
      <c r="O3" s="4"/>
      <c r="P3" s="311"/>
      <c r="Q3" s="311"/>
      <c r="R3" s="311"/>
      <c r="T3" s="4"/>
      <c r="U3" s="1"/>
      <c r="W3" s="1249"/>
      <c r="X3" s="1249"/>
    </row>
    <row r="4" spans="1:27" ht="22.15" customHeight="1">
      <c r="A4" s="1264" t="s">
        <v>420</v>
      </c>
      <c r="B4" s="1264"/>
      <c r="C4" s="1264"/>
      <c r="D4" s="1264"/>
      <c r="E4" s="1264"/>
      <c r="F4" s="1264"/>
      <c r="G4" s="1264"/>
      <c r="O4" s="4"/>
      <c r="P4" s="311"/>
      <c r="Q4" s="311"/>
      <c r="R4" s="311"/>
      <c r="T4" s="4"/>
      <c r="U4" s="351"/>
      <c r="V4" s="350"/>
    </row>
    <row r="5" spans="1:27" ht="14.1" customHeight="1">
      <c r="O5" s="4"/>
      <c r="P5" s="311"/>
      <c r="Q5" s="311"/>
      <c r="R5" s="311"/>
      <c r="T5" s="4"/>
    </row>
    <row r="6" spans="1:27" ht="18" customHeight="1">
      <c r="A6" s="31" t="str">
        <f>"Bidder’s Name and Address (" &amp; MID('Names of Bidder'!B9,9, 20) &amp; ") :"</f>
        <v>Bidder’s Name and Address (Sole Bidder) :</v>
      </c>
      <c r="B6" s="32"/>
      <c r="C6" s="31"/>
      <c r="D6" s="31"/>
      <c r="E6" s="63" t="s">
        <v>396</v>
      </c>
      <c r="F6" s="1"/>
      <c r="G6" s="32"/>
      <c r="O6" s="4"/>
      <c r="P6" s="311"/>
      <c r="Q6" s="311"/>
      <c r="R6" s="311"/>
      <c r="T6" s="4"/>
      <c r="U6" s="349"/>
    </row>
    <row r="7" spans="1:27" ht="35.25" customHeight="1">
      <c r="A7" s="1265" t="str">
        <f>IF('Names of Bidder'!D9="", "", IF('Names of Bidder'!D6= "JV (Joint Venture)", "JV of " &amp; Z8, ""))</f>
        <v/>
      </c>
      <c r="B7" s="1265"/>
      <c r="C7" s="1265"/>
      <c r="D7" s="1265"/>
      <c r="E7" s="62" t="s">
        <v>398</v>
      </c>
      <c r="F7" s="1"/>
      <c r="G7" s="32"/>
      <c r="O7" s="365"/>
      <c r="P7" s="352"/>
      <c r="Q7" s="352"/>
      <c r="R7" s="352"/>
      <c r="W7" s="1249"/>
      <c r="X7" s="1249"/>
    </row>
    <row r="8" spans="1:27" ht="18" customHeight="1">
      <c r="A8" s="31" t="s">
        <v>397</v>
      </c>
      <c r="B8" s="1266" t="str">
        <f>IF('Names of Bidder'!D9=0, "", 'Names of Bidder'!D9)</f>
        <v xml:space="preserve">…….. …….. …….. …….. …….. …….. </v>
      </c>
      <c r="C8" s="1266"/>
      <c r="D8" s="1266"/>
      <c r="E8" s="62" t="s">
        <v>400</v>
      </c>
      <c r="F8" s="1"/>
      <c r="G8" s="32"/>
      <c r="O8" s="4"/>
      <c r="P8" s="353"/>
      <c r="Q8" s="353"/>
      <c r="R8" s="353"/>
      <c r="Z8" s="368" t="str">
        <f>IF('Names of Bidder'!D7=1,'Names of Bidder'!D9&amp;" &amp; "&amp;'Names of Bidder'!D14,IF('Names of Bidder'!D7="2 or More",'Names of Bidder'!D9&amp;" , "&amp;'Names of Bidder'!D14&amp;" &amp; "&amp;'Names of Bidder'!D19,""))</f>
        <v xml:space="preserve">…….. …….. …….. …….. …….. ……..  ,  &amp; …….. …….. …….. …….. …….. …….. </v>
      </c>
    </row>
    <row r="9" spans="1:27" ht="18" customHeight="1">
      <c r="A9" s="31" t="s">
        <v>399</v>
      </c>
      <c r="B9" s="1266" t="str">
        <f>IF('Names of Bidder'!D10=0, "", 'Names of Bidder'!D10)</f>
        <v xml:space="preserve">…….. …….. …….. …….. …….. …….. </v>
      </c>
      <c r="C9" s="1266"/>
      <c r="D9" s="1266"/>
      <c r="E9" s="62" t="s">
        <v>401</v>
      </c>
      <c r="F9" s="1"/>
      <c r="G9" s="32"/>
      <c r="O9" s="4"/>
      <c r="P9" s="353"/>
      <c r="Q9" s="353"/>
      <c r="R9" s="353"/>
    </row>
    <row r="10" spans="1:27" ht="18" customHeight="1">
      <c r="A10" s="332"/>
      <c r="B10" s="1267" t="str">
        <f>IF('Names of Bidder'!D11=0, "", 'Names of Bidder'!D11)</f>
        <v xml:space="preserve">…….. …….. …….. …….. …….. …….. </v>
      </c>
      <c r="C10" s="1267"/>
      <c r="D10" s="1267"/>
      <c r="E10" s="333" t="s">
        <v>280</v>
      </c>
      <c r="G10" s="332"/>
      <c r="O10" s="365"/>
      <c r="P10" s="366"/>
      <c r="Q10" s="311"/>
      <c r="R10" s="354"/>
    </row>
    <row r="11" spans="1:27" ht="18" customHeight="1">
      <c r="A11" s="332"/>
      <c r="B11" s="1267" t="str">
        <f>IF('Names of Bidder'!D12=0, "", 'Names of Bidder'!D12)</f>
        <v xml:space="preserve">…….. …….. …….. …….. …….. …….. </v>
      </c>
      <c r="C11" s="1267"/>
      <c r="D11" s="1267"/>
      <c r="E11" s="333" t="s">
        <v>402</v>
      </c>
      <c r="G11" s="332"/>
      <c r="W11" s="1249"/>
      <c r="X11" s="1249"/>
    </row>
    <row r="12" spans="1:27" ht="14.1" customHeight="1">
      <c r="A12" s="332"/>
      <c r="B12" s="332"/>
      <c r="C12" s="332"/>
      <c r="D12" s="332"/>
      <c r="E12" s="31"/>
      <c r="F12" s="34"/>
      <c r="G12" s="34"/>
      <c r="Y12" s="355"/>
    </row>
    <row r="13" spans="1:27" ht="40.5" customHeight="1">
      <c r="A13" s="1268" t="s">
        <v>376</v>
      </c>
      <c r="B13" s="1268"/>
      <c r="C13" s="1268"/>
      <c r="D13" s="1268"/>
      <c r="E13" s="1268"/>
      <c r="F13" s="1268"/>
      <c r="G13" s="1268"/>
      <c r="H13" s="393"/>
      <c r="I13" s="253"/>
      <c r="J13" s="254"/>
      <c r="K13" s="254"/>
      <c r="L13" s="254"/>
      <c r="M13" s="254"/>
      <c r="Q13" s="6"/>
      <c r="U13" t="s">
        <v>424</v>
      </c>
      <c r="Y13" s="355"/>
    </row>
    <row r="14" spans="1:27" ht="14.1" customHeight="1">
      <c r="E14" s="7"/>
      <c r="F14" s="7"/>
      <c r="G14" s="8" t="s">
        <v>273</v>
      </c>
      <c r="P14" s="1251"/>
      <c r="Q14" s="1251"/>
      <c r="S14" s="1254"/>
      <c r="T14" s="1254"/>
      <c r="U14" t="s">
        <v>70</v>
      </c>
      <c r="W14" s="1249"/>
      <c r="X14" s="1249"/>
    </row>
    <row r="15" spans="1:27" ht="66" customHeight="1">
      <c r="A15" s="5" t="s">
        <v>361</v>
      </c>
      <c r="B15" s="5" t="s">
        <v>391</v>
      </c>
      <c r="C15" s="9" t="s">
        <v>353</v>
      </c>
      <c r="D15" s="9" t="s">
        <v>362</v>
      </c>
      <c r="E15" s="5" t="s">
        <v>363</v>
      </c>
      <c r="F15" s="5" t="s">
        <v>364</v>
      </c>
      <c r="G15" s="5" t="s">
        <v>403</v>
      </c>
      <c r="P15" s="312"/>
      <c r="Q15" s="312"/>
      <c r="S15" s="312"/>
      <c r="T15" s="312"/>
    </row>
    <row r="16" spans="1:27" ht="18" customHeight="1">
      <c r="A16" s="9">
        <v>1</v>
      </c>
      <c r="B16" s="9">
        <v>2</v>
      </c>
      <c r="C16" s="9">
        <v>3</v>
      </c>
      <c r="D16" s="9">
        <v>4</v>
      </c>
      <c r="E16" s="9">
        <v>5</v>
      </c>
      <c r="F16" s="9" t="s">
        <v>405</v>
      </c>
      <c r="G16" s="9">
        <v>7</v>
      </c>
      <c r="P16" s="189"/>
      <c r="Q16" s="189"/>
      <c r="S16" s="189"/>
      <c r="T16" s="189"/>
    </row>
    <row r="17" spans="1:10" s="471" customFormat="1" ht="66.75" customHeight="1">
      <c r="A17" s="470">
        <f>'Sch-1'!A18</f>
        <v>0</v>
      </c>
      <c r="B17" s="470">
        <f>'Sch-1'!J18</f>
        <v>0</v>
      </c>
      <c r="C17" s="470"/>
      <c r="D17" s="470"/>
      <c r="E17" s="564"/>
      <c r="F17" s="334"/>
      <c r="G17" s="565"/>
    </row>
    <row r="18" spans="1:10" s="471" customFormat="1" ht="18.75" customHeight="1">
      <c r="A18" s="470" t="e">
        <f>'Sch-1'!#REF!</f>
        <v>#REF!</v>
      </c>
      <c r="B18" s="470" t="e">
        <f>'Sch-1'!#REF!</f>
        <v>#REF!</v>
      </c>
      <c r="C18" s="470"/>
      <c r="D18" s="470"/>
      <c r="E18" s="564"/>
      <c r="F18" s="334"/>
      <c r="G18" s="565"/>
    </row>
    <row r="19" spans="1:10" s="471" customFormat="1" ht="15.75" customHeight="1">
      <c r="A19" s="470">
        <f>'Sch-1'!A18</f>
        <v>0</v>
      </c>
      <c r="B19" s="470">
        <f>'Sch-1'!J18</f>
        <v>0</v>
      </c>
      <c r="C19" s="470"/>
      <c r="D19" s="470"/>
      <c r="E19" s="564"/>
      <c r="F19" s="334"/>
      <c r="G19" s="565"/>
      <c r="J19" s="545"/>
    </row>
    <row r="20" spans="1:10" s="471" customFormat="1" ht="15.75" customHeight="1">
      <c r="A20" s="470" t="e">
        <f>'Sch-1'!#REF!</f>
        <v>#REF!</v>
      </c>
      <c r="B20" s="470" t="e">
        <f>'Sch-1'!#REF!</f>
        <v>#REF!</v>
      </c>
      <c r="C20" s="470" t="e">
        <f>'Sch-1'!#REF!</f>
        <v>#REF!</v>
      </c>
      <c r="D20" s="470" t="e">
        <f>'Sch-1'!#REF!</f>
        <v>#REF!</v>
      </c>
      <c r="E20" s="564" t="e">
        <f>'Sch-1'!#REF!</f>
        <v>#REF!</v>
      </c>
      <c r="F20" s="334" t="e">
        <f>IF(E20=0, "Included",IF(ISERROR(D20*E20), E20, D20*E20))</f>
        <v>#REF!</v>
      </c>
      <c r="G20" s="565" t="e">
        <f>'Sch-1'!#REF!</f>
        <v>#REF!</v>
      </c>
    </row>
    <row r="21" spans="1:10" s="471" customFormat="1" ht="15.75" customHeight="1">
      <c r="A21" s="470" t="e">
        <f>'Sch-1'!#REF!</f>
        <v>#REF!</v>
      </c>
      <c r="B21" s="470" t="e">
        <f>'Sch-1'!#REF!</f>
        <v>#REF!</v>
      </c>
      <c r="C21" s="470" t="e">
        <f>'Sch-1'!#REF!</f>
        <v>#REF!</v>
      </c>
      <c r="D21" s="470" t="e">
        <f>'Sch-1'!#REF!</f>
        <v>#REF!</v>
      </c>
      <c r="E21" s="564" t="e">
        <f>'Sch-1'!#REF!</f>
        <v>#REF!</v>
      </c>
      <c r="F21" s="334" t="e">
        <f>IF(E21=0, "Included",IF(ISERROR(D21*E21), E21, D21*E21))</f>
        <v>#REF!</v>
      </c>
      <c r="G21" s="565" t="e">
        <f>'Sch-1'!#REF!</f>
        <v>#REF!</v>
      </c>
    </row>
    <row r="22" spans="1:10" s="471" customFormat="1" ht="15.75" customHeight="1">
      <c r="A22" s="470"/>
      <c r="B22" s="470"/>
      <c r="C22" s="470"/>
      <c r="D22" s="470"/>
      <c r="E22" s="564"/>
      <c r="F22" s="334"/>
      <c r="G22" s="565"/>
    </row>
    <row r="23" spans="1:10" s="471" customFormat="1" ht="15.75" customHeight="1">
      <c r="A23" s="470" t="e">
        <f>'Sch-1'!#REF!</f>
        <v>#REF!</v>
      </c>
      <c r="B23" s="470" t="e">
        <f>'Sch-1'!#REF!</f>
        <v>#REF!</v>
      </c>
      <c r="C23" s="470"/>
      <c r="D23" s="470"/>
      <c r="E23" s="564"/>
      <c r="F23" s="334"/>
      <c r="G23" s="565"/>
    </row>
    <row r="24" spans="1:10" s="471" customFormat="1" ht="15.75" customHeight="1">
      <c r="A24" s="470" t="e">
        <f>'Sch-1'!#REF!</f>
        <v>#REF!</v>
      </c>
      <c r="B24" s="470" t="e">
        <f>'Sch-1'!#REF!</f>
        <v>#REF!</v>
      </c>
      <c r="C24" s="470" t="e">
        <f>'Sch-1'!#REF!</f>
        <v>#REF!</v>
      </c>
      <c r="D24" s="470" t="e">
        <f>'Sch-1'!#REF!</f>
        <v>#REF!</v>
      </c>
      <c r="E24" s="564" t="e">
        <f>'Sch-1'!#REF!</f>
        <v>#REF!</v>
      </c>
      <c r="F24" s="334" t="e">
        <f>IF(E24=0, "Included",IF(ISERROR(D24*E24), E24, D24*E24))</f>
        <v>#REF!</v>
      </c>
      <c r="G24" s="565" t="e">
        <f>'Sch-1'!#REF!</f>
        <v>#REF!</v>
      </c>
    </row>
    <row r="25" spans="1:10" s="471" customFormat="1" ht="15.75" customHeight="1">
      <c r="A25" s="470" t="e">
        <f>'Sch-1'!#REF!</f>
        <v>#REF!</v>
      </c>
      <c r="B25" s="470" t="e">
        <f>'Sch-1'!#REF!</f>
        <v>#REF!</v>
      </c>
      <c r="C25" s="470" t="e">
        <f>'Sch-1'!#REF!</f>
        <v>#REF!</v>
      </c>
      <c r="D25" s="470" t="e">
        <f>'Sch-1'!#REF!</f>
        <v>#REF!</v>
      </c>
      <c r="E25" s="564" t="e">
        <f>'Sch-1'!#REF!</f>
        <v>#REF!</v>
      </c>
      <c r="F25" s="334" t="e">
        <f>IF(E25=0, "Included",IF(ISERROR(D25*E25), E25, D25*E25))</f>
        <v>#REF!</v>
      </c>
      <c r="G25" s="565" t="e">
        <f>'Sch-1'!#REF!</f>
        <v>#REF!</v>
      </c>
    </row>
    <row r="26" spans="1:10" s="471" customFormat="1" ht="15.75" customHeight="1">
      <c r="A26" s="470"/>
      <c r="B26" s="470"/>
      <c r="C26" s="470"/>
      <c r="D26" s="470"/>
      <c r="E26" s="564"/>
      <c r="F26" s="334"/>
      <c r="G26" s="565"/>
    </row>
    <row r="27" spans="1:10" s="471" customFormat="1" ht="15.75" customHeight="1">
      <c r="A27" s="470" t="e">
        <f>'Sch-1'!#REF!</f>
        <v>#REF!</v>
      </c>
      <c r="B27" s="470" t="e">
        <f>'Sch-1'!#REF!</f>
        <v>#REF!</v>
      </c>
      <c r="C27" s="470"/>
      <c r="D27" s="470"/>
      <c r="E27" s="564"/>
      <c r="F27" s="334"/>
      <c r="G27" s="565"/>
    </row>
    <row r="28" spans="1:10" s="471" customFormat="1" ht="15.75" customHeight="1">
      <c r="A28" s="470" t="e">
        <f>'Sch-1'!#REF!</f>
        <v>#REF!</v>
      </c>
      <c r="B28" s="470" t="e">
        <f>'Sch-1'!#REF!</f>
        <v>#REF!</v>
      </c>
      <c r="C28" s="470" t="e">
        <f>'Sch-1'!#REF!</f>
        <v>#REF!</v>
      </c>
      <c r="D28" s="470" t="e">
        <f>'Sch-1'!#REF!</f>
        <v>#REF!</v>
      </c>
      <c r="E28" s="564" t="e">
        <f>'Sch-1'!#REF!</f>
        <v>#REF!</v>
      </c>
      <c r="F28" s="334" t="e">
        <f>IF(E28=0, "Included",IF(ISERROR(D28*E28), E28, D28*E28))</f>
        <v>#REF!</v>
      </c>
      <c r="G28" s="565" t="e">
        <f>'Sch-1'!#REF!</f>
        <v>#REF!</v>
      </c>
    </row>
    <row r="29" spans="1:10" s="471" customFormat="1" ht="15.75" customHeight="1">
      <c r="A29" s="470" t="e">
        <f>'Sch-1'!#REF!</f>
        <v>#REF!</v>
      </c>
      <c r="B29" s="470" t="e">
        <f>'Sch-1'!#REF!</f>
        <v>#REF!</v>
      </c>
      <c r="C29" s="470" t="e">
        <f>'Sch-1'!#REF!</f>
        <v>#REF!</v>
      </c>
      <c r="D29" s="470" t="e">
        <f>'Sch-1'!#REF!</f>
        <v>#REF!</v>
      </c>
      <c r="E29" s="564" t="e">
        <f>'Sch-1'!#REF!</f>
        <v>#REF!</v>
      </c>
      <c r="F29" s="334" t="e">
        <f>IF(E29=0, "Included",IF(ISERROR(D29*E29), E29, D29*E29))</f>
        <v>#REF!</v>
      </c>
      <c r="G29" s="565" t="e">
        <f>'Sch-1'!#REF!</f>
        <v>#REF!</v>
      </c>
    </row>
    <row r="30" spans="1:10" s="471" customFormat="1" ht="15.75" customHeight="1">
      <c r="A30" s="470"/>
      <c r="B30" s="470"/>
      <c r="C30" s="470"/>
      <c r="D30" s="470"/>
      <c r="E30" s="564"/>
      <c r="F30" s="334"/>
      <c r="G30" s="565"/>
    </row>
    <row r="31" spans="1:10" s="471" customFormat="1" ht="15.75" customHeight="1">
      <c r="A31" s="470" t="e">
        <f>'Sch-1'!#REF!</f>
        <v>#REF!</v>
      </c>
      <c r="B31" s="470" t="e">
        <f>'Sch-1'!#REF!</f>
        <v>#REF!</v>
      </c>
      <c r="C31" s="470"/>
      <c r="D31" s="470"/>
      <c r="E31" s="564"/>
      <c r="F31" s="334"/>
      <c r="G31" s="565"/>
    </row>
    <row r="32" spans="1:10" s="471" customFormat="1" ht="15.75" customHeight="1">
      <c r="A32" s="470" t="e">
        <f>'Sch-1'!#REF!</f>
        <v>#REF!</v>
      </c>
      <c r="B32" s="470" t="e">
        <f>'Sch-1'!#REF!</f>
        <v>#REF!</v>
      </c>
      <c r="C32" s="470"/>
      <c r="D32" s="470"/>
      <c r="E32" s="564"/>
      <c r="F32" s="334"/>
      <c r="G32" s="565"/>
    </row>
    <row r="33" spans="1:7" s="471" customFormat="1" ht="15.75" customHeight="1">
      <c r="A33" s="470" t="e">
        <f>'Sch-1'!#REF!</f>
        <v>#REF!</v>
      </c>
      <c r="B33" s="470" t="e">
        <f>'Sch-1'!#REF!</f>
        <v>#REF!</v>
      </c>
      <c r="C33" s="470" t="e">
        <f>'Sch-1'!#REF!</f>
        <v>#REF!</v>
      </c>
      <c r="D33" s="470" t="e">
        <f>'Sch-1'!#REF!</f>
        <v>#REF!</v>
      </c>
      <c r="E33" s="564" t="e">
        <f>'Sch-1'!#REF!</f>
        <v>#REF!</v>
      </c>
      <c r="F33" s="334" t="e">
        <f t="shared" ref="F33:F68" si="0">IF(E33=0, "Included",IF(ISERROR(D33*E33), E33, D33*E33))</f>
        <v>#REF!</v>
      </c>
      <c r="G33" s="565" t="e">
        <f>'Sch-1'!#REF!</f>
        <v>#REF!</v>
      </c>
    </row>
    <row r="34" spans="1:7" s="471" customFormat="1" ht="15.75" customHeight="1">
      <c r="A34" s="470" t="e">
        <f>'Sch-1'!#REF!</f>
        <v>#REF!</v>
      </c>
      <c r="B34" s="470" t="e">
        <f>'Sch-1'!#REF!</f>
        <v>#REF!</v>
      </c>
      <c r="C34" s="470" t="e">
        <f>'Sch-1'!#REF!</f>
        <v>#REF!</v>
      </c>
      <c r="D34" s="470" t="e">
        <f>'Sch-1'!#REF!</f>
        <v>#REF!</v>
      </c>
      <c r="E34" s="564" t="e">
        <f>'Sch-1'!#REF!</f>
        <v>#REF!</v>
      </c>
      <c r="F34" s="334" t="e">
        <f t="shared" si="0"/>
        <v>#REF!</v>
      </c>
      <c r="G34" s="565" t="e">
        <f>'Sch-1'!#REF!</f>
        <v>#REF!</v>
      </c>
    </row>
    <row r="35" spans="1:7" s="471" customFormat="1" ht="15.75" customHeight="1">
      <c r="A35" s="470"/>
      <c r="B35" s="470"/>
      <c r="C35" s="470"/>
      <c r="D35" s="470"/>
      <c r="E35" s="564"/>
      <c r="F35" s="334"/>
      <c r="G35" s="565"/>
    </row>
    <row r="36" spans="1:7" s="471" customFormat="1" ht="15.75" customHeight="1">
      <c r="A36" s="470" t="e">
        <f>'Sch-1'!#REF!</f>
        <v>#REF!</v>
      </c>
      <c r="B36" s="470" t="e">
        <f>'Sch-1'!#REF!</f>
        <v>#REF!</v>
      </c>
      <c r="C36" s="470"/>
      <c r="D36" s="470"/>
      <c r="E36" s="564"/>
      <c r="F36" s="334"/>
      <c r="G36" s="565"/>
    </row>
    <row r="37" spans="1:7" s="471" customFormat="1" ht="51" customHeight="1">
      <c r="A37" s="470" t="e">
        <f>'Sch-1'!#REF!</f>
        <v>#REF!</v>
      </c>
      <c r="B37" s="470" t="e">
        <f>'Sch-1'!#REF!</f>
        <v>#REF!</v>
      </c>
      <c r="C37" s="470" t="e">
        <f>'Sch-1'!#REF!</f>
        <v>#REF!</v>
      </c>
      <c r="D37" s="470" t="e">
        <f>'Sch-1'!#REF!</f>
        <v>#REF!</v>
      </c>
      <c r="E37" s="564" t="e">
        <f>'Sch-1'!#REF!</f>
        <v>#REF!</v>
      </c>
      <c r="F37" s="334" t="e">
        <f t="shared" si="0"/>
        <v>#REF!</v>
      </c>
      <c r="G37" s="565" t="e">
        <f>'Sch-1'!#REF!</f>
        <v>#REF!</v>
      </c>
    </row>
    <row r="38" spans="1:7" s="471" customFormat="1" ht="17.25" customHeight="1">
      <c r="A38" s="470" t="e">
        <f>'Sch-1'!#REF!</f>
        <v>#REF!</v>
      </c>
      <c r="B38" s="470" t="e">
        <f>'Sch-1'!#REF!</f>
        <v>#REF!</v>
      </c>
      <c r="C38" s="470" t="e">
        <f>'Sch-1'!#REF!</f>
        <v>#REF!</v>
      </c>
      <c r="D38" s="470" t="e">
        <f>'Sch-1'!#REF!</f>
        <v>#REF!</v>
      </c>
      <c r="E38" s="564" t="e">
        <f>'Sch-1'!#REF!</f>
        <v>#REF!</v>
      </c>
      <c r="F38" s="334" t="e">
        <f t="shared" si="0"/>
        <v>#REF!</v>
      </c>
      <c r="G38" s="565" t="e">
        <f>'Sch-1'!#REF!</f>
        <v>#REF!</v>
      </c>
    </row>
    <row r="39" spans="1:7" s="471" customFormat="1" ht="15.75" customHeight="1">
      <c r="A39" s="470" t="e">
        <f>'Sch-1'!#REF!</f>
        <v>#REF!</v>
      </c>
      <c r="B39" s="470" t="e">
        <f>'Sch-1'!#REF!</f>
        <v>#REF!</v>
      </c>
      <c r="C39" s="470" t="e">
        <f>'Sch-1'!#REF!</f>
        <v>#REF!</v>
      </c>
      <c r="D39" s="470" t="e">
        <f>'Sch-1'!#REF!</f>
        <v>#REF!</v>
      </c>
      <c r="E39" s="564" t="e">
        <f>'Sch-1'!#REF!</f>
        <v>#REF!</v>
      </c>
      <c r="F39" s="334" t="e">
        <f t="shared" si="0"/>
        <v>#REF!</v>
      </c>
      <c r="G39" s="565" t="e">
        <f>'Sch-1'!#REF!</f>
        <v>#REF!</v>
      </c>
    </row>
    <row r="40" spans="1:7" s="471" customFormat="1" ht="15.75" customHeight="1">
      <c r="A40" s="470" t="e">
        <f>'Sch-1'!#REF!</f>
        <v>#REF!</v>
      </c>
      <c r="B40" s="470" t="e">
        <f>'Sch-1'!#REF!</f>
        <v>#REF!</v>
      </c>
      <c r="C40" s="470" t="e">
        <f>'Sch-1'!#REF!</f>
        <v>#REF!</v>
      </c>
      <c r="D40" s="470" t="e">
        <f>'Sch-1'!#REF!</f>
        <v>#REF!</v>
      </c>
      <c r="E40" s="564" t="e">
        <f>'Sch-1'!#REF!</f>
        <v>#REF!</v>
      </c>
      <c r="F40" s="334" t="e">
        <f t="shared" si="0"/>
        <v>#REF!</v>
      </c>
      <c r="G40" s="565" t="e">
        <f>'Sch-1'!#REF!</f>
        <v>#REF!</v>
      </c>
    </row>
    <row r="41" spans="1:7" s="471" customFormat="1" ht="15.75" customHeight="1">
      <c r="A41" s="470" t="e">
        <f>'Sch-1'!#REF!</f>
        <v>#REF!</v>
      </c>
      <c r="B41" s="470" t="e">
        <f>'Sch-1'!#REF!</f>
        <v>#REF!</v>
      </c>
      <c r="C41" s="470" t="e">
        <f>'Sch-1'!#REF!</f>
        <v>#REF!</v>
      </c>
      <c r="D41" s="470" t="e">
        <f>'Sch-1'!#REF!</f>
        <v>#REF!</v>
      </c>
      <c r="E41" s="564" t="e">
        <f>'Sch-1'!#REF!</f>
        <v>#REF!</v>
      </c>
      <c r="F41" s="334" t="e">
        <f t="shared" si="0"/>
        <v>#REF!</v>
      </c>
      <c r="G41" s="565" t="e">
        <f>'Sch-1'!#REF!</f>
        <v>#REF!</v>
      </c>
    </row>
    <row r="42" spans="1:7" s="471" customFormat="1" ht="18.75" customHeight="1">
      <c r="A42" s="470" t="e">
        <f>'Sch-1'!#REF!</f>
        <v>#REF!</v>
      </c>
      <c r="B42" s="470" t="e">
        <f>'Sch-1'!#REF!</f>
        <v>#REF!</v>
      </c>
      <c r="C42" s="470" t="e">
        <f>'Sch-1'!#REF!</f>
        <v>#REF!</v>
      </c>
      <c r="D42" s="470" t="e">
        <f>'Sch-1'!#REF!</f>
        <v>#REF!</v>
      </c>
      <c r="E42" s="564" t="e">
        <f>'Sch-1'!#REF!</f>
        <v>#REF!</v>
      </c>
      <c r="F42" s="334" t="e">
        <f t="shared" si="0"/>
        <v>#REF!</v>
      </c>
      <c r="G42" s="565" t="e">
        <f>'Sch-1'!#REF!</f>
        <v>#REF!</v>
      </c>
    </row>
    <row r="43" spans="1:7" s="471" customFormat="1">
      <c r="A43" s="470"/>
      <c r="B43" s="470"/>
      <c r="C43" s="470"/>
      <c r="D43" s="470"/>
      <c r="E43" s="564"/>
      <c r="F43" s="334"/>
      <c r="G43" s="565"/>
    </row>
    <row r="44" spans="1:7" s="471" customFormat="1" ht="17.25" customHeight="1">
      <c r="A44" s="470" t="e">
        <f>'Sch-1'!#REF!</f>
        <v>#REF!</v>
      </c>
      <c r="B44" s="470" t="e">
        <f>'Sch-1'!#REF!</f>
        <v>#REF!</v>
      </c>
      <c r="C44" s="470"/>
      <c r="D44" s="470"/>
      <c r="E44" s="564"/>
      <c r="F44" s="334"/>
      <c r="G44" s="565"/>
    </row>
    <row r="45" spans="1:7" s="471" customFormat="1" ht="17.25" customHeight="1">
      <c r="A45" s="470" t="e">
        <f>'Sch-1'!#REF!</f>
        <v>#REF!</v>
      </c>
      <c r="B45" s="470" t="e">
        <f>'Sch-1'!#REF!</f>
        <v>#REF!</v>
      </c>
      <c r="C45" s="470" t="e">
        <f>'Sch-1'!#REF!</f>
        <v>#REF!</v>
      </c>
      <c r="D45" s="470" t="e">
        <f>'Sch-1'!#REF!</f>
        <v>#REF!</v>
      </c>
      <c r="E45" s="564" t="e">
        <f>'Sch-1'!#REF!</f>
        <v>#REF!</v>
      </c>
      <c r="F45" s="334" t="e">
        <f t="shared" si="0"/>
        <v>#REF!</v>
      </c>
      <c r="G45" s="565" t="e">
        <f>'Sch-1'!#REF!</f>
        <v>#REF!</v>
      </c>
    </row>
    <row r="46" spans="1:7" s="471" customFormat="1" ht="17.25" customHeight="1">
      <c r="A46" s="470"/>
      <c r="B46" s="470"/>
      <c r="C46" s="470"/>
      <c r="D46" s="470"/>
      <c r="E46" s="564"/>
      <c r="F46" s="334"/>
      <c r="G46" s="565"/>
    </row>
    <row r="47" spans="1:7" s="474" customFormat="1">
      <c r="A47" s="470" t="e">
        <f>'Sch-1'!#REF!</f>
        <v>#REF!</v>
      </c>
      <c r="B47" s="470" t="e">
        <f>'Sch-1'!#REF!</f>
        <v>#REF!</v>
      </c>
      <c r="C47" s="470"/>
      <c r="D47" s="470"/>
      <c r="E47" s="564"/>
      <c r="F47" s="334"/>
      <c r="G47" s="565"/>
    </row>
    <row r="48" spans="1:7" s="474" customFormat="1">
      <c r="A48" s="470" t="e">
        <f>'Sch-1'!#REF!</f>
        <v>#REF!</v>
      </c>
      <c r="B48" s="470" t="e">
        <f>'Sch-1'!#REF!</f>
        <v>#REF!</v>
      </c>
      <c r="C48" s="470" t="e">
        <f>'Sch-1'!#REF!</f>
        <v>#REF!</v>
      </c>
      <c r="D48" s="470" t="e">
        <f>'Sch-1'!#REF!</f>
        <v>#REF!</v>
      </c>
      <c r="E48" s="564" t="e">
        <f>'Sch-1'!#REF!</f>
        <v>#REF!</v>
      </c>
      <c r="F48" s="334" t="e">
        <f t="shared" si="0"/>
        <v>#REF!</v>
      </c>
      <c r="G48" s="565" t="e">
        <f>'Sch-1'!#REF!</f>
        <v>#REF!</v>
      </c>
    </row>
    <row r="49" spans="1:7" s="474" customFormat="1" ht="15" customHeight="1">
      <c r="A49" s="470" t="e">
        <f>'Sch-1'!#REF!</f>
        <v>#REF!</v>
      </c>
      <c r="B49" s="470" t="e">
        <f>'Sch-1'!#REF!</f>
        <v>#REF!</v>
      </c>
      <c r="C49" s="470" t="e">
        <f>'Sch-1'!#REF!</f>
        <v>#REF!</v>
      </c>
      <c r="D49" s="470" t="e">
        <f>'Sch-1'!#REF!</f>
        <v>#REF!</v>
      </c>
      <c r="E49" s="564" t="e">
        <f>'Sch-1'!#REF!</f>
        <v>#REF!</v>
      </c>
      <c r="F49" s="334" t="e">
        <f t="shared" si="0"/>
        <v>#REF!</v>
      </c>
      <c r="G49" s="565" t="e">
        <f>'Sch-1'!#REF!</f>
        <v>#REF!</v>
      </c>
    </row>
    <row r="50" spans="1:7" s="474" customFormat="1" ht="15" customHeight="1">
      <c r="A50" s="470" t="e">
        <f>'Sch-1'!#REF!</f>
        <v>#REF!</v>
      </c>
      <c r="B50" s="470" t="e">
        <f>'Sch-1'!#REF!</f>
        <v>#REF!</v>
      </c>
      <c r="C50" s="470" t="e">
        <f>'Sch-1'!#REF!</f>
        <v>#REF!</v>
      </c>
      <c r="D50" s="470" t="e">
        <f>'Sch-1'!#REF!</f>
        <v>#REF!</v>
      </c>
      <c r="E50" s="564" t="e">
        <f>'Sch-1'!#REF!</f>
        <v>#REF!</v>
      </c>
      <c r="F50" s="334" t="e">
        <f t="shared" si="0"/>
        <v>#REF!</v>
      </c>
      <c r="G50" s="565" t="e">
        <f>'Sch-1'!#REF!</f>
        <v>#REF!</v>
      </c>
    </row>
    <row r="51" spans="1:7" s="474" customFormat="1">
      <c r="A51" s="470" t="e">
        <f>'Sch-1'!#REF!</f>
        <v>#REF!</v>
      </c>
      <c r="B51" s="470" t="e">
        <f>'Sch-1'!#REF!</f>
        <v>#REF!</v>
      </c>
      <c r="C51" s="470" t="e">
        <f>'Sch-1'!#REF!</f>
        <v>#REF!</v>
      </c>
      <c r="D51" s="470" t="e">
        <f>'Sch-1'!#REF!</f>
        <v>#REF!</v>
      </c>
      <c r="E51" s="564" t="e">
        <f>'Sch-1'!#REF!</f>
        <v>#REF!</v>
      </c>
      <c r="F51" s="334" t="e">
        <f t="shared" si="0"/>
        <v>#REF!</v>
      </c>
      <c r="G51" s="565" t="e">
        <f>'Sch-1'!#REF!</f>
        <v>#REF!</v>
      </c>
    </row>
    <row r="52" spans="1:7" s="474" customFormat="1">
      <c r="A52" s="470"/>
      <c r="B52" s="470"/>
      <c r="C52" s="470"/>
      <c r="D52" s="470"/>
      <c r="E52" s="564"/>
      <c r="F52" s="334"/>
      <c r="G52" s="565"/>
    </row>
    <row r="53" spans="1:7" s="471" customFormat="1" ht="17.25" customHeight="1">
      <c r="A53" s="470" t="e">
        <f>'Sch-1'!#REF!</f>
        <v>#REF!</v>
      </c>
      <c r="B53" s="470" t="e">
        <f>'Sch-1'!#REF!</f>
        <v>#REF!</v>
      </c>
      <c r="C53" s="470"/>
      <c r="D53" s="470"/>
      <c r="E53" s="564"/>
      <c r="F53" s="334"/>
      <c r="G53" s="565"/>
    </row>
    <row r="54" spans="1:7" s="475" customFormat="1" ht="18">
      <c r="A54" s="470" t="e">
        <f>'Sch-1'!#REF!</f>
        <v>#REF!</v>
      </c>
      <c r="B54" s="470" t="e">
        <f>'Sch-1'!#REF!</f>
        <v>#REF!</v>
      </c>
      <c r="C54" s="470" t="e">
        <f>'Sch-1'!#REF!</f>
        <v>#REF!</v>
      </c>
      <c r="D54" s="470" t="e">
        <f>'Sch-1'!#REF!</f>
        <v>#REF!</v>
      </c>
      <c r="E54" s="564" t="e">
        <f>'Sch-1'!#REF!</f>
        <v>#REF!</v>
      </c>
      <c r="F54" s="334" t="e">
        <f t="shared" si="0"/>
        <v>#REF!</v>
      </c>
      <c r="G54" s="565" t="e">
        <f>'Sch-1'!#REF!</f>
        <v>#REF!</v>
      </c>
    </row>
    <row r="55" spans="1:7" s="471" customFormat="1">
      <c r="A55" s="470" t="e">
        <f>'Sch-1'!#REF!</f>
        <v>#REF!</v>
      </c>
      <c r="B55" s="470" t="e">
        <f>'Sch-1'!#REF!</f>
        <v>#REF!</v>
      </c>
      <c r="C55" s="470" t="e">
        <f>'Sch-1'!#REF!</f>
        <v>#REF!</v>
      </c>
      <c r="D55" s="470" t="e">
        <f>'Sch-1'!#REF!</f>
        <v>#REF!</v>
      </c>
      <c r="E55" s="564" t="e">
        <f>'Sch-1'!#REF!</f>
        <v>#REF!</v>
      </c>
      <c r="F55" s="334" t="e">
        <f t="shared" si="0"/>
        <v>#REF!</v>
      </c>
      <c r="G55" s="565" t="e">
        <f>'Sch-1'!#REF!</f>
        <v>#REF!</v>
      </c>
    </row>
    <row r="56" spans="1:7" s="471" customFormat="1" ht="18" customHeight="1">
      <c r="A56" s="470" t="e">
        <f>'Sch-1'!#REF!</f>
        <v>#REF!</v>
      </c>
      <c r="B56" s="470" t="e">
        <f>'Sch-1'!#REF!</f>
        <v>#REF!</v>
      </c>
      <c r="C56" s="470" t="e">
        <f>'Sch-1'!#REF!</f>
        <v>#REF!</v>
      </c>
      <c r="D56" s="470" t="e">
        <f>'Sch-1'!#REF!</f>
        <v>#REF!</v>
      </c>
      <c r="E56" s="564" t="e">
        <f>'Sch-1'!#REF!</f>
        <v>#REF!</v>
      </c>
      <c r="F56" s="334" t="e">
        <f t="shared" si="0"/>
        <v>#REF!</v>
      </c>
      <c r="G56" s="565" t="e">
        <f>'Sch-1'!#REF!</f>
        <v>#REF!</v>
      </c>
    </row>
    <row r="57" spans="1:7" s="471" customFormat="1" ht="18.75" customHeight="1">
      <c r="A57" s="470" t="e">
        <f>'Sch-1'!#REF!</f>
        <v>#REF!</v>
      </c>
      <c r="B57" s="470" t="e">
        <f>'Sch-1'!#REF!</f>
        <v>#REF!</v>
      </c>
      <c r="C57" s="470"/>
      <c r="D57" s="470"/>
      <c r="E57" s="564"/>
      <c r="F57" s="334"/>
      <c r="G57" s="565"/>
    </row>
    <row r="58" spans="1:7" s="471" customFormat="1" ht="18.75" customHeight="1">
      <c r="A58" s="470" t="e">
        <f>'Sch-1'!#REF!</f>
        <v>#REF!</v>
      </c>
      <c r="B58" s="470" t="e">
        <f>'Sch-1'!#REF!</f>
        <v>#REF!</v>
      </c>
      <c r="C58" s="470" t="e">
        <f>'Sch-1'!#REF!</f>
        <v>#REF!</v>
      </c>
      <c r="D58" s="470" t="e">
        <f>'Sch-1'!#REF!</f>
        <v>#REF!</v>
      </c>
      <c r="E58" s="564" t="e">
        <f>'Sch-1'!#REF!</f>
        <v>#REF!</v>
      </c>
      <c r="F58" s="334" t="e">
        <f t="shared" si="0"/>
        <v>#REF!</v>
      </c>
      <c r="G58" s="565" t="e">
        <f>'Sch-1'!#REF!</f>
        <v>#REF!</v>
      </c>
    </row>
    <row r="59" spans="1:7" s="475" customFormat="1" ht="18.75" customHeight="1">
      <c r="A59" s="470" t="e">
        <f>'Sch-1'!#REF!</f>
        <v>#REF!</v>
      </c>
      <c r="B59" s="470" t="e">
        <f>'Sch-1'!#REF!</f>
        <v>#REF!</v>
      </c>
      <c r="C59" s="470" t="e">
        <f>'Sch-1'!#REF!</f>
        <v>#REF!</v>
      </c>
      <c r="D59" s="470" t="e">
        <f>'Sch-1'!#REF!</f>
        <v>#REF!</v>
      </c>
      <c r="E59" s="564" t="e">
        <f>'Sch-1'!#REF!</f>
        <v>#REF!</v>
      </c>
      <c r="F59" s="334" t="e">
        <f t="shared" si="0"/>
        <v>#REF!</v>
      </c>
      <c r="G59" s="565" t="e">
        <f>'Sch-1'!#REF!</f>
        <v>#REF!</v>
      </c>
    </row>
    <row r="60" spans="1:7" s="471" customFormat="1" ht="18.75" customHeight="1">
      <c r="A60" s="470" t="e">
        <f>'Sch-1'!#REF!</f>
        <v>#REF!</v>
      </c>
      <c r="B60" s="470" t="e">
        <f>'Sch-1'!#REF!</f>
        <v>#REF!</v>
      </c>
      <c r="C60" s="470" t="e">
        <f>'Sch-1'!#REF!</f>
        <v>#REF!</v>
      </c>
      <c r="D60" s="470" t="e">
        <f>'Sch-1'!#REF!</f>
        <v>#REF!</v>
      </c>
      <c r="E60" s="564" t="e">
        <f>'Sch-1'!#REF!</f>
        <v>#REF!</v>
      </c>
      <c r="F60" s="334" t="e">
        <f t="shared" si="0"/>
        <v>#REF!</v>
      </c>
      <c r="G60" s="565" t="e">
        <f>'Sch-1'!#REF!</f>
        <v>#REF!</v>
      </c>
    </row>
    <row r="61" spans="1:7" s="471" customFormat="1" ht="17.25" customHeight="1">
      <c r="A61" s="470" t="e">
        <f>'Sch-1'!#REF!</f>
        <v>#REF!</v>
      </c>
      <c r="B61" s="470" t="e">
        <f>'Sch-1'!#REF!</f>
        <v>#REF!</v>
      </c>
      <c r="C61" s="470" t="e">
        <f>'Sch-1'!#REF!</f>
        <v>#REF!</v>
      </c>
      <c r="D61" s="470" t="e">
        <f>'Sch-1'!#REF!</f>
        <v>#REF!</v>
      </c>
      <c r="E61" s="564" t="e">
        <f>'Sch-1'!#REF!</f>
        <v>#REF!</v>
      </c>
      <c r="F61" s="334" t="e">
        <f t="shared" si="0"/>
        <v>#REF!</v>
      </c>
      <c r="G61" s="565" t="e">
        <f>'Sch-1'!#REF!</f>
        <v>#REF!</v>
      </c>
    </row>
    <row r="62" spans="1:7" s="471" customFormat="1" ht="17.25" customHeight="1">
      <c r="A62" s="470" t="e">
        <f>'Sch-1'!#REF!</f>
        <v>#REF!</v>
      </c>
      <c r="B62" s="470" t="e">
        <f>'Sch-1'!#REF!</f>
        <v>#REF!</v>
      </c>
      <c r="C62" s="470" t="e">
        <f>'Sch-1'!#REF!</f>
        <v>#REF!</v>
      </c>
      <c r="D62" s="470" t="e">
        <f>'Sch-1'!#REF!</f>
        <v>#REF!</v>
      </c>
      <c r="E62" s="564" t="e">
        <f>'Sch-1'!#REF!</f>
        <v>#REF!</v>
      </c>
      <c r="F62" s="334" t="e">
        <f t="shared" si="0"/>
        <v>#REF!</v>
      </c>
      <c r="G62" s="565" t="e">
        <f>'Sch-1'!#REF!</f>
        <v>#REF!</v>
      </c>
    </row>
    <row r="63" spans="1:7" s="471" customFormat="1" ht="17.25" customHeight="1">
      <c r="A63" s="470"/>
      <c r="B63" s="470"/>
      <c r="C63" s="470"/>
      <c r="D63" s="470"/>
      <c r="E63" s="564"/>
      <c r="F63" s="334"/>
      <c r="G63" s="565"/>
    </row>
    <row r="64" spans="1:7" s="471" customFormat="1" ht="17.25" customHeight="1">
      <c r="A64" s="470"/>
      <c r="B64" s="470"/>
      <c r="C64" s="470"/>
      <c r="D64" s="470"/>
      <c r="E64" s="564"/>
      <c r="F64" s="334"/>
      <c r="G64" s="565"/>
    </row>
    <row r="65" spans="1:22" s="471" customFormat="1" ht="17.25" customHeight="1">
      <c r="A65" s="470" t="e">
        <f>'Sch-1'!#REF!</f>
        <v>#REF!</v>
      </c>
      <c r="B65" s="470" t="e">
        <f>'Sch-1'!#REF!</f>
        <v>#REF!</v>
      </c>
      <c r="C65" s="470"/>
      <c r="D65" s="470"/>
      <c r="E65" s="564"/>
      <c r="F65" s="334"/>
      <c r="G65" s="565"/>
    </row>
    <row r="66" spans="1:22" s="471" customFormat="1" ht="17.25" customHeight="1">
      <c r="A66" s="470"/>
      <c r="B66" s="470" t="e">
        <f>'Sch-1'!#REF!</f>
        <v>#REF!</v>
      </c>
      <c r="C66" s="470" t="e">
        <f>'Sch-1'!#REF!</f>
        <v>#REF!</v>
      </c>
      <c r="D66" s="470" t="e">
        <f>'Sch-1'!#REF!</f>
        <v>#REF!</v>
      </c>
      <c r="E66" s="564" t="e">
        <f>'Sch-1'!#REF!</f>
        <v>#REF!</v>
      </c>
      <c r="F66" s="334" t="e">
        <f t="shared" si="0"/>
        <v>#REF!</v>
      </c>
      <c r="G66" s="565" t="e">
        <f>'Sch-1'!#REF!</f>
        <v>#REF!</v>
      </c>
    </row>
    <row r="67" spans="1:22" s="471" customFormat="1" ht="17.25" customHeight="1">
      <c r="A67" s="470"/>
      <c r="B67" s="470" t="e">
        <f>'Sch-1'!#REF!</f>
        <v>#REF!</v>
      </c>
      <c r="C67" s="470"/>
      <c r="D67" s="470"/>
      <c r="E67" s="564"/>
      <c r="F67" s="334"/>
      <c r="G67" s="565"/>
    </row>
    <row r="68" spans="1:22" s="471" customFormat="1" ht="17.25" customHeight="1">
      <c r="A68" s="470"/>
      <c r="B68" s="470" t="e">
        <f>'Sch-1'!#REF!</f>
        <v>#REF!</v>
      </c>
      <c r="C68" s="470" t="e">
        <f>'Sch-1'!#REF!</f>
        <v>#REF!</v>
      </c>
      <c r="D68" s="470" t="e">
        <f>'Sch-1'!#REF!</f>
        <v>#REF!</v>
      </c>
      <c r="E68" s="564" t="e">
        <f>'Sch-1'!#REF!</f>
        <v>#REF!</v>
      </c>
      <c r="F68" s="334" t="e">
        <f t="shared" si="0"/>
        <v>#REF!</v>
      </c>
      <c r="G68" s="565" t="e">
        <f>'Sch-1'!#REF!</f>
        <v>#REF!</v>
      </c>
    </row>
    <row r="69" spans="1:22" s="471" customFormat="1" ht="17.25" customHeight="1">
      <c r="A69" s="470"/>
      <c r="B69" s="470" t="e">
        <f>'Sch-1'!#REF!</f>
        <v>#REF!</v>
      </c>
      <c r="C69" s="470" t="e">
        <f>'Sch-1'!#REF!</f>
        <v>#REF!</v>
      </c>
      <c r="D69" s="470" t="e">
        <f>'Sch-1'!#REF!</f>
        <v>#REF!</v>
      </c>
      <c r="E69" s="564" t="e">
        <f>'Sch-1'!#REF!</f>
        <v>#REF!</v>
      </c>
      <c r="F69" s="334" t="e">
        <f>IF(E69=0, "Included",IF(ISERROR(D69*E69), E69, D69*E69))</f>
        <v>#REF!</v>
      </c>
      <c r="G69" s="565" t="e">
        <f>'Sch-1'!#REF!</f>
        <v>#REF!</v>
      </c>
    </row>
    <row r="70" spans="1:22" s="471" customFormat="1" ht="18" customHeight="1">
      <c r="A70" s="470"/>
      <c r="B70" s="470"/>
      <c r="C70" s="470"/>
      <c r="D70" s="470"/>
      <c r="E70" s="564"/>
      <c r="F70" s="334"/>
      <c r="G70" s="565"/>
    </row>
    <row r="71" spans="1:22" s="471" customFormat="1" ht="18" customHeight="1">
      <c r="A71" s="476"/>
      <c r="B71" s="407" t="s">
        <v>467</v>
      </c>
      <c r="C71" s="477"/>
      <c r="D71" s="478"/>
      <c r="E71" s="472"/>
      <c r="F71" s="334">
        <f>SUMIF(G18:G70,"Direct",F18:F70)</f>
        <v>0</v>
      </c>
      <c r="G71" s="479" t="s">
        <v>424</v>
      </c>
    </row>
    <row r="72" spans="1:22" s="471" customFormat="1" ht="18" customHeight="1">
      <c r="A72" s="476"/>
      <c r="B72" s="407" t="s">
        <v>468</v>
      </c>
      <c r="C72" s="477"/>
      <c r="D72" s="478"/>
      <c r="E72" s="472"/>
      <c r="F72" s="334">
        <f>SUMIF(G18:G70,"Bought-Out",F18:F70)</f>
        <v>0</v>
      </c>
      <c r="G72" s="479"/>
    </row>
    <row r="73" spans="1:22" ht="44.1" customHeight="1">
      <c r="A73" s="406"/>
      <c r="B73" s="407" t="s">
        <v>466</v>
      </c>
      <c r="C73" s="408"/>
      <c r="D73" s="409"/>
      <c r="E73" s="405"/>
      <c r="F73" s="405">
        <f>F71+F72</f>
        <v>0</v>
      </c>
      <c r="G73" s="410"/>
      <c r="I73" s="365"/>
      <c r="P73" s="360"/>
      <c r="Q73" s="359"/>
      <c r="S73" s="360"/>
      <c r="T73" s="359"/>
      <c r="V73" s="348"/>
    </row>
    <row r="74" spans="1:22" ht="26.1" customHeight="1">
      <c r="A74" s="335"/>
      <c r="B74" s="1257" t="s">
        <v>469</v>
      </c>
      <c r="C74" s="1257"/>
      <c r="D74" s="1257"/>
      <c r="E74" s="104"/>
      <c r="F74" s="104" t="e">
        <f>'Sch-7 Dis'!F19</f>
        <v>#REF!</v>
      </c>
      <c r="G74" s="10"/>
      <c r="I74" s="252"/>
      <c r="J74" s="185"/>
      <c r="K74" s="185"/>
      <c r="L74" s="185"/>
      <c r="M74" s="185"/>
      <c r="N74" s="1"/>
      <c r="O74" s="1"/>
      <c r="P74" s="89"/>
      <c r="Q74" s="359" t="e">
        <f>'Sch-7'!#REF!</f>
        <v>#REF!</v>
      </c>
      <c r="R74" s="6"/>
      <c r="S74" s="89"/>
      <c r="T74" s="359" t="e">
        <f>'Sch-7'!#REF!</f>
        <v>#REF!</v>
      </c>
      <c r="U74" s="1"/>
      <c r="V74" s="1"/>
    </row>
    <row r="75" spans="1:22" ht="26.1" customHeight="1">
      <c r="A75" s="411"/>
      <c r="B75" s="1258" t="s">
        <v>423</v>
      </c>
      <c r="C75" s="1258"/>
      <c r="D75" s="1258"/>
      <c r="E75" s="412"/>
      <c r="F75" s="412" t="e">
        <f>F73+F74</f>
        <v>#REF!</v>
      </c>
      <c r="G75" s="413"/>
      <c r="I75" s="252"/>
      <c r="J75" s="185"/>
      <c r="K75" s="185"/>
      <c r="L75" s="185"/>
      <c r="M75" s="185"/>
      <c r="N75" s="1"/>
      <c r="O75" s="1"/>
      <c r="P75" s="89"/>
      <c r="Q75" s="362" t="e">
        <f>SUM(#REF!,Q74)</f>
        <v>#REF!</v>
      </c>
      <c r="R75" s="11"/>
      <c r="S75" s="189"/>
      <c r="T75" s="362" t="e">
        <f>#REF!+T74</f>
        <v>#REF!</v>
      </c>
      <c r="U75" s="1"/>
      <c r="V75" s="363"/>
    </row>
    <row r="76" spans="1:22" ht="16.5" customHeight="1">
      <c r="A76" s="1259"/>
      <c r="B76" s="1259"/>
      <c r="C76" s="1259"/>
      <c r="D76" s="1259"/>
      <c r="E76" s="1259"/>
      <c r="F76" s="1259"/>
      <c r="G76" s="1259"/>
      <c r="P76" s="363" t="s">
        <v>259</v>
      </c>
      <c r="Q76" s="360" t="e">
        <f>F75-Q75</f>
        <v>#REF!</v>
      </c>
      <c r="S76" s="363" t="s">
        <v>275</v>
      </c>
      <c r="T76" s="360" t="e">
        <f>Q75-T75</f>
        <v>#REF!</v>
      </c>
    </row>
    <row r="77" spans="1:22" ht="16.5" customHeight="1">
      <c r="B77" s="1260" t="str">
        <f>IF((18-COUNTA(G17:G70))&gt;0,"Do not leave Mode of Transaction Blank for any item. "&amp;(18-COUNTA(G17:G70))&amp;" item(s) is(are) left blank, if you leave it blank, the same shall be deemed to be 'Bought-out'", " ")</f>
        <v xml:space="preserve"> </v>
      </c>
      <c r="C77" s="1260"/>
      <c r="D77" s="1260"/>
      <c r="E77" s="1260"/>
      <c r="F77" s="1260"/>
      <c r="G77" s="1260"/>
      <c r="P77" s="1" t="s">
        <v>285</v>
      </c>
      <c r="Q77" s="1" t="e">
        <f>IF(#REF!&gt;0,#REF! &amp; " item(s) in Sch-1", "")</f>
        <v>#REF!</v>
      </c>
    </row>
    <row r="78" spans="1:22" ht="24" customHeight="1">
      <c r="A78" s="74"/>
      <c r="B78" s="1260"/>
      <c r="C78" s="1260"/>
      <c r="D78" s="1260"/>
      <c r="E78" s="1260"/>
      <c r="F78" s="1260"/>
      <c r="G78" s="1260"/>
    </row>
    <row r="79" spans="1:22" ht="117.75" customHeight="1">
      <c r="A79" s="75" t="s">
        <v>410</v>
      </c>
      <c r="B79" s="1261" t="s">
        <v>68</v>
      </c>
      <c r="C79" s="1261"/>
      <c r="D79" s="1261"/>
      <c r="E79" s="1261"/>
      <c r="F79" s="1261"/>
      <c r="G79" s="1261"/>
    </row>
    <row r="80" spans="1:22" ht="33.6" customHeight="1">
      <c r="A80" s="11"/>
      <c r="B80" s="2"/>
      <c r="C80" s="2"/>
      <c r="D80" s="6"/>
      <c r="E80" s="1"/>
      <c r="F80" s="1"/>
      <c r="G80" s="1"/>
    </row>
    <row r="81" spans="1:7" ht="33.6" customHeight="1">
      <c r="A81" s="35" t="s">
        <v>406</v>
      </c>
      <c r="B81" s="113" t="str">
        <f>'Names of Bidder'!D31&amp;"-"&amp; 'Names of Bidder'!E31&amp;"-" &amp;'Names of Bidder'!F31</f>
        <v>--</v>
      </c>
      <c r="C81" s="12"/>
      <c r="D81" s="36"/>
      <c r="E81" s="1"/>
      <c r="F81" s="1"/>
      <c r="G81" s="188"/>
    </row>
    <row r="82" spans="1:7" ht="33.6" customHeight="1">
      <c r="A82" s="35" t="s">
        <v>407</v>
      </c>
      <c r="B82" s="113" t="str">
        <f>IF('Names of Bidder'!D32=0, "", 'Names of Bidder'!D32)</f>
        <v/>
      </c>
      <c r="C82" s="1"/>
      <c r="D82" s="36" t="s">
        <v>408</v>
      </c>
      <c r="E82" s="188" t="str">
        <f>IF('Names of Bidder'!D24=0, "", 'Names of Bidder'!D24)</f>
        <v/>
      </c>
      <c r="F82" s="1"/>
      <c r="G82" s="188"/>
    </row>
    <row r="83" spans="1:7" ht="33.6" customHeight="1">
      <c r="A83" s="201"/>
      <c r="B83" s="200"/>
      <c r="C83" s="194"/>
      <c r="D83" s="36" t="s">
        <v>409</v>
      </c>
      <c r="E83" s="188" t="str">
        <f>IF('Names of Bidder'!D25=0, "", 'Names of Bidder'!D25)</f>
        <v/>
      </c>
      <c r="F83" s="194"/>
      <c r="G83" s="194"/>
    </row>
    <row r="84" spans="1:7" ht="33.6" customHeight="1">
      <c r="A84" s="201"/>
      <c r="B84" s="200"/>
      <c r="C84" s="194"/>
      <c r="D84" s="36"/>
      <c r="E84" s="209"/>
      <c r="F84" s="194"/>
      <c r="G84" s="194"/>
    </row>
    <row r="85" spans="1:7">
      <c r="A85" s="201"/>
      <c r="B85" s="201"/>
      <c r="C85" s="201"/>
      <c r="D85" s="201"/>
      <c r="E85" s="194"/>
      <c r="F85" s="194"/>
      <c r="G85" s="194"/>
    </row>
    <row r="86" spans="1:7">
      <c r="A86" s="201"/>
      <c r="B86" s="201"/>
      <c r="C86" s="201"/>
      <c r="D86" s="201"/>
      <c r="E86" s="194"/>
      <c r="F86" s="194"/>
      <c r="G86" s="194"/>
    </row>
    <row r="87" spans="1:7">
      <c r="A87" s="201"/>
      <c r="B87" s="201"/>
      <c r="C87" s="201"/>
      <c r="D87" s="201"/>
      <c r="E87" s="194"/>
      <c r="F87" s="194"/>
      <c r="G87" s="194"/>
    </row>
    <row r="88" spans="1:7">
      <c r="A88" s="201"/>
      <c r="B88" s="201"/>
      <c r="C88" s="201"/>
      <c r="D88" s="201"/>
      <c r="E88" s="194"/>
      <c r="F88" s="194"/>
      <c r="G88" s="194"/>
    </row>
    <row r="89" spans="1:7">
      <c r="A89" s="201"/>
      <c r="B89" s="201"/>
      <c r="C89" s="201"/>
      <c r="D89" s="201"/>
      <c r="E89" s="194"/>
      <c r="F89" s="194"/>
      <c r="G89" s="194"/>
    </row>
    <row r="90" spans="1:7">
      <c r="A90" s="201"/>
      <c r="B90" s="201"/>
      <c r="C90" s="201"/>
      <c r="D90" s="201"/>
      <c r="E90" s="194"/>
      <c r="F90" s="194"/>
      <c r="G90" s="194"/>
    </row>
    <row r="91" spans="1:7">
      <c r="A91" s="201"/>
      <c r="B91" s="201"/>
      <c r="C91" s="201"/>
      <c r="D91" s="201"/>
      <c r="E91" s="194"/>
      <c r="F91" s="194"/>
      <c r="G91" s="194"/>
    </row>
    <row r="92" spans="1:7">
      <c r="A92" s="201"/>
      <c r="B92" s="201"/>
      <c r="C92" s="201"/>
      <c r="D92" s="201"/>
      <c r="E92" s="194"/>
      <c r="F92" s="194"/>
      <c r="G92" s="194"/>
    </row>
    <row r="93" spans="1:7">
      <c r="A93" s="201"/>
      <c r="B93" s="201"/>
      <c r="C93" s="201"/>
      <c r="D93" s="201"/>
      <c r="E93" s="194"/>
      <c r="F93" s="194"/>
      <c r="G93" s="194"/>
    </row>
    <row r="94" spans="1:7">
      <c r="A94" s="201"/>
      <c r="B94" s="201"/>
      <c r="C94" s="201"/>
      <c r="D94" s="201"/>
      <c r="E94" s="194"/>
      <c r="F94" s="194"/>
      <c r="G94" s="194"/>
    </row>
    <row r="95" spans="1:7">
      <c r="A95" s="201"/>
      <c r="B95" s="201"/>
      <c r="C95" s="201"/>
      <c r="D95" s="201"/>
      <c r="E95" s="194"/>
      <c r="F95" s="194"/>
      <c r="G95" s="194"/>
    </row>
    <row r="96" spans="1:7">
      <c r="A96" s="201"/>
      <c r="B96" s="201"/>
      <c r="C96" s="201"/>
      <c r="D96" s="201"/>
      <c r="E96" s="194"/>
      <c r="F96" s="194"/>
      <c r="G96" s="194"/>
    </row>
    <row r="97" spans="1:24">
      <c r="A97" s="201"/>
      <c r="B97" s="201"/>
      <c r="C97" s="201"/>
      <c r="D97" s="201"/>
      <c r="E97" s="194"/>
      <c r="F97" s="194"/>
      <c r="G97" s="194"/>
    </row>
    <row r="98" spans="1:24">
      <c r="A98" s="201"/>
      <c r="B98" s="201"/>
      <c r="C98" s="201"/>
      <c r="D98" s="201"/>
      <c r="E98" s="194"/>
      <c r="F98" s="194"/>
      <c r="G98" s="194"/>
    </row>
    <row r="99" spans="1:24">
      <c r="A99" s="201"/>
      <c r="B99" s="201"/>
      <c r="C99" s="201"/>
      <c r="D99" s="201"/>
      <c r="E99" s="194"/>
      <c r="F99" s="194"/>
      <c r="G99" s="194"/>
    </row>
    <row r="100" spans="1:24">
      <c r="A100" s="201"/>
      <c r="B100" s="201"/>
      <c r="C100" s="201"/>
      <c r="D100" s="201"/>
      <c r="E100" s="194"/>
      <c r="F100" s="194"/>
      <c r="G100" s="194"/>
    </row>
    <row r="101" spans="1:24">
      <c r="A101" s="201"/>
      <c r="B101" s="201"/>
      <c r="C101" s="201"/>
      <c r="D101" s="201"/>
      <c r="E101" s="194"/>
      <c r="F101" s="194"/>
      <c r="G101" s="194"/>
    </row>
    <row r="102" spans="1:24">
      <c r="A102" s="201"/>
      <c r="B102" s="201"/>
      <c r="C102" s="201"/>
      <c r="D102" s="201"/>
      <c r="E102" s="194"/>
      <c r="F102" s="194"/>
      <c r="G102" s="194"/>
    </row>
    <row r="103" spans="1:24">
      <c r="A103" s="201"/>
      <c r="B103" s="201"/>
      <c r="C103" s="201"/>
      <c r="D103" s="201"/>
      <c r="E103" s="194"/>
      <c r="F103" s="194"/>
      <c r="G103" s="194"/>
    </row>
    <row r="104" spans="1:24">
      <c r="A104" s="201"/>
      <c r="B104" s="201"/>
      <c r="C104" s="201"/>
      <c r="D104" s="201"/>
      <c r="E104" s="194"/>
      <c r="F104" s="194"/>
      <c r="G104" s="194"/>
    </row>
    <row r="105" spans="1:24">
      <c r="A105" s="201"/>
      <c r="B105" s="201"/>
      <c r="C105" s="201"/>
      <c r="D105" s="201"/>
      <c r="E105" s="194"/>
      <c r="F105" s="194"/>
      <c r="G105" s="194"/>
    </row>
    <row r="106" spans="1:24">
      <c r="A106" s="201"/>
      <c r="B106" s="201"/>
      <c r="C106" s="201"/>
      <c r="D106" s="201"/>
      <c r="E106" s="194"/>
      <c r="F106" s="194"/>
      <c r="G106" s="194"/>
    </row>
    <row r="107" spans="1:24">
      <c r="A107" s="201"/>
      <c r="B107" s="201"/>
      <c r="C107" s="201"/>
      <c r="D107" s="201"/>
      <c r="E107" s="194"/>
      <c r="F107" s="194"/>
      <c r="G107" s="194"/>
    </row>
    <row r="108" spans="1:24">
      <c r="A108" s="201"/>
      <c r="B108" s="201"/>
      <c r="C108" s="201"/>
      <c r="D108" s="201"/>
      <c r="E108" s="194"/>
      <c r="F108" s="194"/>
      <c r="G108" s="194"/>
    </row>
    <row r="109" spans="1:24" ht="18" customHeight="1">
      <c r="A109" s="207"/>
      <c r="B109" s="199"/>
      <c r="C109" s="207"/>
      <c r="D109" s="207"/>
      <c r="E109" s="208"/>
      <c r="F109" s="208"/>
      <c r="G109" s="209"/>
      <c r="T109" s="4"/>
    </row>
    <row r="110" spans="1:24" ht="18" customHeight="1">
      <c r="A110" s="199"/>
      <c r="B110" s="199"/>
      <c r="C110" s="199"/>
      <c r="D110" s="199"/>
      <c r="E110" s="194"/>
      <c r="F110" s="194"/>
      <c r="G110" s="194"/>
      <c r="Q110" s="6"/>
      <c r="T110" s="4"/>
    </row>
    <row r="111" spans="1:24" ht="40.15" customHeight="1">
      <c r="A111" s="1262"/>
      <c r="B111" s="1262"/>
      <c r="C111" s="1262"/>
      <c r="D111" s="1262"/>
      <c r="E111" s="1262"/>
      <c r="F111" s="1262"/>
      <c r="G111" s="1262"/>
      <c r="O111" s="4"/>
      <c r="P111" s="311"/>
      <c r="Q111" s="311"/>
      <c r="R111" s="311"/>
      <c r="T111" s="4"/>
      <c r="U111" s="1"/>
      <c r="W111" s="1249"/>
      <c r="X111" s="1249"/>
    </row>
    <row r="112" spans="1:24" ht="22.15" customHeight="1">
      <c r="A112" s="1255"/>
      <c r="B112" s="1255"/>
      <c r="C112" s="1255"/>
      <c r="D112" s="1255"/>
      <c r="E112" s="1255"/>
      <c r="F112" s="1255"/>
      <c r="G112" s="1255"/>
      <c r="O112" s="4"/>
      <c r="P112" s="311"/>
      <c r="Q112" s="311"/>
      <c r="R112" s="311"/>
      <c r="T112" s="4"/>
      <c r="U112" s="1"/>
    </row>
    <row r="113" spans="1:41" ht="18" customHeight="1">
      <c r="A113" s="201"/>
      <c r="B113" s="201"/>
      <c r="C113" s="201"/>
      <c r="D113" s="201"/>
      <c r="E113" s="194"/>
      <c r="F113" s="194"/>
      <c r="G113" s="194"/>
      <c r="O113" s="4"/>
      <c r="P113" s="311"/>
      <c r="Q113" s="311"/>
      <c r="R113" s="311"/>
    </row>
    <row r="114" spans="1:41" ht="18" customHeight="1">
      <c r="A114" s="206"/>
      <c r="B114" s="193"/>
      <c r="C114" s="206"/>
      <c r="D114" s="206"/>
      <c r="E114" s="203"/>
      <c r="F114" s="194"/>
      <c r="G114" s="193"/>
      <c r="O114" s="4"/>
      <c r="P114" s="311"/>
      <c r="Q114" s="311"/>
      <c r="R114" s="311"/>
    </row>
    <row r="115" spans="1:41" ht="35.25" customHeight="1">
      <c r="A115" s="1256"/>
      <c r="B115" s="1256"/>
      <c r="C115" s="1256"/>
      <c r="D115" s="1256"/>
      <c r="E115" s="204"/>
      <c r="F115" s="194"/>
      <c r="G115" s="193"/>
      <c r="O115" s="365"/>
      <c r="P115" s="352"/>
      <c r="Q115" s="352"/>
      <c r="R115" s="352"/>
      <c r="W115" s="1249"/>
      <c r="X115" s="1249"/>
    </row>
    <row r="116" spans="1:41" ht="18" customHeight="1">
      <c r="A116" s="206"/>
      <c r="B116" s="1248"/>
      <c r="C116" s="1248"/>
      <c r="D116" s="1248"/>
      <c r="E116" s="204"/>
      <c r="F116" s="194"/>
      <c r="G116" s="193"/>
      <c r="O116" s="4"/>
      <c r="P116" s="353"/>
      <c r="Q116" s="353"/>
      <c r="R116" s="353"/>
    </row>
    <row r="117" spans="1:41" ht="18" customHeight="1">
      <c r="A117" s="206"/>
      <c r="B117" s="1248"/>
      <c r="C117" s="1248"/>
      <c r="D117" s="1248"/>
      <c r="E117" s="204"/>
      <c r="F117" s="194"/>
      <c r="G117" s="193"/>
      <c r="O117" s="4"/>
      <c r="P117" s="353"/>
      <c r="Q117" s="353"/>
      <c r="R117" s="353"/>
    </row>
    <row r="118" spans="1:41" ht="18" customHeight="1">
      <c r="A118" s="193"/>
      <c r="B118" s="1248"/>
      <c r="C118" s="1248"/>
      <c r="D118" s="1248"/>
      <c r="E118" s="204"/>
      <c r="F118" s="194"/>
      <c r="G118" s="193"/>
      <c r="O118" s="365"/>
      <c r="P118" s="367"/>
      <c r="Q118" s="364"/>
      <c r="R118" s="354"/>
    </row>
    <row r="119" spans="1:41" ht="18" customHeight="1">
      <c r="A119" s="193"/>
      <c r="B119" s="1248"/>
      <c r="C119" s="1248"/>
      <c r="D119" s="1248"/>
      <c r="E119" s="204"/>
      <c r="F119" s="194"/>
      <c r="G119" s="193"/>
      <c r="W119" s="1249"/>
      <c r="X119" s="1249"/>
    </row>
    <row r="120" spans="1:41" ht="18" customHeight="1">
      <c r="A120" s="193"/>
      <c r="B120" s="193"/>
      <c r="C120" s="193"/>
      <c r="D120" s="193"/>
      <c r="E120" s="206"/>
      <c r="F120" s="194"/>
      <c r="G120" s="194"/>
      <c r="Y120" s="355"/>
    </row>
    <row r="121" spans="1:41" ht="40.5" customHeight="1">
      <c r="A121" s="1250"/>
      <c r="B121" s="1250"/>
      <c r="C121" s="1250"/>
      <c r="D121" s="1250"/>
      <c r="E121" s="1250"/>
      <c r="F121" s="1250"/>
      <c r="G121" s="1250"/>
      <c r="H121" s="393"/>
      <c r="I121" s="253"/>
      <c r="J121" s="254"/>
      <c r="K121" s="254"/>
      <c r="L121" s="254"/>
      <c r="M121" s="254"/>
      <c r="Q121" s="6"/>
      <c r="Y121" s="355"/>
    </row>
    <row r="122" spans="1:41" ht="18" customHeight="1">
      <c r="A122" s="201"/>
      <c r="B122" s="201"/>
      <c r="C122" s="201"/>
      <c r="D122" s="201"/>
      <c r="E122" s="208"/>
      <c r="F122" s="208"/>
      <c r="G122" s="209"/>
      <c r="P122" s="1251"/>
      <c r="Q122" s="1251"/>
      <c r="S122" s="1254"/>
      <c r="T122" s="1254"/>
      <c r="W122" s="1249"/>
      <c r="X122" s="1249"/>
    </row>
    <row r="123" spans="1:41" ht="66" customHeight="1">
      <c r="A123" s="223"/>
      <c r="B123" s="223"/>
      <c r="C123" s="197"/>
      <c r="D123" s="197"/>
      <c r="E123" s="223"/>
      <c r="F123" s="223"/>
      <c r="G123" s="223"/>
      <c r="P123" s="312"/>
      <c r="Q123" s="312"/>
      <c r="S123" s="312"/>
      <c r="T123" s="312"/>
    </row>
    <row r="124" spans="1:41" ht="18" customHeight="1">
      <c r="A124" s="197"/>
      <c r="B124" s="197"/>
      <c r="C124" s="197"/>
      <c r="D124" s="197"/>
      <c r="E124" s="197"/>
      <c r="F124" s="197"/>
      <c r="G124" s="197"/>
      <c r="P124" s="189"/>
      <c r="Q124" s="189"/>
      <c r="S124" s="189"/>
      <c r="T124" s="189"/>
    </row>
    <row r="125" spans="1:41" s="330" customFormat="1" ht="18" customHeight="1">
      <c r="A125" s="215"/>
      <c r="B125" s="231"/>
      <c r="C125" s="212"/>
      <c r="D125" s="232"/>
      <c r="E125" s="233"/>
      <c r="F125" s="234"/>
      <c r="G125" s="194"/>
      <c r="H125" s="365"/>
      <c r="I125" s="252"/>
      <c r="J125" s="185"/>
      <c r="K125" s="185"/>
      <c r="L125" s="185"/>
      <c r="M125" s="185"/>
      <c r="N125" s="1"/>
      <c r="O125" s="1"/>
      <c r="P125" s="189"/>
      <c r="Q125" s="356"/>
      <c r="R125" s="6"/>
      <c r="S125" s="189"/>
      <c r="T125" s="356"/>
      <c r="U125" s="1"/>
      <c r="V125" s="1"/>
      <c r="W125" s="1"/>
      <c r="X125" s="1"/>
      <c r="Y125" s="1"/>
      <c r="Z125" s="1"/>
      <c r="AA125" s="1"/>
      <c r="AB125" s="185"/>
      <c r="AC125" s="185"/>
      <c r="AD125" s="185"/>
      <c r="AE125" s="185"/>
      <c r="AF125" s="185"/>
      <c r="AG125" s="185"/>
      <c r="AH125" s="185"/>
      <c r="AI125" s="185"/>
      <c r="AJ125" s="185"/>
      <c r="AK125" s="185"/>
      <c r="AL125" s="185"/>
      <c r="AM125" s="185"/>
      <c r="AN125" s="185"/>
      <c r="AO125" s="185"/>
    </row>
    <row r="126" spans="1:41" ht="111" customHeight="1">
      <c r="A126" s="216"/>
      <c r="B126" s="235"/>
      <c r="C126" s="212"/>
      <c r="D126" s="212"/>
      <c r="E126" s="236"/>
      <c r="F126" s="237"/>
      <c r="G126" s="238"/>
      <c r="P126" s="358"/>
      <c r="Q126" s="357"/>
      <c r="S126" s="358"/>
      <c r="T126" s="357"/>
      <c r="W126" s="1249"/>
      <c r="X126" s="1249"/>
    </row>
    <row r="127" spans="1:41" ht="22.15" customHeight="1">
      <c r="A127" s="216"/>
      <c r="B127" s="239"/>
      <c r="C127" s="212"/>
      <c r="D127" s="212"/>
      <c r="E127" s="240"/>
      <c r="F127" s="241"/>
      <c r="G127" s="194"/>
      <c r="P127" s="360"/>
      <c r="Q127" s="359"/>
      <c r="S127" s="360"/>
      <c r="T127" s="359"/>
    </row>
    <row r="128" spans="1:41" ht="22.15" customHeight="1">
      <c r="A128" s="214"/>
      <c r="B128" s="218"/>
      <c r="C128" s="212"/>
      <c r="D128" s="232"/>
      <c r="E128" s="233"/>
      <c r="F128" s="234"/>
      <c r="G128" s="194"/>
      <c r="P128" s="360"/>
      <c r="Q128" s="359"/>
      <c r="S128" s="360"/>
      <c r="T128" s="359"/>
      <c r="V128" s="348"/>
    </row>
    <row r="129" spans="1:24" ht="22.15" customHeight="1">
      <c r="A129" s="214"/>
      <c r="B129" s="218"/>
      <c r="C129" s="212"/>
      <c r="D129" s="232"/>
      <c r="E129" s="233"/>
      <c r="F129" s="234"/>
      <c r="G129" s="194"/>
      <c r="P129" s="360"/>
      <c r="Q129" s="359"/>
      <c r="S129" s="360"/>
      <c r="T129" s="359"/>
      <c r="V129" s="348"/>
    </row>
    <row r="130" spans="1:24">
      <c r="A130" s="216"/>
      <c r="B130" s="235"/>
      <c r="C130" s="212"/>
      <c r="D130" s="232"/>
      <c r="E130" s="233"/>
      <c r="F130" s="234"/>
      <c r="G130" s="194"/>
      <c r="P130" s="360"/>
      <c r="Q130" s="359"/>
      <c r="S130" s="360"/>
      <c r="T130" s="359"/>
      <c r="V130" s="348"/>
      <c r="W130" s="1249"/>
      <c r="X130" s="1249"/>
    </row>
    <row r="131" spans="1:24" ht="22.15" customHeight="1">
      <c r="A131" s="216"/>
      <c r="B131" s="239"/>
      <c r="C131" s="212"/>
      <c r="D131" s="232"/>
      <c r="E131" s="233"/>
      <c r="F131" s="234"/>
      <c r="G131" s="238"/>
      <c r="P131" s="360"/>
      <c r="Q131" s="359"/>
      <c r="S131" s="360"/>
      <c r="T131" s="359"/>
      <c r="V131" s="348"/>
    </row>
    <row r="132" spans="1:24" ht="22.15" customHeight="1">
      <c r="A132" s="216"/>
      <c r="B132" s="218"/>
      <c r="C132" s="212"/>
      <c r="D132" s="232"/>
      <c r="E132" s="233"/>
      <c r="F132" s="234"/>
      <c r="G132" s="194"/>
      <c r="P132" s="360"/>
      <c r="Q132" s="359"/>
      <c r="S132" s="360"/>
      <c r="T132" s="359"/>
      <c r="V132" s="348"/>
    </row>
    <row r="133" spans="1:24" ht="22.15" customHeight="1">
      <c r="A133" s="216"/>
      <c r="B133" s="218"/>
      <c r="C133" s="212"/>
      <c r="D133" s="232"/>
      <c r="E133" s="233"/>
      <c r="F133" s="234"/>
      <c r="G133" s="194"/>
      <c r="P133" s="360"/>
      <c r="Q133" s="359"/>
      <c r="S133" s="360"/>
      <c r="T133" s="359"/>
      <c r="V133" s="348"/>
    </row>
    <row r="134" spans="1:24">
      <c r="A134" s="216"/>
      <c r="B134" s="235"/>
      <c r="C134" s="212"/>
      <c r="D134" s="212"/>
      <c r="E134" s="233"/>
      <c r="F134" s="234"/>
      <c r="G134" s="238"/>
      <c r="P134" s="360"/>
      <c r="Q134" s="359"/>
      <c r="S134" s="360"/>
      <c r="T134" s="359"/>
      <c r="V134" s="348"/>
    </row>
    <row r="135" spans="1:24" ht="22.15" customHeight="1">
      <c r="A135" s="216"/>
      <c r="B135" s="239"/>
      <c r="C135" s="212"/>
      <c r="D135" s="212"/>
      <c r="E135" s="242"/>
      <c r="F135" s="234"/>
      <c r="G135" s="243"/>
      <c r="P135" s="360"/>
      <c r="Q135" s="359"/>
      <c r="S135" s="360"/>
      <c r="T135" s="359"/>
      <c r="V135" s="348"/>
    </row>
    <row r="136" spans="1:24" ht="35.1" customHeight="1">
      <c r="A136" s="214"/>
      <c r="B136" s="244"/>
      <c r="C136" s="212"/>
      <c r="D136" s="232"/>
      <c r="E136" s="233"/>
      <c r="F136" s="234"/>
      <c r="G136" s="194"/>
      <c r="N136" s="4"/>
      <c r="P136" s="360"/>
      <c r="Q136" s="359"/>
      <c r="S136" s="360"/>
      <c r="T136" s="359"/>
      <c r="V136" s="348"/>
    </row>
    <row r="137" spans="1:24" ht="22.15" customHeight="1">
      <c r="A137" s="214"/>
      <c r="B137" s="245"/>
      <c r="C137" s="212"/>
      <c r="D137" s="232"/>
      <c r="E137" s="242"/>
      <c r="F137" s="234"/>
      <c r="G137" s="194"/>
      <c r="N137" s="4"/>
      <c r="P137" s="360"/>
      <c r="Q137" s="359"/>
      <c r="S137" s="360"/>
      <c r="T137" s="359"/>
      <c r="V137" s="348"/>
    </row>
    <row r="138" spans="1:24" ht="22.15" customHeight="1">
      <c r="A138" s="214"/>
      <c r="B138" s="245"/>
      <c r="C138" s="212"/>
      <c r="D138" s="232"/>
      <c r="E138" s="242"/>
      <c r="F138" s="234"/>
      <c r="G138" s="194"/>
      <c r="N138" s="4"/>
      <c r="P138" s="360"/>
      <c r="Q138" s="359"/>
      <c r="S138" s="360"/>
      <c r="T138" s="359"/>
      <c r="V138" s="348"/>
    </row>
    <row r="139" spans="1:24" ht="24" customHeight="1">
      <c r="A139" s="215"/>
      <c r="B139" s="219"/>
      <c r="C139" s="212"/>
      <c r="D139" s="232"/>
      <c r="E139" s="233"/>
      <c r="F139" s="234"/>
      <c r="G139" s="194"/>
      <c r="J139" s="185"/>
      <c r="K139" s="185"/>
      <c r="L139" s="185"/>
      <c r="M139" s="185"/>
      <c r="N139" s="1"/>
      <c r="O139" s="1"/>
      <c r="P139" s="360"/>
      <c r="Q139" s="359"/>
      <c r="R139" s="6"/>
      <c r="S139" s="360"/>
      <c r="T139" s="359"/>
      <c r="U139" s="1"/>
      <c r="V139" s="6"/>
    </row>
    <row r="140" spans="1:24" ht="24" customHeight="1">
      <c r="A140" s="214"/>
      <c r="B140" s="246"/>
      <c r="C140" s="212"/>
      <c r="D140" s="232"/>
      <c r="E140" s="233"/>
      <c r="F140" s="234"/>
      <c r="G140" s="194"/>
      <c r="P140" s="360"/>
      <c r="Q140" s="359"/>
      <c r="S140" s="360"/>
      <c r="T140" s="359"/>
      <c r="V140" s="348"/>
    </row>
    <row r="141" spans="1:24" ht="24" customHeight="1">
      <c r="A141" s="216"/>
      <c r="B141" s="211"/>
      <c r="C141" s="212"/>
      <c r="D141" s="232"/>
      <c r="E141" s="233"/>
      <c r="F141" s="234"/>
      <c r="G141" s="194"/>
      <c r="P141" s="360"/>
      <c r="Q141" s="359"/>
      <c r="S141" s="360"/>
      <c r="T141" s="359"/>
      <c r="V141" s="348"/>
    </row>
    <row r="142" spans="1:24" ht="24" customHeight="1">
      <c r="A142" s="214"/>
      <c r="B142" s="245"/>
      <c r="C142" s="212"/>
      <c r="D142" s="232"/>
      <c r="E142" s="242"/>
      <c r="F142" s="234"/>
      <c r="G142" s="194"/>
      <c r="P142" s="360"/>
      <c r="Q142" s="359"/>
      <c r="S142" s="360"/>
      <c r="T142" s="359"/>
      <c r="V142" s="348"/>
    </row>
    <row r="143" spans="1:24" ht="24" customHeight="1">
      <c r="A143" s="215"/>
      <c r="B143" s="231"/>
      <c r="C143" s="212"/>
      <c r="D143" s="232"/>
      <c r="E143" s="233"/>
      <c r="F143" s="234"/>
      <c r="G143" s="194"/>
      <c r="J143" s="185"/>
      <c r="K143" s="185"/>
      <c r="L143" s="185"/>
      <c r="M143" s="185"/>
      <c r="N143" s="1"/>
      <c r="O143" s="1"/>
      <c r="P143" s="360"/>
      <c r="Q143" s="361"/>
      <c r="R143" s="6"/>
      <c r="S143" s="360"/>
      <c r="T143" s="361"/>
      <c r="U143" s="1"/>
      <c r="V143" s="6"/>
    </row>
    <row r="144" spans="1:24" ht="35.1" customHeight="1">
      <c r="A144" s="216"/>
      <c r="B144" s="211"/>
      <c r="C144" s="212"/>
      <c r="D144" s="212"/>
      <c r="E144" s="242"/>
      <c r="F144" s="234"/>
      <c r="G144" s="243"/>
      <c r="P144" s="360"/>
      <c r="Q144" s="361"/>
      <c r="S144" s="360"/>
      <c r="T144" s="361"/>
      <c r="V144" s="348"/>
    </row>
    <row r="145" spans="1:22" ht="24" customHeight="1">
      <c r="A145" s="216"/>
      <c r="B145" s="211"/>
      <c r="C145" s="214"/>
      <c r="D145" s="232"/>
      <c r="E145" s="242"/>
      <c r="F145" s="234"/>
      <c r="G145" s="194"/>
      <c r="P145" s="360"/>
      <c r="Q145" s="359"/>
      <c r="S145" s="360"/>
      <c r="T145" s="359"/>
      <c r="V145" s="348"/>
    </row>
    <row r="146" spans="1:22" ht="24" customHeight="1">
      <c r="A146" s="214"/>
      <c r="B146" s="211"/>
      <c r="C146" s="214"/>
      <c r="D146" s="232"/>
      <c r="E146" s="242"/>
      <c r="F146" s="234"/>
      <c r="G146" s="194"/>
      <c r="P146" s="360"/>
      <c r="Q146" s="359"/>
      <c r="S146" s="360"/>
      <c r="T146" s="359"/>
      <c r="V146" s="348"/>
    </row>
    <row r="147" spans="1:22" ht="24" customHeight="1">
      <c r="A147" s="214"/>
      <c r="B147" s="211"/>
      <c r="C147" s="214"/>
      <c r="D147" s="232"/>
      <c r="E147" s="242"/>
      <c r="F147" s="234"/>
      <c r="G147" s="194"/>
      <c r="P147" s="360"/>
      <c r="Q147" s="359"/>
      <c r="S147" s="360"/>
      <c r="T147" s="359"/>
      <c r="V147" s="348"/>
    </row>
    <row r="148" spans="1:22" ht="24" customHeight="1">
      <c r="A148" s="214"/>
      <c r="B148" s="211"/>
      <c r="C148" s="214"/>
      <c r="D148" s="232"/>
      <c r="E148" s="242"/>
      <c r="F148" s="234"/>
      <c r="G148" s="194"/>
      <c r="P148" s="360"/>
      <c r="Q148" s="359"/>
      <c r="S148" s="360"/>
      <c r="T148" s="359"/>
      <c r="V148" s="348"/>
    </row>
    <row r="149" spans="1:22" ht="24" customHeight="1">
      <c r="A149" s="214"/>
      <c r="B149" s="211"/>
      <c r="C149" s="214"/>
      <c r="D149" s="232"/>
      <c r="E149" s="242"/>
      <c r="F149" s="234"/>
      <c r="G149" s="194"/>
      <c r="P149" s="360"/>
      <c r="Q149" s="359"/>
      <c r="S149" s="360"/>
      <c r="T149" s="359"/>
      <c r="V149" s="348"/>
    </row>
    <row r="150" spans="1:22" ht="24" customHeight="1">
      <c r="A150" s="214"/>
      <c r="B150" s="211"/>
      <c r="C150" s="214"/>
      <c r="D150" s="232"/>
      <c r="E150" s="242"/>
      <c r="F150" s="234"/>
      <c r="G150" s="194"/>
      <c r="P150" s="360"/>
      <c r="Q150" s="359"/>
      <c r="S150" s="360"/>
      <c r="T150" s="359"/>
      <c r="V150" s="348"/>
    </row>
    <row r="151" spans="1:22" ht="24" customHeight="1">
      <c r="A151" s="214"/>
      <c r="B151" s="211"/>
      <c r="C151" s="214"/>
      <c r="D151" s="232"/>
      <c r="E151" s="242"/>
      <c r="F151" s="234"/>
      <c r="G151" s="194"/>
      <c r="P151" s="360"/>
      <c r="Q151" s="359"/>
      <c r="S151" s="360"/>
      <c r="T151" s="359"/>
      <c r="V151" s="348"/>
    </row>
    <row r="152" spans="1:22" ht="35.1" customHeight="1">
      <c r="A152" s="215"/>
      <c r="B152" s="231"/>
      <c r="C152" s="212"/>
      <c r="D152" s="232"/>
      <c r="E152" s="233"/>
      <c r="F152" s="234"/>
      <c r="G152" s="194"/>
      <c r="P152" s="360"/>
      <c r="Q152" s="361"/>
      <c r="S152" s="360"/>
      <c r="T152" s="361"/>
      <c r="V152" s="348"/>
    </row>
    <row r="153" spans="1:22" ht="24" customHeight="1">
      <c r="A153" s="216"/>
      <c r="B153" s="217"/>
      <c r="C153" s="212"/>
      <c r="D153" s="232"/>
      <c r="E153" s="242"/>
      <c r="F153" s="234"/>
      <c r="G153" s="243"/>
      <c r="P153" s="360"/>
      <c r="Q153" s="361"/>
      <c r="S153" s="360"/>
      <c r="T153" s="361"/>
      <c r="V153" s="348"/>
    </row>
    <row r="154" spans="1:22" ht="24" customHeight="1">
      <c r="A154" s="216"/>
      <c r="B154" s="211"/>
      <c r="C154" s="214"/>
      <c r="D154" s="217"/>
      <c r="E154" s="242"/>
      <c r="F154" s="234"/>
      <c r="G154" s="194"/>
      <c r="P154" s="360"/>
      <c r="Q154" s="359"/>
      <c r="S154" s="360"/>
      <c r="T154" s="359"/>
      <c r="V154" s="348"/>
    </row>
    <row r="155" spans="1:22" ht="35.1" customHeight="1">
      <c r="A155" s="216"/>
      <c r="B155" s="231"/>
      <c r="C155" s="212"/>
      <c r="D155" s="232"/>
      <c r="E155" s="233"/>
      <c r="F155" s="234"/>
      <c r="G155" s="194"/>
      <c r="P155" s="360"/>
      <c r="Q155" s="359"/>
      <c r="S155" s="360"/>
      <c r="T155" s="359"/>
      <c r="V155" s="348"/>
    </row>
    <row r="156" spans="1:22" ht="24" customHeight="1">
      <c r="A156" s="215"/>
      <c r="B156" s="213"/>
      <c r="C156" s="214"/>
      <c r="D156" s="232"/>
      <c r="E156" s="234"/>
      <c r="F156" s="234"/>
      <c r="G156" s="194"/>
      <c r="P156" s="360"/>
      <c r="Q156" s="359"/>
      <c r="S156" s="360"/>
      <c r="T156" s="359"/>
      <c r="V156" s="348"/>
    </row>
    <row r="157" spans="1:22" ht="24" customHeight="1">
      <c r="A157" s="215"/>
      <c r="B157" s="213"/>
      <c r="C157" s="214"/>
      <c r="D157" s="232"/>
      <c r="E157" s="233"/>
      <c r="F157" s="234"/>
      <c r="G157" s="194"/>
      <c r="P157" s="360"/>
      <c r="Q157" s="359"/>
      <c r="S157" s="360"/>
      <c r="T157" s="359"/>
      <c r="V157" s="348"/>
    </row>
    <row r="158" spans="1:22" ht="24" customHeight="1">
      <c r="A158" s="215"/>
      <c r="B158" s="213"/>
      <c r="C158" s="214"/>
      <c r="D158" s="232"/>
      <c r="E158" s="234"/>
      <c r="F158" s="234"/>
      <c r="G158" s="194"/>
      <c r="P158" s="360"/>
      <c r="Q158" s="359"/>
      <c r="S158" s="360"/>
      <c r="T158" s="359"/>
      <c r="V158" s="348"/>
    </row>
    <row r="159" spans="1:22" ht="24" customHeight="1">
      <c r="A159" s="215"/>
      <c r="B159" s="213"/>
      <c r="C159" s="214"/>
      <c r="D159" s="232"/>
      <c r="E159" s="234"/>
      <c r="F159" s="234"/>
      <c r="G159" s="194"/>
      <c r="P159" s="360"/>
      <c r="Q159" s="359"/>
      <c r="S159" s="360"/>
      <c r="T159" s="359"/>
      <c r="V159" s="348"/>
    </row>
    <row r="160" spans="1:22" ht="35.1" customHeight="1">
      <c r="A160" s="215"/>
      <c r="B160" s="218"/>
      <c r="C160" s="214"/>
      <c r="D160" s="232"/>
      <c r="E160" s="234"/>
      <c r="F160" s="234"/>
      <c r="G160" s="194"/>
      <c r="P160" s="360"/>
      <c r="Q160" s="359"/>
      <c r="S160" s="360"/>
      <c r="T160" s="359"/>
      <c r="V160" s="348"/>
    </row>
    <row r="161" spans="1:22" ht="30" customHeight="1">
      <c r="A161" s="215"/>
      <c r="B161" s="211"/>
      <c r="C161" s="214"/>
      <c r="D161" s="232"/>
      <c r="E161" s="234"/>
      <c r="F161" s="234"/>
      <c r="G161" s="194"/>
      <c r="P161" s="360"/>
      <c r="Q161" s="359"/>
      <c r="S161" s="360"/>
      <c r="T161" s="359"/>
      <c r="V161" s="348"/>
    </row>
    <row r="162" spans="1:22" ht="26.1" customHeight="1">
      <c r="A162" s="215"/>
      <c r="B162" s="231"/>
      <c r="C162" s="212"/>
      <c r="D162" s="232"/>
      <c r="E162" s="233"/>
      <c r="F162" s="234"/>
      <c r="G162" s="194"/>
      <c r="J162" s="185"/>
      <c r="K162" s="185"/>
      <c r="L162" s="185"/>
      <c r="M162" s="185"/>
      <c r="N162" s="1"/>
      <c r="O162" s="1"/>
      <c r="P162" s="360"/>
      <c r="Q162" s="359"/>
      <c r="R162" s="6"/>
      <c r="S162" s="360"/>
      <c r="T162" s="359"/>
      <c r="U162" s="1"/>
      <c r="V162" s="6"/>
    </row>
    <row r="163" spans="1:22" ht="30" customHeight="1">
      <c r="A163" s="216"/>
      <c r="B163" s="213"/>
      <c r="C163" s="214"/>
      <c r="D163" s="247"/>
      <c r="E163" s="234"/>
      <c r="F163" s="234"/>
      <c r="G163" s="194"/>
      <c r="P163" s="360"/>
      <c r="Q163" s="359"/>
      <c r="S163" s="360"/>
      <c r="T163" s="359"/>
      <c r="V163" s="348"/>
    </row>
    <row r="164" spans="1:22" ht="30" customHeight="1">
      <c r="A164" s="216"/>
      <c r="B164" s="213"/>
      <c r="C164" s="214"/>
      <c r="D164" s="247"/>
      <c r="E164" s="234"/>
      <c r="F164" s="234"/>
      <c r="G164" s="194"/>
      <c r="P164" s="360"/>
      <c r="Q164" s="359"/>
      <c r="S164" s="360"/>
      <c r="T164" s="359"/>
      <c r="V164" s="348"/>
    </row>
    <row r="165" spans="1:22" ht="30" customHeight="1">
      <c r="A165" s="216"/>
      <c r="B165" s="213"/>
      <c r="C165" s="214"/>
      <c r="D165" s="247"/>
      <c r="E165" s="234"/>
      <c r="F165" s="234"/>
      <c r="G165" s="194"/>
      <c r="P165" s="360"/>
      <c r="Q165" s="359"/>
      <c r="S165" s="360"/>
      <c r="T165" s="359"/>
      <c r="V165" s="348"/>
    </row>
    <row r="166" spans="1:22" ht="30" customHeight="1">
      <c r="A166" s="216"/>
      <c r="B166" s="213"/>
      <c r="C166" s="214"/>
      <c r="D166" s="247"/>
      <c r="E166" s="234"/>
      <c r="F166" s="234"/>
      <c r="G166" s="194"/>
      <c r="P166" s="360"/>
      <c r="Q166" s="359"/>
      <c r="S166" s="360"/>
      <c r="T166" s="359"/>
      <c r="V166" s="348"/>
    </row>
    <row r="167" spans="1:22" ht="33" customHeight="1">
      <c r="A167" s="248"/>
      <c r="B167" s="231"/>
      <c r="C167" s="212"/>
      <c r="D167" s="232"/>
      <c r="E167" s="233"/>
      <c r="F167" s="234"/>
      <c r="G167" s="194"/>
      <c r="P167" s="360"/>
      <c r="Q167" s="359"/>
      <c r="S167" s="360"/>
      <c r="T167" s="359"/>
      <c r="V167" s="348"/>
    </row>
    <row r="168" spans="1:22" ht="24" customHeight="1">
      <c r="A168" s="249"/>
      <c r="B168" s="213"/>
      <c r="C168" s="249"/>
      <c r="D168" s="250"/>
      <c r="E168" s="234"/>
      <c r="F168" s="234"/>
      <c r="G168" s="194"/>
      <c r="P168" s="360"/>
      <c r="Q168" s="359"/>
      <c r="S168" s="360"/>
      <c r="T168" s="359"/>
      <c r="V168" s="348"/>
    </row>
    <row r="169" spans="1:22" ht="24" customHeight="1">
      <c r="A169" s="249"/>
      <c r="B169" s="213"/>
      <c r="C169" s="249"/>
      <c r="D169" s="250"/>
      <c r="E169" s="234"/>
      <c r="F169" s="234"/>
      <c r="G169" s="194"/>
      <c r="P169" s="360"/>
      <c r="Q169" s="359"/>
      <c r="S169" s="360"/>
      <c r="T169" s="359"/>
      <c r="V169" s="348"/>
    </row>
    <row r="170" spans="1:22" ht="24" customHeight="1">
      <c r="A170" s="249"/>
      <c r="B170" s="213"/>
      <c r="C170" s="249"/>
      <c r="D170" s="250"/>
      <c r="E170" s="234"/>
      <c r="F170" s="234"/>
      <c r="G170" s="194"/>
      <c r="P170" s="360"/>
      <c r="Q170" s="359"/>
      <c r="S170" s="360"/>
      <c r="T170" s="359"/>
      <c r="V170" s="348"/>
    </row>
    <row r="171" spans="1:22" ht="24" customHeight="1">
      <c r="A171" s="249"/>
      <c r="B171" s="213"/>
      <c r="C171" s="249"/>
      <c r="D171" s="250"/>
      <c r="E171" s="234"/>
      <c r="F171" s="234"/>
      <c r="G171" s="194"/>
      <c r="P171" s="360"/>
      <c r="Q171" s="359"/>
      <c r="S171" s="360"/>
      <c r="T171" s="359"/>
      <c r="V171" s="348"/>
    </row>
    <row r="172" spans="1:22" ht="24" customHeight="1">
      <c r="A172" s="249"/>
      <c r="B172" s="213"/>
      <c r="C172" s="249"/>
      <c r="D172" s="250"/>
      <c r="E172" s="234"/>
      <c r="F172" s="234"/>
      <c r="G172" s="194"/>
      <c r="P172" s="360"/>
      <c r="Q172" s="359"/>
      <c r="S172" s="360"/>
      <c r="T172" s="359"/>
      <c r="V172" s="348"/>
    </row>
    <row r="173" spans="1:22" ht="26.1" customHeight="1">
      <c r="A173" s="214"/>
      <c r="B173" s="1252"/>
      <c r="C173" s="1252"/>
      <c r="D173" s="1252"/>
      <c r="E173" s="234"/>
      <c r="F173" s="234"/>
      <c r="G173" s="194"/>
      <c r="I173" s="252"/>
      <c r="J173" s="185"/>
      <c r="K173" s="185"/>
      <c r="L173" s="185"/>
      <c r="M173" s="185"/>
      <c r="N173" s="1"/>
      <c r="O173" s="1"/>
      <c r="P173" s="89"/>
      <c r="Q173" s="359"/>
      <c r="R173" s="6"/>
      <c r="S173" s="89"/>
      <c r="T173" s="359"/>
      <c r="U173" s="1"/>
      <c r="V173" s="6"/>
    </row>
    <row r="174" spans="1:22" ht="26.1" customHeight="1">
      <c r="A174" s="249"/>
      <c r="B174" s="1253"/>
      <c r="C174" s="1253"/>
      <c r="D174" s="1253"/>
      <c r="E174" s="234"/>
      <c r="F174" s="234"/>
      <c r="G174" s="194"/>
      <c r="I174" s="252"/>
      <c r="J174" s="185"/>
      <c r="K174" s="185"/>
      <c r="L174" s="185"/>
      <c r="M174" s="185"/>
      <c r="N174" s="1"/>
      <c r="O174" s="1"/>
      <c r="P174" s="89"/>
      <c r="Q174" s="359"/>
      <c r="R174" s="6"/>
      <c r="S174" s="89"/>
      <c r="T174" s="359"/>
      <c r="U174" s="1"/>
      <c r="V174" s="1"/>
    </row>
    <row r="175" spans="1:22" ht="26.1" customHeight="1">
      <c r="A175" s="249"/>
      <c r="B175" s="1247"/>
      <c r="C175" s="1247"/>
      <c r="D175" s="1247"/>
      <c r="E175" s="234"/>
      <c r="F175" s="234"/>
      <c r="G175" s="194"/>
      <c r="I175" s="252"/>
      <c r="J175" s="185"/>
      <c r="K175" s="185"/>
      <c r="L175" s="185"/>
      <c r="M175" s="185"/>
      <c r="N175" s="1"/>
      <c r="O175" s="1"/>
      <c r="P175" s="89"/>
      <c r="Q175" s="359"/>
      <c r="R175" s="6"/>
      <c r="S175" s="89"/>
      <c r="T175" s="359"/>
      <c r="U175" s="1"/>
      <c r="V175" s="363"/>
    </row>
    <row r="176" spans="1:22">
      <c r="A176" s="201"/>
      <c r="B176" s="201"/>
      <c r="C176" s="201"/>
      <c r="D176" s="201"/>
      <c r="E176" s="194"/>
      <c r="F176" s="194"/>
      <c r="G176" s="194"/>
    </row>
    <row r="177" spans="1:7">
      <c r="A177" s="201"/>
      <c r="B177" s="201"/>
      <c r="C177" s="201"/>
      <c r="D177" s="201"/>
      <c r="E177" s="194"/>
      <c r="F177" s="194"/>
      <c r="G177" s="194"/>
    </row>
    <row r="178" spans="1:7">
      <c r="A178" s="201"/>
      <c r="B178" s="201"/>
      <c r="C178" s="201"/>
      <c r="D178" s="201"/>
      <c r="E178" s="194"/>
      <c r="F178" s="194"/>
      <c r="G178" s="194"/>
    </row>
    <row r="179" spans="1:7">
      <c r="A179" s="201"/>
      <c r="B179" s="201"/>
      <c r="C179" s="201"/>
      <c r="D179" s="201"/>
      <c r="E179" s="194"/>
      <c r="F179" s="194"/>
      <c r="G179" s="194"/>
    </row>
    <row r="180" spans="1:7">
      <c r="A180" s="201"/>
      <c r="B180" s="201"/>
      <c r="C180" s="201"/>
      <c r="D180" s="201"/>
      <c r="E180" s="194"/>
      <c r="F180" s="194"/>
      <c r="G180" s="194"/>
    </row>
    <row r="181" spans="1:7">
      <c r="A181" s="201"/>
      <c r="B181" s="201"/>
      <c r="C181" s="201"/>
      <c r="D181" s="201"/>
      <c r="E181" s="194"/>
      <c r="F181" s="194"/>
      <c r="G181" s="194"/>
    </row>
    <row r="182" spans="1:7">
      <c r="A182" s="201"/>
      <c r="B182" s="201"/>
      <c r="C182" s="201"/>
      <c r="D182" s="201"/>
      <c r="E182" s="194"/>
      <c r="F182" s="194"/>
      <c r="G182" s="194"/>
    </row>
    <row r="183" spans="1:7">
      <c r="A183" s="201"/>
      <c r="B183" s="201"/>
      <c r="C183" s="201"/>
      <c r="D183" s="201"/>
      <c r="E183" s="194"/>
      <c r="F183" s="194"/>
      <c r="G183" s="194"/>
    </row>
  </sheetData>
  <sheetProtection password="CFB5" sheet="1" objects="1" scenarios="1" formatColumns="0" formatRows="0" selectLockedCells="1"/>
  <customSheetViews>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P14:Q14"/>
    <mergeCell ref="S14:T14"/>
    <mergeCell ref="W14:X14"/>
    <mergeCell ref="A3:G3"/>
    <mergeCell ref="W3:X3"/>
    <mergeCell ref="A4:G4"/>
    <mergeCell ref="A7:D7"/>
    <mergeCell ref="W7:X7"/>
    <mergeCell ref="B8:D8"/>
    <mergeCell ref="B9:D9"/>
    <mergeCell ref="B10:D10"/>
    <mergeCell ref="B11:D11"/>
    <mergeCell ref="W11:X11"/>
    <mergeCell ref="A13:G13"/>
    <mergeCell ref="B117:D117"/>
    <mergeCell ref="B74:D74"/>
    <mergeCell ref="B75:D75"/>
    <mergeCell ref="A76:G76"/>
    <mergeCell ref="B77:G78"/>
    <mergeCell ref="B79:G79"/>
    <mergeCell ref="A111:G111"/>
    <mergeCell ref="W111:X111"/>
    <mergeCell ref="A112:G112"/>
    <mergeCell ref="A115:D115"/>
    <mergeCell ref="W115:X115"/>
    <mergeCell ref="B116:D116"/>
    <mergeCell ref="B175:D175"/>
    <mergeCell ref="B118:D118"/>
    <mergeCell ref="B119:D119"/>
    <mergeCell ref="W119:X119"/>
    <mergeCell ref="A121:G121"/>
    <mergeCell ref="P122:Q122"/>
    <mergeCell ref="W126:X126"/>
    <mergeCell ref="W130:X130"/>
    <mergeCell ref="B173:D173"/>
    <mergeCell ref="B174:D174"/>
    <mergeCell ref="S122:T122"/>
    <mergeCell ref="W122:X122"/>
  </mergeCells>
  <phoneticPr fontId="30" type="noConversion"/>
  <conditionalFormatting sqref="G141:G142 G168:G172 G132:G133 G136:G138 G128:G129 G145:G151 G154 G156:G161 G163:G166 G17:G72">
    <cfRule type="expression" dxfId="65" priority="5" stopIfTrue="1">
      <formula>E17=""</formula>
    </cfRule>
  </conditionalFormatting>
  <conditionalFormatting sqref="Q152:Q153 Q143:Q144 T143:T144 T152:T153 G135 G144 E135 E153:E154 E142 E144:E151 G153">
    <cfRule type="cellIs" dxfId="64" priority="4" stopIfTrue="1" operator="equal">
      <formula>"a"</formula>
    </cfRule>
  </conditionalFormatting>
  <conditionalFormatting sqref="T168:T172 Q168:Q172 Q127:Q138 Q156:Q166 Q154 Q141:Q142 Q145:Q151 T156:T166 T141:T142 T154 T145:T151 T127:T138 T17:T73 Q17:Q73">
    <cfRule type="cellIs" dxfId="63" priority="3" stopIfTrue="1" operator="equal">
      <formula>#REF!</formula>
    </cfRule>
  </conditionalFormatting>
  <conditionalFormatting sqref="G59:G60 G55 E30:E72">
    <cfRule type="cellIs" dxfId="62" priority="2" stopIfTrue="1" operator="equal">
      <formula>"a"</formula>
    </cfRule>
  </conditionalFormatting>
  <conditionalFormatting sqref="E30:E72">
    <cfRule type="expression" dxfId="61" priority="1" stopIfTrue="1">
      <formula>D30&gt;0</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529"/>
  <sheetViews>
    <sheetView view="pageBreakPreview" zoomScale="90" zoomScaleNormal="100" zoomScaleSheetLayoutView="90" workbookViewId="0">
      <selection activeCell="I354" sqref="I354"/>
    </sheetView>
  </sheetViews>
  <sheetFormatPr defaultColWidth="9" defaultRowHeight="16.5"/>
  <cols>
    <col min="1" max="1" width="5.625" style="985" customWidth="1"/>
    <col min="2" max="2" width="12.625" style="985" customWidth="1"/>
    <col min="3" max="3" width="8.75" style="985" customWidth="1"/>
    <col min="4" max="4" width="29.5" style="985" customWidth="1"/>
    <col min="5" max="5" width="13.875" style="985" customWidth="1"/>
    <col min="6" max="6" width="74.75" style="986" customWidth="1"/>
    <col min="7" max="7" width="6.75" style="985" customWidth="1"/>
    <col min="8" max="8" width="8.125" style="1089" bestFit="1" customWidth="1"/>
    <col min="9" max="9" width="16.875" style="987" customWidth="1"/>
    <col min="10" max="10" width="19.75" style="987" customWidth="1"/>
    <col min="11" max="11" width="9" style="977" customWidth="1"/>
    <col min="12" max="13" width="9" style="285" customWidth="1"/>
    <col min="14" max="20" width="9" style="977" customWidth="1"/>
    <col min="21" max="32" width="9" style="977"/>
    <col min="33" max="16384" width="9" style="285"/>
  </cols>
  <sheetData>
    <row r="1" spans="1:36" ht="18" customHeight="1">
      <c r="A1" s="972" t="str">
        <f>Cover!B3</f>
        <v>Specification No.: CC/NT/W-AIS/DOM/A00/23/13127</v>
      </c>
      <c r="B1" s="972"/>
      <c r="C1" s="972"/>
      <c r="D1" s="972"/>
      <c r="E1" s="972"/>
      <c r="F1" s="973"/>
      <c r="G1" s="974"/>
      <c r="H1" s="61"/>
      <c r="I1" s="975"/>
      <c r="J1" s="976" t="s">
        <v>843</v>
      </c>
    </row>
    <row r="2" spans="1:36" ht="6.75" customHeight="1">
      <c r="A2" s="978"/>
      <c r="B2" s="978"/>
      <c r="C2" s="978"/>
      <c r="D2" s="978"/>
      <c r="E2" s="978"/>
      <c r="F2" s="979"/>
      <c r="G2" s="978"/>
      <c r="H2" s="1088"/>
      <c r="I2" s="285"/>
      <c r="J2" s="285"/>
    </row>
    <row r="3" spans="1:36" ht="69.75" customHeight="1">
      <c r="A3" s="1272" t="str">
        <f>Cover!$B$2</f>
        <v>765kV AIS Substation Extension Package SS-120 for a) Extension of 765/400/220kV Fatehgarh-III Substation, b) Extension of 400/220kV Fatehgarh-III S/S, c) Extn. of 400kV Bikaner-II S/S, d) Extn. Of 765/400kV Bhiwani S/S.</v>
      </c>
      <c r="B3" s="1272"/>
      <c r="C3" s="1272"/>
      <c r="D3" s="1272"/>
      <c r="E3" s="1272"/>
      <c r="F3" s="1272"/>
      <c r="G3" s="1272"/>
      <c r="H3" s="1272"/>
      <c r="I3" s="1272"/>
      <c r="J3" s="1272"/>
      <c r="K3" s="980"/>
      <c r="L3" s="981"/>
      <c r="M3" s="982"/>
      <c r="O3" s="983"/>
      <c r="R3" s="1273"/>
      <c r="S3" s="1273"/>
      <c r="AG3" s="977"/>
      <c r="AH3" s="977"/>
      <c r="AI3" s="977"/>
      <c r="AJ3" s="977"/>
    </row>
    <row r="4" spans="1:36" ht="22.15" customHeight="1">
      <c r="A4" s="1274" t="s">
        <v>23</v>
      </c>
      <c r="B4" s="1274"/>
      <c r="C4" s="1274"/>
      <c r="D4" s="1274"/>
      <c r="E4" s="1274"/>
      <c r="F4" s="1274"/>
      <c r="G4" s="1274"/>
      <c r="H4" s="1274"/>
      <c r="I4" s="1274"/>
      <c r="J4" s="1274"/>
      <c r="K4" s="984"/>
    </row>
    <row r="5" spans="1:36" ht="9.75" customHeight="1">
      <c r="J5" s="285"/>
    </row>
    <row r="6" spans="1:36" ht="18" customHeight="1">
      <c r="A6" s="1269" t="str">
        <f>'Sch-1'!A6</f>
        <v>Bidder’s Name and Address (Sole Bidder) :</v>
      </c>
      <c r="B6" s="1269"/>
      <c r="C6" s="1269"/>
      <c r="D6" s="1269"/>
      <c r="E6" s="988"/>
      <c r="F6" s="989"/>
      <c r="G6" s="990"/>
      <c r="H6" s="1090"/>
      <c r="I6" s="991" t="s">
        <v>396</v>
      </c>
      <c r="J6" s="285"/>
      <c r="K6" s="992"/>
    </row>
    <row r="7" spans="1:36">
      <c r="A7" s="1275" t="str">
        <f>'Sch-1'!A7</f>
        <v/>
      </c>
      <c r="B7" s="1275"/>
      <c r="C7" s="1275"/>
      <c r="D7" s="1275"/>
      <c r="E7" s="1275"/>
      <c r="F7" s="1275"/>
      <c r="G7" s="1275"/>
      <c r="H7" s="1275"/>
      <c r="I7" s="993" t="str">
        <f>'Sch-1'!M7</f>
        <v>Contracts Services, 3rd Floor</v>
      </c>
      <c r="J7" s="285"/>
      <c r="K7" s="992"/>
    </row>
    <row r="8" spans="1:36" ht="18" customHeight="1">
      <c r="A8" s="988" t="s">
        <v>397</v>
      </c>
      <c r="B8" s="988"/>
      <c r="C8" s="1276" t="str">
        <f>IF('Sch-1'!C8=0, "", 'Sch-1'!C8)</f>
        <v xml:space="preserve">…….. …….. …….. …….. …….. …….. </v>
      </c>
      <c r="D8" s="1276"/>
      <c r="E8" s="1276"/>
      <c r="I8" s="993" t="str">
        <f>'Sch-1'!M8</f>
        <v>Power Grid Corporation of India Ltd.,</v>
      </c>
      <c r="J8" s="285"/>
      <c r="K8" s="992"/>
    </row>
    <row r="9" spans="1:36" ht="18" customHeight="1">
      <c r="A9" s="988" t="s">
        <v>399</v>
      </c>
      <c r="B9" s="988"/>
      <c r="C9" s="1276" t="str">
        <f>IF('Sch-1'!C9=0, "", 'Sch-1'!C9)</f>
        <v xml:space="preserve">…….. …….. …….. …….. …….. …….. </v>
      </c>
      <c r="D9" s="1276"/>
      <c r="E9" s="1276"/>
      <c r="I9" s="993" t="str">
        <f>'Sch-1'!M9</f>
        <v>"Saudamini", Plot No.-2</v>
      </c>
      <c r="J9" s="285"/>
      <c r="K9" s="992"/>
    </row>
    <row r="10" spans="1:36" ht="18" customHeight="1">
      <c r="A10" s="990"/>
      <c r="B10" s="990"/>
      <c r="C10" s="1276" t="str">
        <f>IF('Sch-1'!C10=0, "", 'Sch-1'!C10)</f>
        <v xml:space="preserve">…….. …….. …….. …….. …….. …….. </v>
      </c>
      <c r="D10" s="1276"/>
      <c r="E10" s="1276"/>
      <c r="I10" s="993" t="str">
        <f>'Sch-1'!M10</f>
        <v xml:space="preserve">Sector-29, </v>
      </c>
      <c r="J10" s="285"/>
      <c r="K10" s="992"/>
    </row>
    <row r="11" spans="1:36" ht="18" customHeight="1">
      <c r="A11" s="990"/>
      <c r="B11" s="990"/>
      <c r="C11" s="1276" t="str">
        <f>IF('Sch-1'!C11=0, "", 'Sch-1'!C11)</f>
        <v xml:space="preserve">…….. …….. …….. …….. …….. …….. </v>
      </c>
      <c r="D11" s="1276"/>
      <c r="E11" s="1276"/>
      <c r="I11" s="993" t="str">
        <f>'Sch-1'!M11</f>
        <v>Gurgaon (Haryana) - 122001</v>
      </c>
      <c r="J11" s="285"/>
      <c r="K11" s="992"/>
    </row>
    <row r="12" spans="1:36" ht="18" customHeight="1">
      <c r="A12" s="990"/>
      <c r="B12" s="990"/>
      <c r="C12" s="990"/>
      <c r="D12" s="990"/>
      <c r="E12" s="990"/>
      <c r="F12" s="994"/>
      <c r="G12" s="994"/>
      <c r="H12" s="1096"/>
      <c r="I12" s="993"/>
      <c r="J12" s="285"/>
      <c r="K12" s="992"/>
    </row>
    <row r="13" spans="1:36" ht="25.5" customHeight="1">
      <c r="A13" s="1282" t="s">
        <v>567</v>
      </c>
      <c r="B13" s="1282"/>
      <c r="C13" s="1282"/>
      <c r="D13" s="1282"/>
      <c r="E13" s="1282"/>
      <c r="F13" s="1282"/>
      <c r="G13" s="1282"/>
      <c r="H13" s="1282"/>
      <c r="I13" s="1282"/>
      <c r="J13" s="1282"/>
      <c r="K13" s="992"/>
    </row>
    <row r="14" spans="1:36" ht="9.75" customHeight="1">
      <c r="A14" s="993"/>
      <c r="B14" s="993"/>
      <c r="C14" s="993"/>
      <c r="D14" s="993"/>
      <c r="E14" s="993"/>
      <c r="F14" s="993"/>
      <c r="G14" s="993"/>
      <c r="H14" s="1090"/>
      <c r="I14" s="993"/>
      <c r="J14" s="993"/>
      <c r="K14" s="992"/>
    </row>
    <row r="15" spans="1:36">
      <c r="A15" s="990"/>
      <c r="B15" s="990"/>
      <c r="C15" s="990"/>
      <c r="D15" s="990"/>
      <c r="E15" s="990"/>
      <c r="F15" s="995"/>
      <c r="G15" s="988"/>
      <c r="H15" s="107"/>
      <c r="I15" s="1278" t="s">
        <v>273</v>
      </c>
      <c r="J15" s="1278"/>
      <c r="K15" s="425"/>
    </row>
    <row r="16" spans="1:36" ht="93.75" customHeight="1">
      <c r="A16" s="1029" t="s">
        <v>361</v>
      </c>
      <c r="B16" s="1029" t="s">
        <v>513</v>
      </c>
      <c r="C16" s="1029" t="s">
        <v>514</v>
      </c>
      <c r="D16" s="1029" t="s">
        <v>515</v>
      </c>
      <c r="E16" s="1029" t="s">
        <v>516</v>
      </c>
      <c r="F16" s="1030" t="s">
        <v>368</v>
      </c>
      <c r="G16" s="1031" t="s">
        <v>353</v>
      </c>
      <c r="H16" s="1029" t="s">
        <v>354</v>
      </c>
      <c r="I16" s="1029" t="s">
        <v>518</v>
      </c>
      <c r="J16" s="1029" t="s">
        <v>519</v>
      </c>
    </row>
    <row r="17" spans="1:13">
      <c r="A17" s="1032">
        <v>1</v>
      </c>
      <c r="B17" s="1032">
        <v>2</v>
      </c>
      <c r="C17" s="1032">
        <v>3</v>
      </c>
      <c r="D17" s="1032">
        <v>4</v>
      </c>
      <c r="E17" s="1032">
        <v>5</v>
      </c>
      <c r="F17" s="1032">
        <v>4</v>
      </c>
      <c r="G17" s="1032">
        <v>5</v>
      </c>
      <c r="H17" s="1043">
        <v>6</v>
      </c>
      <c r="I17" s="1032">
        <v>7</v>
      </c>
      <c r="J17" s="1032" t="s">
        <v>550</v>
      </c>
      <c r="K17" s="998"/>
    </row>
    <row r="18" spans="1:13" hidden="1">
      <c r="A18" s="999"/>
      <c r="B18" s="999"/>
      <c r="C18" s="999"/>
      <c r="D18" s="999"/>
      <c r="E18" s="999"/>
      <c r="F18" s="1000"/>
      <c r="G18" s="1000"/>
      <c r="H18" s="9"/>
      <c r="I18" s="1000"/>
      <c r="J18" s="1001"/>
      <c r="K18" s="998"/>
    </row>
    <row r="19" spans="1:13" hidden="1">
      <c r="A19" s="999"/>
      <c r="B19" s="999"/>
      <c r="C19" s="999"/>
      <c r="D19" s="999"/>
      <c r="E19" s="999"/>
      <c r="F19" s="1000"/>
      <c r="G19" s="1000"/>
      <c r="H19" s="9"/>
      <c r="I19" s="1000"/>
      <c r="J19" s="1001"/>
      <c r="K19" s="998"/>
    </row>
    <row r="20" spans="1:13" ht="26.25" hidden="1" customHeight="1">
      <c r="A20" s="1064"/>
      <c r="B20" s="1279" t="s">
        <v>572</v>
      </c>
      <c r="C20" s="1280"/>
      <c r="D20" s="1280"/>
      <c r="E20" s="1280"/>
      <c r="F20" s="1281"/>
      <c r="G20" s="1064"/>
      <c r="H20" s="1091"/>
      <c r="I20" s="1064"/>
      <c r="J20" s="1065"/>
      <c r="K20" s="998"/>
    </row>
    <row r="21" spans="1:13" s="987" customFormat="1" ht="27.75" customHeight="1">
      <c r="A21" s="1051" t="str">
        <f>'Sch-1'!A21</f>
        <v>I</v>
      </c>
      <c r="B21" s="1058" t="str">
        <f>'Sch-1'!B21</f>
        <v xml:space="preserve">1x400kV line bay at Fatehgarh-3 PS      </v>
      </c>
      <c r="C21" s="1059"/>
      <c r="D21" s="1059"/>
      <c r="E21" s="1059"/>
      <c r="F21" s="1060"/>
      <c r="G21" s="906"/>
      <c r="H21" s="1092"/>
      <c r="I21" s="906"/>
      <c r="J21" s="1002"/>
      <c r="M21" s="285"/>
    </row>
    <row r="22" spans="1:13" s="987" customFormat="1" ht="33">
      <c r="A22" s="908">
        <f>'Sch-1'!A22</f>
        <v>1</v>
      </c>
      <c r="B22" s="1070">
        <f>'Sch-1'!B22</f>
        <v>7000025904</v>
      </c>
      <c r="C22" s="1070">
        <f>'Sch-1'!C22</f>
        <v>10</v>
      </c>
      <c r="D22" s="908" t="str">
        <f>'Sch-1'!D22</f>
        <v xml:space="preserve">420kV, 63kA AIS EQUIPMENT               </v>
      </c>
      <c r="E22" s="1070">
        <f>'Sch-1'!E22</f>
        <v>1000004501</v>
      </c>
      <c r="F22" s="1068" t="str">
        <f>'Sch-1'!J22</f>
        <v>420kV, 3150A, 63kA Circuit Breaker (3-Phase) without closing resistorand with Support Structure</v>
      </c>
      <c r="G22" s="1070" t="str">
        <f>'Sch-1'!K22</f>
        <v xml:space="preserve">EA </v>
      </c>
      <c r="H22" s="1070">
        <f>'Sch-1'!L22</f>
        <v>1</v>
      </c>
      <c r="I22" s="1144"/>
      <c r="J22" s="1155" t="str">
        <f>IF(I22=0, "Included",IF(ISERROR(H22*I22), I22, H22*I22))</f>
        <v>Included</v>
      </c>
      <c r="K22" s="1003"/>
      <c r="M22" s="285"/>
    </row>
    <row r="23" spans="1:13" s="987" customFormat="1" ht="33">
      <c r="A23" s="908">
        <f>'Sch-1'!A23</f>
        <v>2</v>
      </c>
      <c r="B23" s="1070">
        <f>'Sch-1'!B23</f>
        <v>7000025904</v>
      </c>
      <c r="C23" s="1070">
        <f>'Sch-1'!C23</f>
        <v>20</v>
      </c>
      <c r="D23" s="908" t="str">
        <f>'Sch-1'!D23</f>
        <v xml:space="preserve">420kV, 63kA AIS EQUIPMENT               </v>
      </c>
      <c r="E23" s="1070">
        <f>'Sch-1'!E23</f>
        <v>1000004463</v>
      </c>
      <c r="F23" s="1068" t="str">
        <f>'Sch-1'!J23</f>
        <v>420 kV, 3000A, 63KA, 1-Phase CurrentTransformer with 120% extended currentrating</v>
      </c>
      <c r="G23" s="1070" t="str">
        <f>'Sch-1'!K23</f>
        <v xml:space="preserve">EA </v>
      </c>
      <c r="H23" s="1070">
        <f>'Sch-1'!L23</f>
        <v>3</v>
      </c>
      <c r="I23" s="1144"/>
      <c r="J23" s="1155" t="str">
        <f t="shared" ref="J23:J39" si="0">IF(I23=0, "Included",IF(ISERROR(H23*I23), I23, H23*I23))</f>
        <v>Included</v>
      </c>
      <c r="K23" s="1003"/>
      <c r="M23" s="285"/>
    </row>
    <row r="24" spans="1:13" s="987" customFormat="1">
      <c r="A24" s="908">
        <f>'Sch-1'!A24</f>
        <v>3</v>
      </c>
      <c r="B24" s="1070">
        <f>'Sch-1'!B24</f>
        <v>7000025904</v>
      </c>
      <c r="C24" s="1070">
        <f>'Sch-1'!C24</f>
        <v>30</v>
      </c>
      <c r="D24" s="908" t="str">
        <f>'Sch-1'!D24</f>
        <v xml:space="preserve">420kV, 63kA AIS EQUIPMENT               </v>
      </c>
      <c r="E24" s="1070">
        <f>'Sch-1'!E24</f>
        <v>1000004535</v>
      </c>
      <c r="F24" s="1068" t="str">
        <f>'Sch-1'!J24</f>
        <v>420 kV, 4400 pF Capacitive Voltage Transformer (1-Phase)</v>
      </c>
      <c r="G24" s="1070" t="str">
        <f>'Sch-1'!K24</f>
        <v xml:space="preserve">EA </v>
      </c>
      <c r="H24" s="1070">
        <f>'Sch-1'!L24</f>
        <v>3</v>
      </c>
      <c r="I24" s="1144"/>
      <c r="J24" s="1155" t="str">
        <f t="shared" si="0"/>
        <v>Included</v>
      </c>
      <c r="K24" s="1003"/>
      <c r="M24" s="285"/>
    </row>
    <row r="25" spans="1:13" s="987" customFormat="1">
      <c r="A25" s="908">
        <f>'Sch-1'!A25</f>
        <v>4</v>
      </c>
      <c r="B25" s="1070">
        <f>'Sch-1'!B25</f>
        <v>7000025904</v>
      </c>
      <c r="C25" s="1070">
        <f>'Sch-1'!C25</f>
        <v>40</v>
      </c>
      <c r="D25" s="908" t="str">
        <f>'Sch-1'!D25</f>
        <v xml:space="preserve">420kV, 63kA AIS EQUIPMENT               </v>
      </c>
      <c r="E25" s="1070">
        <f>'Sch-1'!E25</f>
        <v>1000004498</v>
      </c>
      <c r="F25" s="1068" t="str">
        <f>'Sch-1'!J25</f>
        <v>420kV, 3150A, 63KA,  Isolator (3-phase)(Double Break) with one E/S</v>
      </c>
      <c r="G25" s="1070" t="str">
        <f>'Sch-1'!K25</f>
        <v xml:space="preserve">EA </v>
      </c>
      <c r="H25" s="1070">
        <f>'Sch-1'!L25</f>
        <v>3</v>
      </c>
      <c r="I25" s="1144"/>
      <c r="J25" s="1155" t="str">
        <f t="shared" si="0"/>
        <v>Included</v>
      </c>
      <c r="K25" s="1003"/>
      <c r="M25" s="285"/>
    </row>
    <row r="26" spans="1:13" s="987" customFormat="1">
      <c r="A26" s="908">
        <f>'Sch-1'!A26</f>
        <v>5</v>
      </c>
      <c r="B26" s="1070">
        <f>'Sch-1'!B26</f>
        <v>7000025904</v>
      </c>
      <c r="C26" s="1070">
        <f>'Sch-1'!C26</f>
        <v>50</v>
      </c>
      <c r="D26" s="908" t="str">
        <f>'Sch-1'!D26</f>
        <v xml:space="preserve">420kV, 63kA AIS EQUIPMENT               </v>
      </c>
      <c r="E26" s="1070">
        <f>'Sch-1'!E26</f>
        <v>1000020419</v>
      </c>
      <c r="F26" s="1068" t="str">
        <f>'Sch-1'!J26</f>
        <v>336kV Surge Arrester (1-phase)</v>
      </c>
      <c r="G26" s="1070" t="str">
        <f>'Sch-1'!K26</f>
        <v xml:space="preserve">EA </v>
      </c>
      <c r="H26" s="1070">
        <f>'Sch-1'!L26</f>
        <v>3</v>
      </c>
      <c r="I26" s="1144"/>
      <c r="J26" s="1155" t="str">
        <f t="shared" si="0"/>
        <v>Included</v>
      </c>
      <c r="K26" s="1003"/>
      <c r="M26" s="285"/>
    </row>
    <row r="27" spans="1:13" s="987" customFormat="1">
      <c r="A27" s="908">
        <f>'Sch-1'!A27</f>
        <v>6</v>
      </c>
      <c r="B27" s="1070">
        <f>'Sch-1'!B27</f>
        <v>7000025904</v>
      </c>
      <c r="C27" s="1070">
        <f>'Sch-1'!C27</f>
        <v>60</v>
      </c>
      <c r="D27" s="908" t="str">
        <f>'Sch-1'!D27</f>
        <v xml:space="preserve">420kV, 63kA AIS EQUIPMENT               </v>
      </c>
      <c r="E27" s="1070">
        <f>'Sch-1'!E27</f>
        <v>1000004401</v>
      </c>
      <c r="F27" s="1068" t="str">
        <f>'Sch-1'!J27</f>
        <v>420 kV, 1 phase Bus Post Insulator (except for Line Traps)</v>
      </c>
      <c r="G27" s="1070" t="str">
        <f>'Sch-1'!K27</f>
        <v xml:space="preserve">EA </v>
      </c>
      <c r="H27" s="1070">
        <f>'Sch-1'!L27</f>
        <v>56</v>
      </c>
      <c r="I27" s="1144"/>
      <c r="J27" s="1155" t="str">
        <f t="shared" si="0"/>
        <v>Included</v>
      </c>
      <c r="K27" s="1003"/>
      <c r="M27" s="285"/>
    </row>
    <row r="28" spans="1:13" s="987" customFormat="1">
      <c r="A28" s="908">
        <f>'Sch-1'!A28</f>
        <v>7</v>
      </c>
      <c r="B28" s="1070">
        <f>'Sch-1'!B28</f>
        <v>7000025904</v>
      </c>
      <c r="C28" s="1070">
        <f>'Sch-1'!C28</f>
        <v>70</v>
      </c>
      <c r="D28" s="908" t="str">
        <f>'Sch-1'!D28</f>
        <v xml:space="preserve">420kV, 63kA AIS EQUIPMENT               </v>
      </c>
      <c r="E28" s="1070">
        <f>'Sch-1'!E28</f>
        <v>1000004400</v>
      </c>
      <c r="F28" s="1068" t="str">
        <f>'Sch-1'!J28</f>
        <v>420 kV ,1 phase Bus Post Insulators for Line Traps</v>
      </c>
      <c r="G28" s="1070" t="str">
        <f>'Sch-1'!K28</f>
        <v xml:space="preserve">EA </v>
      </c>
      <c r="H28" s="1070">
        <f>'Sch-1'!L28</f>
        <v>6</v>
      </c>
      <c r="I28" s="1144"/>
      <c r="J28" s="1155" t="str">
        <f>IF(I28=0, "Included",IF(ISERROR(H28*I28), I28, H28*I28))</f>
        <v>Included</v>
      </c>
      <c r="K28" s="1003"/>
      <c r="M28" s="285"/>
    </row>
    <row r="29" spans="1:13" s="987" customFormat="1" ht="33">
      <c r="A29" s="908">
        <f>'Sch-1'!A29</f>
        <v>8</v>
      </c>
      <c r="B29" s="1070">
        <f>'Sch-1'!B29</f>
        <v>7000025904</v>
      </c>
      <c r="C29" s="1070">
        <f>'Sch-1'!C29</f>
        <v>80</v>
      </c>
      <c r="D29" s="908" t="str">
        <f>'Sch-1'!D29</f>
        <v xml:space="preserve">Erection Hardware for 420kV I-Type S/Y  </v>
      </c>
      <c r="E29" s="1070">
        <f>'Sch-1'!E29</f>
        <v>1000011320</v>
      </c>
      <c r="F29" s="1068" t="str">
        <f>'Sch-1'!J29</f>
        <v>Erection Hardware for 400kV I type layout-Any feeder Extn. on existinghalf dia. as per technical specification</v>
      </c>
      <c r="G29" s="1070" t="str">
        <f>'Sch-1'!K29</f>
        <v>SET</v>
      </c>
      <c r="H29" s="1070">
        <f>'Sch-1'!L29</f>
        <v>1</v>
      </c>
      <c r="I29" s="1144"/>
      <c r="J29" s="1155" t="str">
        <f t="shared" ref="J29:J30" si="1">IF(I29=0, "Included",IF(ISERROR(H29*I29), I29, H29*I29))</f>
        <v>Included</v>
      </c>
      <c r="K29" s="1003"/>
      <c r="M29" s="285"/>
    </row>
    <row r="30" spans="1:13" s="987" customFormat="1" ht="33">
      <c r="A30" s="908">
        <f>'Sch-1'!A30</f>
        <v>9</v>
      </c>
      <c r="B30" s="1070">
        <f>'Sch-1'!B30</f>
        <v>7000025904</v>
      </c>
      <c r="C30" s="1070">
        <f>'Sch-1'!C30</f>
        <v>90</v>
      </c>
      <c r="D30" s="908" t="str">
        <f>'Sch-1'!D30</f>
        <v xml:space="preserve">420kV Insulator and Hardware            </v>
      </c>
      <c r="E30" s="1070">
        <f>'Sch-1'!E30</f>
        <v>1000055986</v>
      </c>
      <c r="F30" s="1068" t="str">
        <f>'Sch-1'!J30</f>
        <v>400KV SUSPENSION INSULATOR STRING  AND ASSOCIATED HARDWARE FITTINGSWITH DROP CLAMP SUITABLE FOR QUAD CONDUCTOR</v>
      </c>
      <c r="G30" s="1070" t="str">
        <f>'Sch-1'!K30</f>
        <v xml:space="preserve">EA </v>
      </c>
      <c r="H30" s="1070">
        <f>'Sch-1'!L30</f>
        <v>3</v>
      </c>
      <c r="I30" s="1144"/>
      <c r="J30" s="1155" t="str">
        <f t="shared" si="1"/>
        <v>Included</v>
      </c>
      <c r="K30" s="1003"/>
      <c r="M30" s="285"/>
    </row>
    <row r="31" spans="1:13" s="987" customFormat="1" ht="33">
      <c r="A31" s="908">
        <f>'Sch-1'!A31</f>
        <v>10</v>
      </c>
      <c r="B31" s="1070">
        <f>'Sch-1'!B31</f>
        <v>7000025904</v>
      </c>
      <c r="C31" s="1070">
        <f>'Sch-1'!C31</f>
        <v>100</v>
      </c>
      <c r="D31" s="908" t="str">
        <f>'Sch-1'!D31</f>
        <v xml:space="preserve">420kV Insulator and Hardware            </v>
      </c>
      <c r="E31" s="1070">
        <f>'Sch-1'!E31</f>
        <v>1000055991</v>
      </c>
      <c r="F31" s="1068" t="str">
        <f>'Sch-1'!J31</f>
        <v>400KV   TENSION INSULATOR STRING  AND ASSOCIATED HARDWARE FITTINGSWITH TURN BUCKLE SUITABLE FOR QUAD CONDUCTOR</v>
      </c>
      <c r="G31" s="1070" t="str">
        <f>'Sch-1'!K31</f>
        <v xml:space="preserve">EA </v>
      </c>
      <c r="H31" s="1070">
        <f>'Sch-1'!L31</f>
        <v>6</v>
      </c>
      <c r="I31" s="1144"/>
      <c r="J31" s="1155" t="str">
        <f t="shared" si="0"/>
        <v>Included</v>
      </c>
      <c r="K31" s="1003"/>
      <c r="M31" s="285"/>
    </row>
    <row r="32" spans="1:13" s="987" customFormat="1" ht="33">
      <c r="A32" s="908">
        <f>'Sch-1'!A32</f>
        <v>11</v>
      </c>
      <c r="B32" s="1070">
        <f>'Sch-1'!B32</f>
        <v>7000025904</v>
      </c>
      <c r="C32" s="1070">
        <f>'Sch-1'!C32</f>
        <v>110</v>
      </c>
      <c r="D32" s="908" t="str">
        <f>'Sch-1'!D32</f>
        <v xml:space="preserve">420kV Insulator and Hardware            </v>
      </c>
      <c r="E32" s="1070">
        <f>'Sch-1'!E32</f>
        <v>1000055984</v>
      </c>
      <c r="F32" s="1068" t="str">
        <f>'Sch-1'!J32</f>
        <v>400KV  TENSION INSULATOR STRING  AND ASSOCIATED HARDWARE FITTINGSWITHOUT TURN BUCKLE SUITABLE FOR QUAD CONDUCTOR</v>
      </c>
      <c r="G32" s="1070" t="str">
        <f>'Sch-1'!K32</f>
        <v xml:space="preserve">EA </v>
      </c>
      <c r="H32" s="1070">
        <f>'Sch-1'!L32</f>
        <v>3</v>
      </c>
      <c r="I32" s="1144"/>
      <c r="J32" s="1155" t="str">
        <f t="shared" si="0"/>
        <v>Included</v>
      </c>
      <c r="K32" s="1003"/>
      <c r="M32" s="285"/>
    </row>
    <row r="33" spans="1:13" s="987" customFormat="1">
      <c r="A33" s="908">
        <f>'Sch-1'!A33</f>
        <v>12</v>
      </c>
      <c r="B33" s="1070">
        <f>'Sch-1'!B33</f>
        <v>7000025904</v>
      </c>
      <c r="C33" s="1070">
        <f>'Sch-1'!C33</f>
        <v>600</v>
      </c>
      <c r="D33" s="908" t="str">
        <f>'Sch-1'!D33</f>
        <v xml:space="preserve">Earthmat                                </v>
      </c>
      <c r="E33" s="1070">
        <f>'Sch-1'!E33</f>
        <v>1000032055</v>
      </c>
      <c r="F33" s="1068" t="str">
        <f>'Sch-1'!J33</f>
        <v>40 MM MS ROD FOR MAIN EARTHMAT</v>
      </c>
      <c r="G33" s="1070" t="str">
        <f>'Sch-1'!K33</f>
        <v xml:space="preserve">KM </v>
      </c>
      <c r="H33" s="1070">
        <f>'Sch-1'!L33</f>
        <v>1</v>
      </c>
      <c r="I33" s="1144"/>
      <c r="J33" s="1155" t="str">
        <f t="shared" si="0"/>
        <v>Included</v>
      </c>
      <c r="K33" s="1003"/>
      <c r="M33" s="285"/>
    </row>
    <row r="34" spans="1:13" s="987" customFormat="1" ht="33">
      <c r="A34" s="908">
        <f>'Sch-1'!A34</f>
        <v>13</v>
      </c>
      <c r="B34" s="1070">
        <f>'Sch-1'!B34</f>
        <v>7000025904</v>
      </c>
      <c r="C34" s="1070">
        <f>'Sch-1'!C34</f>
        <v>120</v>
      </c>
      <c r="D34" s="908" t="str">
        <f>'Sch-1'!D34</f>
        <v xml:space="preserve">CRP for 420kV Bays with SAS             </v>
      </c>
      <c r="E34" s="1070">
        <f>'Sch-1'!E34</f>
        <v>1000054970</v>
      </c>
      <c r="F34" s="1068" t="str">
        <f>'Sch-1'!J34</f>
        <v>400KV LINE PROTECTION PANEL WITH LINE DIFFERENTIAL PROTECTION (WITHAUTOMATION)</v>
      </c>
      <c r="G34" s="1070" t="str">
        <f>'Sch-1'!K34</f>
        <v xml:space="preserve">EA </v>
      </c>
      <c r="H34" s="1070">
        <f>'Sch-1'!L34</f>
        <v>1</v>
      </c>
      <c r="I34" s="1144"/>
      <c r="J34" s="1155" t="str">
        <f t="shared" si="0"/>
        <v>Included</v>
      </c>
      <c r="K34" s="1003"/>
      <c r="M34" s="285"/>
    </row>
    <row r="35" spans="1:13" s="987" customFormat="1">
      <c r="A35" s="908">
        <f>'Sch-1'!A35</f>
        <v>14</v>
      </c>
      <c r="B35" s="1070">
        <f>'Sch-1'!B35</f>
        <v>7000025904</v>
      </c>
      <c r="C35" s="1070">
        <f>'Sch-1'!C35</f>
        <v>130</v>
      </c>
      <c r="D35" s="908" t="str">
        <f>'Sch-1'!D35</f>
        <v xml:space="preserve">CRP for 420kV Bays with SAS             </v>
      </c>
      <c r="E35" s="1070">
        <f>'Sch-1'!E35</f>
        <v>1000002165</v>
      </c>
      <c r="F35" s="1068" t="str">
        <f>'Sch-1'!J35</f>
        <v>400kV Circuit Breaker Relay Panel with Auto Reclose (with Automation)</v>
      </c>
      <c r="G35" s="1070" t="str">
        <f>'Sch-1'!K35</f>
        <v xml:space="preserve">EA </v>
      </c>
      <c r="H35" s="1070">
        <f>'Sch-1'!L35</f>
        <v>1</v>
      </c>
      <c r="I35" s="1144"/>
      <c r="J35" s="1155" t="str">
        <f t="shared" si="0"/>
        <v>Included</v>
      </c>
      <c r="K35" s="1003"/>
      <c r="M35" s="285"/>
    </row>
    <row r="36" spans="1:13" s="987" customFormat="1" ht="33">
      <c r="A36" s="908">
        <f>'Sch-1'!A36</f>
        <v>15</v>
      </c>
      <c r="B36" s="1070">
        <f>'Sch-1'!B36</f>
        <v>7000025904</v>
      </c>
      <c r="C36" s="1070">
        <f>'Sch-1'!C36</f>
        <v>140</v>
      </c>
      <c r="D36" s="908" t="str">
        <f>'Sch-1'!D36</f>
        <v xml:space="preserve">SAS-AUG                                 </v>
      </c>
      <c r="E36" s="1070">
        <f>'Sch-1'!E36</f>
        <v>1000003409</v>
      </c>
      <c r="F36" s="1068" t="str">
        <f>'Sch-1'!J36</f>
        <v>Augmentation of Substation automation System for 400kV Main bay as perTechnical Specification</v>
      </c>
      <c r="G36" s="1070" t="str">
        <f>'Sch-1'!K36</f>
        <v xml:space="preserve">EA </v>
      </c>
      <c r="H36" s="1070">
        <f>'Sch-1'!L36</f>
        <v>1</v>
      </c>
      <c r="I36" s="1144"/>
      <c r="J36" s="1155" t="str">
        <f t="shared" si="0"/>
        <v>Included</v>
      </c>
      <c r="K36" s="1003"/>
      <c r="M36" s="285"/>
    </row>
    <row r="37" spans="1:13" s="987" customFormat="1">
      <c r="A37" s="908">
        <f>'Sch-1'!A37</f>
        <v>16</v>
      </c>
      <c r="B37" s="1070">
        <f>'Sch-1'!B37</f>
        <v>7000025904</v>
      </c>
      <c r="C37" s="1070">
        <f>'Sch-1'!C37</f>
        <v>150</v>
      </c>
      <c r="D37" s="908" t="str">
        <f>'Sch-1'!D37</f>
        <v xml:space="preserve">PLCC Equipment                          </v>
      </c>
      <c r="E37" s="1070">
        <f>'Sch-1'!E37</f>
        <v>1000004290</v>
      </c>
      <c r="F37" s="1068" t="str">
        <f>'Sch-1'!J37</f>
        <v>400kV,3150A,0.5mH ,63kA Line Trap</v>
      </c>
      <c r="G37" s="1070" t="str">
        <f>'Sch-1'!K37</f>
        <v xml:space="preserve">EA </v>
      </c>
      <c r="H37" s="1070">
        <f>'Sch-1'!L37</f>
        <v>2</v>
      </c>
      <c r="I37" s="1144"/>
      <c r="J37" s="1155" t="str">
        <f t="shared" si="0"/>
        <v>Included</v>
      </c>
      <c r="K37" s="1003"/>
      <c r="M37" s="285"/>
    </row>
    <row r="38" spans="1:13" s="987" customFormat="1">
      <c r="A38" s="908">
        <f>'Sch-1'!A38</f>
        <v>17</v>
      </c>
      <c r="B38" s="1070">
        <f>'Sch-1'!B38</f>
        <v>7000025904</v>
      </c>
      <c r="C38" s="1070">
        <f>'Sch-1'!C38</f>
        <v>160</v>
      </c>
      <c r="D38" s="908" t="str">
        <f>'Sch-1'!D38</f>
        <v xml:space="preserve">POWER &amp; CONTROL CABLE                   </v>
      </c>
      <c r="E38" s="1070">
        <f>'Sch-1'!E38</f>
        <v>1000056265</v>
      </c>
      <c r="F38" s="1068" t="str">
        <f>'Sch-1'!J38</f>
        <v>1.1KV GRADE 27CX1.5 SQMM CONTROL CABLE</v>
      </c>
      <c r="G38" s="1070" t="str">
        <f>'Sch-1'!K38</f>
        <v xml:space="preserve">KM </v>
      </c>
      <c r="H38" s="1070">
        <f>'Sch-1'!L38</f>
        <v>1</v>
      </c>
      <c r="I38" s="1144"/>
      <c r="J38" s="1155" t="str">
        <f t="shared" si="0"/>
        <v>Included</v>
      </c>
      <c r="K38" s="1003"/>
      <c r="M38" s="285"/>
    </row>
    <row r="39" spans="1:13" s="987" customFormat="1">
      <c r="A39" s="908">
        <f>'Sch-1'!A39</f>
        <v>18</v>
      </c>
      <c r="B39" s="1070">
        <f>'Sch-1'!B39</f>
        <v>7000025904</v>
      </c>
      <c r="C39" s="1070">
        <f>'Sch-1'!C39</f>
        <v>170</v>
      </c>
      <c r="D39" s="908" t="str">
        <f>'Sch-1'!D39</f>
        <v xml:space="preserve">POWER &amp; CONTROL CABLE                   </v>
      </c>
      <c r="E39" s="1070">
        <f>'Sch-1'!E39</f>
        <v>1000056264</v>
      </c>
      <c r="F39" s="1068" t="str">
        <f>'Sch-1'!J39</f>
        <v>1.1KV GRADE 19CX1.5 SQMM CONTROL CABLE</v>
      </c>
      <c r="G39" s="1070" t="str">
        <f>'Sch-1'!K39</f>
        <v xml:space="preserve">KM </v>
      </c>
      <c r="H39" s="1070">
        <f>'Sch-1'!L39</f>
        <v>2</v>
      </c>
      <c r="I39" s="1144"/>
      <c r="J39" s="1155" t="str">
        <f t="shared" si="0"/>
        <v>Included</v>
      </c>
      <c r="K39" s="1003"/>
      <c r="M39" s="285"/>
    </row>
    <row r="40" spans="1:13" s="987" customFormat="1">
      <c r="A40" s="908">
        <f>'Sch-1'!A40</f>
        <v>19</v>
      </c>
      <c r="B40" s="1070">
        <f>'Sch-1'!B40</f>
        <v>7000025904</v>
      </c>
      <c r="C40" s="1070">
        <f>'Sch-1'!C40</f>
        <v>620</v>
      </c>
      <c r="D40" s="908" t="str">
        <f>'Sch-1'!D40</f>
        <v xml:space="preserve">POWER &amp; CONTROL CABLE                   </v>
      </c>
      <c r="E40" s="1070">
        <f>'Sch-1'!E40</f>
        <v>1000031887</v>
      </c>
      <c r="F40" s="1068" t="str">
        <f>'Sch-1'!J40</f>
        <v>1.1KV GRADE 10CX2.5 SQMM CONTROL CABLE</v>
      </c>
      <c r="G40" s="1070" t="str">
        <f>'Sch-1'!K40</f>
        <v xml:space="preserve">KM </v>
      </c>
      <c r="H40" s="1070">
        <f>'Sch-1'!L40</f>
        <v>1</v>
      </c>
      <c r="I40" s="1144"/>
      <c r="J40" s="1155" t="str">
        <f>IF(I40=0, "Included",IF(ISERROR(H40*I40), I40, H40*I40))</f>
        <v>Included</v>
      </c>
      <c r="K40" s="1003"/>
      <c r="M40" s="285"/>
    </row>
    <row r="41" spans="1:13" s="987" customFormat="1">
      <c r="A41" s="908">
        <f>'Sch-1'!A41</f>
        <v>20</v>
      </c>
      <c r="B41" s="1070">
        <f>'Sch-1'!B41</f>
        <v>7000025904</v>
      </c>
      <c r="C41" s="1070">
        <f>'Sch-1'!C41</f>
        <v>180</v>
      </c>
      <c r="D41" s="908" t="str">
        <f>'Sch-1'!D41</f>
        <v xml:space="preserve">POWER &amp; CONTROL CABLE                   </v>
      </c>
      <c r="E41" s="1070">
        <f>'Sch-1'!E41</f>
        <v>1000031987</v>
      </c>
      <c r="F41" s="1068" t="str">
        <f>'Sch-1'!J41</f>
        <v>1.1KV GRADE 5CX2.5 SQMM CONTROL CABLE</v>
      </c>
      <c r="G41" s="1070" t="str">
        <f>'Sch-1'!K41</f>
        <v xml:space="preserve">KM </v>
      </c>
      <c r="H41" s="1070">
        <f>'Sch-1'!L41</f>
        <v>2</v>
      </c>
      <c r="I41" s="1144"/>
      <c r="J41" s="1155" t="str">
        <f t="shared" ref="J41:J68" si="2">IF(I41=0, "Included",IF(ISERROR(H41*I41), I41, H41*I41))</f>
        <v>Included</v>
      </c>
      <c r="K41" s="1003"/>
      <c r="M41" s="285"/>
    </row>
    <row r="42" spans="1:13" s="987" customFormat="1">
      <c r="A42" s="908">
        <f>'Sch-1'!A42</f>
        <v>21</v>
      </c>
      <c r="B42" s="1070">
        <f>'Sch-1'!B42</f>
        <v>7000025904</v>
      </c>
      <c r="C42" s="1070">
        <f>'Sch-1'!C42</f>
        <v>190</v>
      </c>
      <c r="D42" s="908" t="str">
        <f>'Sch-1'!D42</f>
        <v xml:space="preserve">POWER &amp; CONTROL CABLE                   </v>
      </c>
      <c r="E42" s="1070">
        <f>'Sch-1'!E42</f>
        <v>1000031964</v>
      </c>
      <c r="F42" s="1068" t="str">
        <f>'Sch-1'!J42</f>
        <v>1.1KV GRADE 3CX2.5 SQMM CONTROL CABLE</v>
      </c>
      <c r="G42" s="1070" t="str">
        <f>'Sch-1'!K42</f>
        <v xml:space="preserve">KM </v>
      </c>
      <c r="H42" s="1070">
        <f>'Sch-1'!L42</f>
        <v>1</v>
      </c>
      <c r="I42" s="1144"/>
      <c r="J42" s="1155" t="str">
        <f t="shared" si="2"/>
        <v>Included</v>
      </c>
      <c r="K42" s="1003"/>
      <c r="M42" s="285"/>
    </row>
    <row r="43" spans="1:13" s="987" customFormat="1">
      <c r="A43" s="908">
        <f>'Sch-1'!A43</f>
        <v>22</v>
      </c>
      <c r="B43" s="1070">
        <f>'Sch-1'!B43</f>
        <v>7000025904</v>
      </c>
      <c r="C43" s="1070">
        <f>'Sch-1'!C43</f>
        <v>200</v>
      </c>
      <c r="D43" s="908" t="str">
        <f>'Sch-1'!D43</f>
        <v xml:space="preserve">POWER &amp; CONTROL CABLE                   </v>
      </c>
      <c r="E43" s="1070">
        <f>'Sch-1'!E43</f>
        <v>1000031943</v>
      </c>
      <c r="F43" s="1068" t="str">
        <f>'Sch-1'!J43</f>
        <v>1.1KV GRADE 2CX6 SQMM (PVC) POWER CABLE</v>
      </c>
      <c r="G43" s="1070" t="str">
        <f>'Sch-1'!K43</f>
        <v xml:space="preserve">KM </v>
      </c>
      <c r="H43" s="1070">
        <f>'Sch-1'!L43</f>
        <v>2</v>
      </c>
      <c r="I43" s="1144"/>
      <c r="J43" s="1155" t="str">
        <f t="shared" ref="J43:J53" si="3">IF(I43=0, "Included",IF(ISERROR(H43*I43), I43, H43*I43))</f>
        <v>Included</v>
      </c>
      <c r="K43" s="1003"/>
      <c r="M43" s="285"/>
    </row>
    <row r="44" spans="1:13" s="987" customFormat="1">
      <c r="A44" s="908">
        <f>'Sch-1'!A44</f>
        <v>23</v>
      </c>
      <c r="B44" s="1070">
        <f>'Sch-1'!B44</f>
        <v>7000025904</v>
      </c>
      <c r="C44" s="1070">
        <f>'Sch-1'!C44</f>
        <v>210</v>
      </c>
      <c r="D44" s="908" t="str">
        <f>'Sch-1'!D44</f>
        <v xml:space="preserve">POWER &amp; CONTROL CABLE                   </v>
      </c>
      <c r="E44" s="1070">
        <f>'Sch-1'!E44</f>
        <v>1000031985</v>
      </c>
      <c r="F44" s="1068" t="str">
        <f>'Sch-1'!J44</f>
        <v>1.1KV GRADE 4CX6 SQMM (PVC) POWER CABLE</v>
      </c>
      <c r="G44" s="1070" t="str">
        <f>'Sch-1'!K44</f>
        <v xml:space="preserve">KM </v>
      </c>
      <c r="H44" s="1070">
        <f>'Sch-1'!L44</f>
        <v>2</v>
      </c>
      <c r="I44" s="1144"/>
      <c r="J44" s="1155" t="str">
        <f t="shared" si="3"/>
        <v>Included</v>
      </c>
      <c r="K44" s="1003"/>
      <c r="M44" s="285"/>
    </row>
    <row r="45" spans="1:13" s="987" customFormat="1">
      <c r="A45" s="908">
        <f>'Sch-1'!A45</f>
        <v>24</v>
      </c>
      <c r="B45" s="1070">
        <f>'Sch-1'!B45</f>
        <v>7000025904</v>
      </c>
      <c r="C45" s="1070">
        <f>'Sch-1'!C45</f>
        <v>220</v>
      </c>
      <c r="D45" s="908" t="str">
        <f>'Sch-1'!D45</f>
        <v xml:space="preserve">POWER &amp; CONTROL CABLE                   </v>
      </c>
      <c r="E45" s="1070">
        <f>'Sch-1'!E45</f>
        <v>1000031976</v>
      </c>
      <c r="F45" s="1068" t="str">
        <f>'Sch-1'!J45</f>
        <v>1.1KV GRADE 4CX16 SQMM (PVC) POWER CABLE</v>
      </c>
      <c r="G45" s="1070" t="str">
        <f>'Sch-1'!K45</f>
        <v xml:space="preserve">KM </v>
      </c>
      <c r="H45" s="1070">
        <f>'Sch-1'!L45</f>
        <v>2</v>
      </c>
      <c r="I45" s="1144"/>
      <c r="J45" s="1155" t="str">
        <f t="shared" si="3"/>
        <v>Included</v>
      </c>
      <c r="K45" s="1003"/>
      <c r="M45" s="285"/>
    </row>
    <row r="46" spans="1:13" s="987" customFormat="1">
      <c r="A46" s="908">
        <f>'Sch-1'!A46</f>
        <v>25</v>
      </c>
      <c r="B46" s="1070">
        <f>'Sch-1'!B46</f>
        <v>7000025904</v>
      </c>
      <c r="C46" s="1070">
        <f>'Sch-1'!C46</f>
        <v>230</v>
      </c>
      <c r="D46" s="908" t="str">
        <f>'Sch-1'!D46</f>
        <v xml:space="preserve">POWER &amp; CONTROL CABLE                   </v>
      </c>
      <c r="E46" s="1070">
        <f>'Sch-1'!E46</f>
        <v>1000031953</v>
      </c>
      <c r="F46" s="1068" t="str">
        <f>'Sch-1'!J46</f>
        <v>1.1KV GRADE 3.5CX35 SQMM (PVC) POWER CABLE</v>
      </c>
      <c r="G46" s="1070" t="str">
        <f>'Sch-1'!K46</f>
        <v xml:space="preserve">KM </v>
      </c>
      <c r="H46" s="1070">
        <f>'Sch-1'!L46</f>
        <v>2</v>
      </c>
      <c r="I46" s="1144"/>
      <c r="J46" s="1155" t="str">
        <f t="shared" si="3"/>
        <v>Included</v>
      </c>
      <c r="K46" s="1003"/>
      <c r="M46" s="285"/>
    </row>
    <row r="47" spans="1:13" s="987" customFormat="1" ht="33">
      <c r="A47" s="908">
        <f>'Sch-1'!A47</f>
        <v>26</v>
      </c>
      <c r="B47" s="1070">
        <f>'Sch-1'!B47</f>
        <v>7000025904</v>
      </c>
      <c r="C47" s="1070">
        <f>'Sch-1'!C47</f>
        <v>240</v>
      </c>
      <c r="D47" s="908" t="str">
        <f>'Sch-1'!D47</f>
        <v xml:space="preserve">ILLUMINATION SYSTEM                     </v>
      </c>
      <c r="E47" s="1070">
        <f>'Sch-1'!E47</f>
        <v>1000038387</v>
      </c>
      <c r="F47" s="1068" t="str">
        <f>'Sch-1'!J47</f>
        <v>LED FLOOD LIGHT LUMINARIESTYPE FL-1 (150W) AS PER TECHNICALSPECIFICATION</v>
      </c>
      <c r="G47" s="1070" t="str">
        <f>'Sch-1'!K47</f>
        <v xml:space="preserve">EA </v>
      </c>
      <c r="H47" s="1070">
        <f>'Sch-1'!L47</f>
        <v>4</v>
      </c>
      <c r="I47" s="1144"/>
      <c r="J47" s="1155" t="str">
        <f t="shared" si="3"/>
        <v>Included</v>
      </c>
      <c r="K47" s="1003"/>
      <c r="M47" s="285"/>
    </row>
    <row r="48" spans="1:13" s="987" customFormat="1" ht="33">
      <c r="A48" s="908">
        <f>'Sch-1'!A48</f>
        <v>27</v>
      </c>
      <c r="B48" s="1070">
        <f>'Sch-1'!B48</f>
        <v>7000025904</v>
      </c>
      <c r="C48" s="1070">
        <f>'Sch-1'!C48</f>
        <v>250</v>
      </c>
      <c r="D48" s="908" t="str">
        <f>'Sch-1'!D48</f>
        <v xml:space="preserve">ILLUMINATION SYSTEM                     </v>
      </c>
      <c r="E48" s="1070">
        <f>'Sch-1'!E48</f>
        <v>1000038325</v>
      </c>
      <c r="F48" s="1068" t="str">
        <f>'Sch-1'!J48</f>
        <v>LIGHTING FIXTURE LED LUMINAIRES TYPE FL2 AS PER TECH. SPECIFICATIONS</v>
      </c>
      <c r="G48" s="1070" t="str">
        <f>'Sch-1'!K48</f>
        <v xml:space="preserve">EA </v>
      </c>
      <c r="H48" s="1070">
        <f>'Sch-1'!L48</f>
        <v>4</v>
      </c>
      <c r="I48" s="1144"/>
      <c r="J48" s="1155" t="str">
        <f t="shared" si="3"/>
        <v>Included</v>
      </c>
      <c r="K48" s="1003"/>
      <c r="M48" s="285"/>
    </row>
    <row r="49" spans="1:13" s="987" customFormat="1" ht="82.5">
      <c r="A49" s="908">
        <f>'Sch-1'!A49</f>
        <v>28</v>
      </c>
      <c r="B49" s="1070">
        <f>'Sch-1'!B49</f>
        <v>7000025904</v>
      </c>
      <c r="C49" s="1070">
        <f>'Sch-1'!C49</f>
        <v>340</v>
      </c>
      <c r="D49" s="908" t="str">
        <f>'Sch-1'!D49</f>
        <v xml:space="preserve">Tele eqpt at Fatehgarh-3 for Azure end  </v>
      </c>
      <c r="E49" s="1070">
        <f>'Sch-1'!E49</f>
        <v>1000031367</v>
      </c>
      <c r="F49" s="1068" t="str">
        <f>'Sch-1'!J49</f>
        <v>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v>
      </c>
      <c r="G49" s="1070" t="str">
        <f>'Sch-1'!K49</f>
        <v xml:space="preserve">EA </v>
      </c>
      <c r="H49" s="1070">
        <f>'Sch-1'!L49</f>
        <v>1</v>
      </c>
      <c r="I49" s="1144"/>
      <c r="J49" s="1155" t="str">
        <f t="shared" si="3"/>
        <v>Included</v>
      </c>
      <c r="K49" s="1003"/>
      <c r="M49" s="285"/>
    </row>
    <row r="50" spans="1:13" s="987" customFormat="1" ht="33">
      <c r="A50" s="908">
        <f>'Sch-1'!A50</f>
        <v>29</v>
      </c>
      <c r="B50" s="1070">
        <f>'Sch-1'!B50</f>
        <v>7000025904</v>
      </c>
      <c r="C50" s="1070">
        <f>'Sch-1'!C50</f>
        <v>350</v>
      </c>
      <c r="D50" s="908" t="str">
        <f>'Sch-1'!D50</f>
        <v xml:space="preserve">Tele eqpt at Fatehgarh-3 for Azure end  </v>
      </c>
      <c r="E50" s="1070">
        <f>'Sch-1'!E50</f>
        <v>1000018706</v>
      </c>
      <c r="F50" s="1068" t="str">
        <f>'Sch-1'!J50</f>
        <v>S16.1 SFP</v>
      </c>
      <c r="G50" s="1070" t="str">
        <f>'Sch-1'!K50</f>
        <v xml:space="preserve">EA </v>
      </c>
      <c r="H50" s="1070">
        <f>'Sch-1'!L50</f>
        <v>4</v>
      </c>
      <c r="I50" s="1144"/>
      <c r="J50" s="1155" t="str">
        <f t="shared" si="3"/>
        <v>Included</v>
      </c>
      <c r="K50" s="1003"/>
      <c r="M50" s="285"/>
    </row>
    <row r="51" spans="1:13" s="987" customFormat="1" ht="33">
      <c r="A51" s="908">
        <f>'Sch-1'!A51</f>
        <v>30</v>
      </c>
      <c r="B51" s="1070">
        <f>'Sch-1'!B51</f>
        <v>7000025904</v>
      </c>
      <c r="C51" s="1070">
        <f>'Sch-1'!C51</f>
        <v>360</v>
      </c>
      <c r="D51" s="908" t="str">
        <f>'Sch-1'!D51</f>
        <v xml:space="preserve">Tele eqpt at Fatehgarh-3 for Azure end  </v>
      </c>
      <c r="E51" s="1070">
        <f>'Sch-1'!E51</f>
        <v>1000031374</v>
      </c>
      <c r="F51" s="1068" t="str">
        <f>'Sch-1'!J51</f>
        <v>TRIBUTARY INTERFACE- E1 INTERFACE (MINIMUM 16 NOS.)</v>
      </c>
      <c r="G51" s="1070" t="str">
        <f>'Sch-1'!K51</f>
        <v>SET</v>
      </c>
      <c r="H51" s="1070">
        <f>'Sch-1'!L51</f>
        <v>2</v>
      </c>
      <c r="I51" s="1144"/>
      <c r="J51" s="1155" t="str">
        <f t="shared" si="3"/>
        <v>Included</v>
      </c>
      <c r="K51" s="1003"/>
      <c r="M51" s="285"/>
    </row>
    <row r="52" spans="1:13" s="987" customFormat="1" ht="33">
      <c r="A52" s="908">
        <f>'Sch-1'!A52</f>
        <v>31</v>
      </c>
      <c r="B52" s="1070">
        <f>'Sch-1'!B52</f>
        <v>7000025904</v>
      </c>
      <c r="C52" s="1070">
        <f>'Sch-1'!C52</f>
        <v>370</v>
      </c>
      <c r="D52" s="908" t="str">
        <f>'Sch-1'!D52</f>
        <v xml:space="preserve">Tele eqpt at Fatehgarh-3 for Azure end  </v>
      </c>
      <c r="E52" s="1070">
        <f>'Sch-1'!E52</f>
        <v>1000034950</v>
      </c>
      <c r="F52" s="1068" t="str">
        <f>'Sch-1'!J52</f>
        <v>ETHERNET INTERFACE 10/100 BASE T WITH LAYER-2 SWITCHING (MIN 8INTERFACES PER CARD)</v>
      </c>
      <c r="G52" s="1070" t="str">
        <f>'Sch-1'!K52</f>
        <v xml:space="preserve">EA </v>
      </c>
      <c r="H52" s="1070">
        <f>'Sch-1'!L52</f>
        <v>2</v>
      </c>
      <c r="I52" s="1144"/>
      <c r="J52" s="1155" t="str">
        <f t="shared" si="3"/>
        <v>Included</v>
      </c>
      <c r="K52" s="1003"/>
      <c r="M52" s="285"/>
    </row>
    <row r="53" spans="1:13" s="987" customFormat="1" ht="33">
      <c r="A53" s="908">
        <f>'Sch-1'!A53</f>
        <v>32</v>
      </c>
      <c r="B53" s="1070">
        <f>'Sch-1'!B53</f>
        <v>7000025904</v>
      </c>
      <c r="C53" s="1070">
        <f>'Sch-1'!C53</f>
        <v>380</v>
      </c>
      <c r="D53" s="908" t="str">
        <f>'Sch-1'!D53</f>
        <v xml:space="preserve">Tele eqpt at Fatehgarh-3 for Azure end  </v>
      </c>
      <c r="E53" s="1070">
        <f>'Sch-1'!E53</f>
        <v>1000031381</v>
      </c>
      <c r="F53" s="1068" t="str">
        <f>'Sch-1'!J53</f>
        <v>TRIBUTARY INTERFACE-GIGABIT ETHERNET INTERFACES 10/100 MBPS WITH LAYER-2 SWITCHING (MINIMUM 2 NOS.)</v>
      </c>
      <c r="G53" s="1070" t="str">
        <f>'Sch-1'!K53</f>
        <v>SET</v>
      </c>
      <c r="H53" s="1070">
        <f>'Sch-1'!L53</f>
        <v>1</v>
      </c>
      <c r="I53" s="1144"/>
      <c r="J53" s="1155" t="str">
        <f t="shared" si="3"/>
        <v>Included</v>
      </c>
      <c r="K53" s="1003"/>
      <c r="M53" s="285"/>
    </row>
    <row r="54" spans="1:13" s="987" customFormat="1" ht="33">
      <c r="A54" s="908">
        <f>'Sch-1'!A54</f>
        <v>33</v>
      </c>
      <c r="B54" s="1070">
        <f>'Sch-1'!B54</f>
        <v>7000025904</v>
      </c>
      <c r="C54" s="1070">
        <f>'Sch-1'!C54</f>
        <v>390</v>
      </c>
      <c r="D54" s="908" t="str">
        <f>'Sch-1'!D54</f>
        <v xml:space="preserve">Tele eqpt at Fatehgarh-3 for Azure end  </v>
      </c>
      <c r="E54" s="1070">
        <f>'Sch-1'!E54</f>
        <v>1000026228</v>
      </c>
      <c r="F54" s="1068" t="str">
        <f>'Sch-1'!J54</f>
        <v>Equipment Cabinets For SDH</v>
      </c>
      <c r="G54" s="1070" t="str">
        <f>'Sch-1'!K54</f>
        <v xml:space="preserve">EA </v>
      </c>
      <c r="H54" s="1070">
        <f>'Sch-1'!L54</f>
        <v>1</v>
      </c>
      <c r="I54" s="1144"/>
      <c r="J54" s="1155" t="str">
        <f t="shared" si="2"/>
        <v>Included</v>
      </c>
      <c r="K54" s="1003"/>
      <c r="M54" s="285"/>
    </row>
    <row r="55" spans="1:13" s="987" customFormat="1" ht="33">
      <c r="A55" s="908">
        <f>'Sch-1'!A55</f>
        <v>34</v>
      </c>
      <c r="B55" s="1070">
        <f>'Sch-1'!B55</f>
        <v>7000025904</v>
      </c>
      <c r="C55" s="1070">
        <f>'Sch-1'!C55</f>
        <v>400</v>
      </c>
      <c r="D55" s="908" t="str">
        <f>'Sch-1'!D55</f>
        <v xml:space="preserve">Tele eqpt at Fatehgarh-3 for Azure end  </v>
      </c>
      <c r="E55" s="1070">
        <f>'Sch-1'!E55</f>
        <v>1000030942</v>
      </c>
      <c r="F55" s="1068" t="str">
        <f>'Sch-1'!J55</f>
        <v>24F (DWSM) APPROACH FIBRE OPTIC CABLE  INCLUDING ALL INSTALLATIONHARDWARE SET</v>
      </c>
      <c r="G55" s="1070" t="str">
        <f>'Sch-1'!K55</f>
        <v xml:space="preserve">KM </v>
      </c>
      <c r="H55" s="1070">
        <f>'Sch-1'!L55</f>
        <v>1</v>
      </c>
      <c r="I55" s="1144"/>
      <c r="J55" s="1155" t="str">
        <f t="shared" si="2"/>
        <v>Included</v>
      </c>
      <c r="K55" s="1003"/>
      <c r="M55" s="285"/>
    </row>
    <row r="56" spans="1:13" s="987" customFormat="1" ht="33">
      <c r="A56" s="908">
        <f>'Sch-1'!A56</f>
        <v>35</v>
      </c>
      <c r="B56" s="1070">
        <f>'Sch-1'!B56</f>
        <v>7000025904</v>
      </c>
      <c r="C56" s="1070">
        <f>'Sch-1'!C56</f>
        <v>410</v>
      </c>
      <c r="D56" s="908" t="str">
        <f>'Sch-1'!D56</f>
        <v xml:space="preserve">Tele eqpt at Fatehgarh-3 for Azure end  </v>
      </c>
      <c r="E56" s="1070">
        <f>'Sch-1'!E56</f>
        <v>1000023471</v>
      </c>
      <c r="F56" s="1068" t="str">
        <f>'Sch-1'!J56</f>
        <v>OPGW Fibre Optic Distribution Panel (FODP): Indoor Type: 96F</v>
      </c>
      <c r="G56" s="1070" t="str">
        <f>'Sch-1'!K56</f>
        <v xml:space="preserve">EA </v>
      </c>
      <c r="H56" s="1070">
        <f>'Sch-1'!L56</f>
        <v>1</v>
      </c>
      <c r="I56" s="1144"/>
      <c r="J56" s="1155" t="str">
        <f t="shared" si="2"/>
        <v>Included</v>
      </c>
      <c r="K56" s="1003"/>
      <c r="M56" s="285"/>
    </row>
    <row r="57" spans="1:13" s="987" customFormat="1" ht="66">
      <c r="A57" s="908">
        <f>'Sch-1'!A57</f>
        <v>36</v>
      </c>
      <c r="B57" s="1070">
        <f>'Sch-1'!B57</f>
        <v>7000025904</v>
      </c>
      <c r="C57" s="1070">
        <f>'Sch-1'!C57</f>
        <v>430</v>
      </c>
      <c r="D57" s="908" t="str">
        <f>'Sch-1'!D57</f>
        <v xml:space="preserve">Spares-Tele Eqpt at Fatehgarh-3         </v>
      </c>
      <c r="E57" s="1070">
        <f>'Sch-1'!E57</f>
        <v>1000031369</v>
      </c>
      <c r="F57" s="1068" t="str">
        <f>'Sch-1'!J57</f>
        <v>SDH EQUIPMENT (STM-16 MADM UPTO 5 MSP PROTECTED DIRECTIONS)-COMMONCARDS, CROSS-CONNECT/CONTROL CARDS, OPTICAL BASE CARD, POWER SUPPLYCARDS, POWER CABLING, OTHER HARDWARE &amp; ACCESSORIES (EACH).</v>
      </c>
      <c r="G57" s="1070" t="str">
        <f>'Sch-1'!K57</f>
        <v>SET</v>
      </c>
      <c r="H57" s="1070">
        <f>'Sch-1'!L57</f>
        <v>1</v>
      </c>
      <c r="I57" s="1144"/>
      <c r="J57" s="1155" t="str">
        <f t="shared" si="2"/>
        <v>Included</v>
      </c>
      <c r="K57" s="1003"/>
      <c r="M57" s="285"/>
    </row>
    <row r="58" spans="1:13" s="987" customFormat="1">
      <c r="A58" s="908">
        <f>'Sch-1'!A58</f>
        <v>37</v>
      </c>
      <c r="B58" s="1070">
        <f>'Sch-1'!B58</f>
        <v>7000025904</v>
      </c>
      <c r="C58" s="1070">
        <f>'Sch-1'!C58</f>
        <v>440</v>
      </c>
      <c r="D58" s="908" t="str">
        <f>'Sch-1'!D58</f>
        <v xml:space="preserve">Spares-Tele Eqpt at Fatehgarh-3         </v>
      </c>
      <c r="E58" s="1070">
        <f>'Sch-1'!E58</f>
        <v>1000018706</v>
      </c>
      <c r="F58" s="1068" t="str">
        <f>'Sch-1'!J58</f>
        <v>S16.1 SFP</v>
      </c>
      <c r="G58" s="1070" t="str">
        <f>'Sch-1'!K58</f>
        <v xml:space="preserve">EA </v>
      </c>
      <c r="H58" s="1070">
        <f>'Sch-1'!L58</f>
        <v>1</v>
      </c>
      <c r="I58" s="1144"/>
      <c r="J58" s="1155" t="str">
        <f t="shared" si="2"/>
        <v>Included</v>
      </c>
      <c r="K58" s="1003"/>
      <c r="M58" s="285"/>
    </row>
    <row r="59" spans="1:13" s="987" customFormat="1">
      <c r="A59" s="908">
        <f>'Sch-1'!A59</f>
        <v>38</v>
      </c>
      <c r="B59" s="1070">
        <f>'Sch-1'!B59</f>
        <v>7000025904</v>
      </c>
      <c r="C59" s="1070">
        <f>'Sch-1'!C59</f>
        <v>450</v>
      </c>
      <c r="D59" s="908" t="str">
        <f>'Sch-1'!D59</f>
        <v xml:space="preserve">Spares-Tele Eqpt at Fatehgarh-3         </v>
      </c>
      <c r="E59" s="1070">
        <f>'Sch-1'!E59</f>
        <v>1000031374</v>
      </c>
      <c r="F59" s="1068" t="str">
        <f>'Sch-1'!J59</f>
        <v>TRIBUTARY INTERFACE- E1 INTERFACE (MINIMUM 16 NOS.)</v>
      </c>
      <c r="G59" s="1070" t="str">
        <f>'Sch-1'!K59</f>
        <v>SET</v>
      </c>
      <c r="H59" s="1070">
        <f>'Sch-1'!L59</f>
        <v>1</v>
      </c>
      <c r="I59" s="1144"/>
      <c r="J59" s="1155" t="str">
        <f t="shared" si="2"/>
        <v>Included</v>
      </c>
      <c r="K59" s="1003"/>
      <c r="M59" s="285"/>
    </row>
    <row r="60" spans="1:13" s="987" customFormat="1" ht="33">
      <c r="A60" s="908">
        <f>'Sch-1'!A60</f>
        <v>39</v>
      </c>
      <c r="B60" s="1070">
        <f>'Sch-1'!B60</f>
        <v>7000025904</v>
      </c>
      <c r="C60" s="1070">
        <f>'Sch-1'!C60</f>
        <v>460</v>
      </c>
      <c r="D60" s="908" t="str">
        <f>'Sch-1'!D60</f>
        <v xml:space="preserve">Spares-Tele Eqpt at Fatehgarh-3         </v>
      </c>
      <c r="E60" s="1070">
        <f>'Sch-1'!E60</f>
        <v>1000034950</v>
      </c>
      <c r="F60" s="1068" t="str">
        <f>'Sch-1'!J60</f>
        <v>ETHERNET INTERFACE 10/100 BASE T WITH LAYER-2 SWITCHING (MIN 8INTERFACES PER CARD)</v>
      </c>
      <c r="G60" s="1070" t="str">
        <f>'Sch-1'!K60</f>
        <v xml:space="preserve">EA </v>
      </c>
      <c r="H60" s="1070">
        <f>'Sch-1'!L60</f>
        <v>1</v>
      </c>
      <c r="I60" s="1144"/>
      <c r="J60" s="1155" t="str">
        <f t="shared" si="2"/>
        <v>Included</v>
      </c>
      <c r="K60" s="1003"/>
      <c r="M60" s="285"/>
    </row>
    <row r="61" spans="1:13" s="987" customFormat="1" ht="33">
      <c r="A61" s="908">
        <f>'Sch-1'!A61</f>
        <v>40</v>
      </c>
      <c r="B61" s="1070">
        <f>'Sch-1'!B61</f>
        <v>7000025904</v>
      </c>
      <c r="C61" s="1070">
        <f>'Sch-1'!C61</f>
        <v>470</v>
      </c>
      <c r="D61" s="908" t="str">
        <f>'Sch-1'!D61</f>
        <v xml:space="preserve">Spares-Tele Eqpt at Fatehgarh-3         </v>
      </c>
      <c r="E61" s="1070">
        <f>'Sch-1'!E61</f>
        <v>1000031381</v>
      </c>
      <c r="F61" s="1068" t="str">
        <f>'Sch-1'!J61</f>
        <v>TRIBUTARY INTERFACE-GIGABIT ETHERNET INTERFACES 10/100 MBPS WITH LAYER-2 SWITCHING (MINIMUM 2 NOS.)</v>
      </c>
      <c r="G61" s="1070" t="str">
        <f>'Sch-1'!K61</f>
        <v>SET</v>
      </c>
      <c r="H61" s="1070">
        <f>'Sch-1'!L61</f>
        <v>1</v>
      </c>
      <c r="I61" s="1144"/>
      <c r="J61" s="1155" t="str">
        <f t="shared" si="2"/>
        <v>Included</v>
      </c>
      <c r="K61" s="1003"/>
      <c r="M61" s="285"/>
    </row>
    <row r="62" spans="1:13" s="987" customFormat="1" ht="33">
      <c r="A62" s="908">
        <f>'Sch-1'!A62</f>
        <v>41</v>
      </c>
      <c r="B62" s="1070">
        <f>'Sch-1'!B62</f>
        <v>7000025904</v>
      </c>
      <c r="C62" s="1070">
        <f>'Sch-1'!C62</f>
        <v>480</v>
      </c>
      <c r="D62" s="908" t="str">
        <f>'Sch-1'!D62</f>
        <v xml:space="preserve">Spares-Tele Eqpt at Fatehgarh-3         </v>
      </c>
      <c r="E62" s="1070">
        <f>'Sch-1'!E62</f>
        <v>1000031398</v>
      </c>
      <c r="F62" s="1068" t="str">
        <f>'Sch-1'!J62</f>
        <v>PRE CONNECTORIZED OPTICAL FIBER PATCH CORDS(10 MTRS) â€“ PACK OF SIXPATCH CORDS</v>
      </c>
      <c r="G62" s="1070" t="str">
        <f>'Sch-1'!K62</f>
        <v>SET</v>
      </c>
      <c r="H62" s="1070">
        <f>'Sch-1'!L62</f>
        <v>1</v>
      </c>
      <c r="I62" s="1144"/>
      <c r="J62" s="1155" t="str">
        <f t="shared" si="2"/>
        <v>Included</v>
      </c>
      <c r="K62" s="1003"/>
      <c r="M62" s="285"/>
    </row>
    <row r="63" spans="1:13" s="987" customFormat="1" ht="33">
      <c r="A63" s="908">
        <f>'Sch-1'!A63</f>
        <v>42</v>
      </c>
      <c r="B63" s="1070">
        <f>'Sch-1'!B63</f>
        <v>7000025904</v>
      </c>
      <c r="C63" s="1070">
        <f>'Sch-1'!C63</f>
        <v>490</v>
      </c>
      <c r="D63" s="908" t="str">
        <f>'Sch-1'!D63</f>
        <v xml:space="preserve">Spares-Tele Eqpt at Fatehgarh-3         </v>
      </c>
      <c r="E63" s="1070">
        <f>'Sch-1'!E63</f>
        <v>1000030942</v>
      </c>
      <c r="F63" s="1068" t="str">
        <f>'Sch-1'!J63</f>
        <v>24F (DWSM) APPROACH FIBRE OPTIC CABLE  INCLUDING ALL INSTALLATIONHARDWARE SET</v>
      </c>
      <c r="G63" s="1070" t="str">
        <f>'Sch-1'!K63</f>
        <v xml:space="preserve">KM </v>
      </c>
      <c r="H63" s="1070">
        <f>'Sch-1'!L63</f>
        <v>1</v>
      </c>
      <c r="I63" s="1144"/>
      <c r="J63" s="1155" t="str">
        <f t="shared" si="2"/>
        <v>Included</v>
      </c>
      <c r="K63" s="1003"/>
      <c r="M63" s="285"/>
    </row>
    <row r="64" spans="1:13" s="987" customFormat="1">
      <c r="A64" s="908">
        <f>'Sch-1'!A64</f>
        <v>43</v>
      </c>
      <c r="B64" s="1070">
        <f>'Sch-1'!B64</f>
        <v>7000025904</v>
      </c>
      <c r="C64" s="1070">
        <f>'Sch-1'!C64</f>
        <v>500</v>
      </c>
      <c r="D64" s="908" t="str">
        <f>'Sch-1'!D64</f>
        <v xml:space="preserve">PMU and Associated Items                </v>
      </c>
      <c r="E64" s="1070">
        <f>'Sch-1'!E64</f>
        <v>1000017518</v>
      </c>
      <c r="F64" s="1068" t="str">
        <f>'Sch-1'!J64</f>
        <v>PMU with GPS Clock (clock can be either internal or external)</v>
      </c>
      <c r="G64" s="1070" t="str">
        <f>'Sch-1'!K64</f>
        <v xml:space="preserve">EA </v>
      </c>
      <c r="H64" s="1070">
        <f>'Sch-1'!L64</f>
        <v>1</v>
      </c>
      <c r="I64" s="1144"/>
      <c r="J64" s="1155" t="str">
        <f t="shared" si="2"/>
        <v>Included</v>
      </c>
      <c r="K64" s="1003"/>
      <c r="M64" s="285"/>
    </row>
    <row r="65" spans="1:13" s="987" customFormat="1">
      <c r="A65" s="908">
        <f>'Sch-1'!A65</f>
        <v>44</v>
      </c>
      <c r="B65" s="1070">
        <f>'Sch-1'!B65</f>
        <v>7000025904</v>
      </c>
      <c r="C65" s="1070">
        <f>'Sch-1'!C65</f>
        <v>510</v>
      </c>
      <c r="D65" s="908" t="str">
        <f>'Sch-1'!D65</f>
        <v xml:space="preserve">PMU and Associated Items                </v>
      </c>
      <c r="E65" s="1070">
        <f>'Sch-1'!E65</f>
        <v>1000022512</v>
      </c>
      <c r="F65" s="1068" t="str">
        <f>'Sch-1'!J65</f>
        <v>WAMS Hardware - Time System (GPS receiver)</v>
      </c>
      <c r="G65" s="1070" t="str">
        <f>'Sch-1'!K65</f>
        <v xml:space="preserve">EA </v>
      </c>
      <c r="H65" s="1070">
        <f>'Sch-1'!L65</f>
        <v>1</v>
      </c>
      <c r="I65" s="1144"/>
      <c r="J65" s="1155" t="str">
        <f t="shared" si="2"/>
        <v>Included</v>
      </c>
      <c r="K65" s="1003"/>
      <c r="M65" s="285"/>
    </row>
    <row r="66" spans="1:13" s="987" customFormat="1" ht="33">
      <c r="A66" s="908">
        <f>'Sch-1'!A66</f>
        <v>45</v>
      </c>
      <c r="B66" s="1070">
        <f>'Sch-1'!B66</f>
        <v>7000025904</v>
      </c>
      <c r="C66" s="1070">
        <f>'Sch-1'!C66</f>
        <v>520</v>
      </c>
      <c r="D66" s="908" t="str">
        <f>'Sch-1'!D66</f>
        <v xml:space="preserve">PMU and Associated Items                </v>
      </c>
      <c r="E66" s="1070">
        <f>'Sch-1'!E66</f>
        <v>1000022510</v>
      </c>
      <c r="F66" s="1068" t="str">
        <f>'Sch-1'!J66</f>
        <v>WAMS Hardware - Substation Grade Layer-3 LAN Switches with minimum 4 x10/100 Mbps Ethernet ports and 2 x 1 Gbps Ethernet ports</v>
      </c>
      <c r="G66" s="1070" t="str">
        <f>'Sch-1'!K66</f>
        <v xml:space="preserve">EA </v>
      </c>
      <c r="H66" s="1070">
        <f>'Sch-1'!L66</f>
        <v>2</v>
      </c>
      <c r="I66" s="1144"/>
      <c r="J66" s="1155" t="str">
        <f t="shared" si="2"/>
        <v>Included</v>
      </c>
      <c r="K66" s="1003"/>
      <c r="M66" s="285"/>
    </row>
    <row r="67" spans="1:13" s="987" customFormat="1" ht="33">
      <c r="A67" s="908">
        <f>'Sch-1'!A67</f>
        <v>46</v>
      </c>
      <c r="B67" s="1070">
        <f>'Sch-1'!B67</f>
        <v>7000025904</v>
      </c>
      <c r="C67" s="1070">
        <f>'Sch-1'!C67</f>
        <v>530</v>
      </c>
      <c r="D67" s="908" t="str">
        <f>'Sch-1'!D67</f>
        <v xml:space="preserve">PMU and Associated Items                </v>
      </c>
      <c r="E67" s="1070">
        <f>'Sch-1'!E67</f>
        <v>1000022487</v>
      </c>
      <c r="F67" s="1068" t="str">
        <f>'Sch-1'!J67</f>
        <v>WAMS Miscellaneous - Armored Fibre Optic Cable and associatedtermination (e.g. L2 Switch) for connecting PMU panels located indifferent control room of a station</v>
      </c>
      <c r="G67" s="1070" t="str">
        <f>'Sch-1'!K67</f>
        <v xml:space="preserve">EA </v>
      </c>
      <c r="H67" s="1070">
        <f>'Sch-1'!L67</f>
        <v>1</v>
      </c>
      <c r="I67" s="1144"/>
      <c r="J67" s="1155" t="str">
        <f t="shared" si="2"/>
        <v>Included</v>
      </c>
      <c r="K67" s="1003"/>
      <c r="M67" s="285"/>
    </row>
    <row r="68" spans="1:13" s="987" customFormat="1" ht="66">
      <c r="A68" s="908">
        <f>'Sch-1'!A68</f>
        <v>47</v>
      </c>
      <c r="B68" s="1070">
        <f>'Sch-1'!B68</f>
        <v>7000025904</v>
      </c>
      <c r="C68" s="1070">
        <f>'Sch-1'!C68</f>
        <v>560</v>
      </c>
      <c r="D68" s="908" t="str">
        <f>'Sch-1'!D68</f>
        <v xml:space="preserve">Tower and gantry Structure              </v>
      </c>
      <c r="E68" s="1070">
        <f>'Sch-1'!E68</f>
        <v>1000015954</v>
      </c>
      <c r="F68" s="1068" t="str">
        <f>'Sch-1'!J68</f>
        <v>Fabrication, galvanising and supply of  Lattice Structures (MS Steel),to be designed during detailed engineering, for towers, beams andequipment support structure  including pack plates / packwashers andgusset plates excluding fasteners and foundation bolts</v>
      </c>
      <c r="G68" s="1070" t="str">
        <f>'Sch-1'!K68</f>
        <v xml:space="preserve">MT </v>
      </c>
      <c r="H68" s="1070">
        <f>'Sch-1'!L68</f>
        <v>44</v>
      </c>
      <c r="I68" s="1144"/>
      <c r="J68" s="1155" t="str">
        <f t="shared" si="2"/>
        <v>Included</v>
      </c>
      <c r="K68" s="1003"/>
      <c r="M68" s="285"/>
    </row>
    <row r="69" spans="1:13" s="987" customFormat="1" ht="33">
      <c r="A69" s="908">
        <f>'Sch-1'!A69</f>
        <v>48</v>
      </c>
      <c r="B69" s="1070">
        <f>'Sch-1'!B69</f>
        <v>7000025904</v>
      </c>
      <c r="C69" s="1070">
        <f>'Sch-1'!C69</f>
        <v>570</v>
      </c>
      <c r="D69" s="908" t="str">
        <f>'Sch-1'!D69</f>
        <v xml:space="preserve">Tower and gantry Structure              </v>
      </c>
      <c r="E69" s="1070">
        <f>'Sch-1'!E69</f>
        <v>1000011713</v>
      </c>
      <c r="F69" s="1068" t="str">
        <f>'Sch-1'!J69</f>
        <v>Fabrication, galvanising and supply of fasteners ( nuts, bolts andwashers ) including step bolts for lattice and pipe structures to bedesigned during detailed engineering</v>
      </c>
      <c r="G69" s="1070" t="str">
        <f>'Sch-1'!K69</f>
        <v xml:space="preserve">MT </v>
      </c>
      <c r="H69" s="1070">
        <f>'Sch-1'!L69</f>
        <v>4</v>
      </c>
      <c r="I69" s="1144"/>
      <c r="J69" s="1155" t="str">
        <f t="shared" ref="J69:J155" si="4">IF(I69=0, "Included",IF(ISERROR(H69*I69), I69, H69*I69))</f>
        <v>Included</v>
      </c>
      <c r="K69" s="1003"/>
      <c r="M69" s="285"/>
    </row>
    <row r="70" spans="1:13" s="987" customFormat="1" ht="33">
      <c r="A70" s="908">
        <f>'Sch-1'!A70</f>
        <v>49</v>
      </c>
      <c r="B70" s="1070">
        <f>'Sch-1'!B70</f>
        <v>7000025904</v>
      </c>
      <c r="C70" s="1070">
        <f>'Sch-1'!C70</f>
        <v>580</v>
      </c>
      <c r="D70" s="908" t="str">
        <f>'Sch-1'!D70</f>
        <v xml:space="preserve">Tower and gantry Structure              </v>
      </c>
      <c r="E70" s="1070">
        <f>'Sch-1'!E70</f>
        <v>1000012373</v>
      </c>
      <c r="F70" s="1068" t="str">
        <f>'Sch-1'!J70</f>
        <v>Fabrication, galvanising and supply of foundation bolts including nuts,checknut and washers for lattice and pipe structures to be designedduring detailed engineering</v>
      </c>
      <c r="G70" s="1070" t="str">
        <f>'Sch-1'!K70</f>
        <v xml:space="preserve">MT </v>
      </c>
      <c r="H70" s="1070">
        <f>'Sch-1'!L70</f>
        <v>3</v>
      </c>
      <c r="I70" s="1144"/>
      <c r="J70" s="1155" t="str">
        <f t="shared" si="4"/>
        <v>Included</v>
      </c>
      <c r="K70" s="1003"/>
      <c r="M70" s="285"/>
    </row>
    <row r="71" spans="1:13" s="987" customFormat="1">
      <c r="A71" s="1051" t="str">
        <f>'Sch-1'!A71</f>
        <v>II</v>
      </c>
      <c r="B71" s="1058" t="str">
        <f>'Sch-1'!B71</f>
        <v xml:space="preserve">Fatehgarh-3 Extn. Ph-III Part E2        </v>
      </c>
      <c r="C71" s="1059"/>
      <c r="D71" s="1059"/>
      <c r="E71" s="1059"/>
      <c r="F71" s="1060"/>
      <c r="G71" s="906"/>
      <c r="H71" s="1092"/>
      <c r="I71" s="906"/>
      <c r="J71" s="1002"/>
      <c r="M71" s="285"/>
    </row>
    <row r="72" spans="1:13" s="987" customFormat="1" ht="33">
      <c r="A72" s="908">
        <f>'Sch-1'!A72</f>
        <v>1</v>
      </c>
      <c r="B72" s="1070">
        <f>'Sch-1'!B72</f>
        <v>7000025906</v>
      </c>
      <c r="C72" s="1070">
        <f>'Sch-1'!C72</f>
        <v>10</v>
      </c>
      <c r="D72" s="908" t="str">
        <f>'Sch-1'!D72</f>
        <v xml:space="preserve">800kV 50kA AIS EQUIPMENT                </v>
      </c>
      <c r="E72" s="1070">
        <f>'Sch-1'!E72</f>
        <v>1000005827</v>
      </c>
      <c r="F72" s="1068" t="str">
        <f>'Sch-1'!J72</f>
        <v>765kV, 3150A, 50kA Circuit Breaker(3-Phase) with closing resistor (withsupport structure)</v>
      </c>
      <c r="G72" s="1070" t="str">
        <f>'Sch-1'!K72</f>
        <v xml:space="preserve">EA </v>
      </c>
      <c r="H72" s="1070">
        <f>'Sch-1'!L72</f>
        <v>3</v>
      </c>
      <c r="I72" s="1144"/>
      <c r="J72" s="1155" t="str">
        <f t="shared" si="4"/>
        <v>Included</v>
      </c>
      <c r="K72" s="1003"/>
      <c r="M72" s="285"/>
    </row>
    <row r="73" spans="1:13" s="987" customFormat="1" ht="33">
      <c r="A73" s="908">
        <f>'Sch-1'!A73</f>
        <v>2</v>
      </c>
      <c r="B73" s="1070">
        <f>'Sch-1'!B73</f>
        <v>7000025906</v>
      </c>
      <c r="C73" s="1070">
        <f>'Sch-1'!C73</f>
        <v>20</v>
      </c>
      <c r="D73" s="908" t="str">
        <f>'Sch-1'!D73</f>
        <v xml:space="preserve">800kV 50kA AIS EQUIPMENT                </v>
      </c>
      <c r="E73" s="1070">
        <f>'Sch-1'!E73</f>
        <v>1000005826</v>
      </c>
      <c r="F73" s="1068" t="str">
        <f>'Sch-1'!J73</f>
        <v>765kV, 3150A, 50kA Circuit Breaker(3-Phase) without closing resistor(with support structure)</v>
      </c>
      <c r="G73" s="1070" t="str">
        <f>'Sch-1'!K73</f>
        <v xml:space="preserve">EA </v>
      </c>
      <c r="H73" s="1070">
        <f>'Sch-1'!L73</f>
        <v>3</v>
      </c>
      <c r="I73" s="1144"/>
      <c r="J73" s="1155" t="str">
        <f t="shared" si="4"/>
        <v>Included</v>
      </c>
      <c r="K73" s="1003"/>
      <c r="M73" s="285"/>
    </row>
    <row r="74" spans="1:13" s="987" customFormat="1" ht="33">
      <c r="A74" s="908">
        <f>'Sch-1'!A74</f>
        <v>3</v>
      </c>
      <c r="B74" s="1070">
        <f>'Sch-1'!B74</f>
        <v>7000025906</v>
      </c>
      <c r="C74" s="1070">
        <f>'Sch-1'!C74</f>
        <v>30</v>
      </c>
      <c r="D74" s="908" t="str">
        <f>'Sch-1'!D74</f>
        <v xml:space="preserve">800kV 50kA AIS EQUIPMENT                </v>
      </c>
      <c r="E74" s="1070">
        <f>'Sch-1'!E74</f>
        <v>1000005848</v>
      </c>
      <c r="F74" s="1068" t="str">
        <f>'Sch-1'!J74</f>
        <v>765 kV, 3000A, 50KA, 1-Phase CurrentTransformer with 120% extended currentrating</v>
      </c>
      <c r="G74" s="1070" t="str">
        <f>'Sch-1'!K74</f>
        <v xml:space="preserve">EA </v>
      </c>
      <c r="H74" s="1070">
        <f>'Sch-1'!L74</f>
        <v>18</v>
      </c>
      <c r="I74" s="1144"/>
      <c r="J74" s="1155" t="str">
        <f t="shared" si="4"/>
        <v>Included</v>
      </c>
      <c r="K74" s="1003"/>
      <c r="M74" s="285"/>
    </row>
    <row r="75" spans="1:13" s="987" customFormat="1">
      <c r="A75" s="908">
        <f>'Sch-1'!A75</f>
        <v>4</v>
      </c>
      <c r="B75" s="1070">
        <f>'Sch-1'!B75</f>
        <v>7000025906</v>
      </c>
      <c r="C75" s="1070">
        <f>'Sch-1'!C75</f>
        <v>40</v>
      </c>
      <c r="D75" s="908" t="str">
        <f>'Sch-1'!D75</f>
        <v xml:space="preserve">800kV 50kA AIS EQUIPMENT                </v>
      </c>
      <c r="E75" s="1070">
        <f>'Sch-1'!E75</f>
        <v>1000005853</v>
      </c>
      <c r="F75" s="1068" t="str">
        <f>'Sch-1'!J75</f>
        <v>765kV, 3150A, 50Ka, Vertical Knee/DoubleBreak Isolator (3-Phase) with one E/S</v>
      </c>
      <c r="G75" s="1070" t="str">
        <f>'Sch-1'!K75</f>
        <v xml:space="preserve">EA </v>
      </c>
      <c r="H75" s="1070">
        <f>'Sch-1'!L75</f>
        <v>9</v>
      </c>
      <c r="I75" s="1144"/>
      <c r="J75" s="1155" t="str">
        <f t="shared" si="4"/>
        <v>Included</v>
      </c>
      <c r="K75" s="1003"/>
      <c r="M75" s="285"/>
    </row>
    <row r="76" spans="1:13" s="987" customFormat="1">
      <c r="A76" s="908">
        <f>'Sch-1'!A76</f>
        <v>5</v>
      </c>
      <c r="B76" s="1070">
        <f>'Sch-1'!B76</f>
        <v>7000025906</v>
      </c>
      <c r="C76" s="1070">
        <f>'Sch-1'!C76</f>
        <v>50</v>
      </c>
      <c r="D76" s="908" t="str">
        <f>'Sch-1'!D76</f>
        <v xml:space="preserve">800kV 50kA AIS EQUIPMENT                </v>
      </c>
      <c r="E76" s="1070">
        <f>'Sch-1'!E76</f>
        <v>1000005854</v>
      </c>
      <c r="F76" s="1068" t="str">
        <f>'Sch-1'!J76</f>
        <v>765kV, 3150A, 50Ka, Vertical Knee/DoubleBreak Isolator (3-Phase) with two E/S</v>
      </c>
      <c r="G76" s="1070" t="str">
        <f>'Sch-1'!K76</f>
        <v xml:space="preserve">EA </v>
      </c>
      <c r="H76" s="1070">
        <f>'Sch-1'!L76</f>
        <v>6</v>
      </c>
      <c r="I76" s="1144"/>
      <c r="J76" s="1155" t="str">
        <f t="shared" si="4"/>
        <v>Included</v>
      </c>
      <c r="K76" s="1003"/>
      <c r="M76" s="285"/>
    </row>
    <row r="77" spans="1:13" s="987" customFormat="1">
      <c r="A77" s="908">
        <f>'Sch-1'!A77</f>
        <v>6</v>
      </c>
      <c r="B77" s="1070">
        <f>'Sch-1'!B77</f>
        <v>7000025906</v>
      </c>
      <c r="C77" s="1070">
        <f>'Sch-1'!C77</f>
        <v>60</v>
      </c>
      <c r="D77" s="908" t="str">
        <f>'Sch-1'!D77</f>
        <v xml:space="preserve">800kV 50kA AIS EQUIPMENT                </v>
      </c>
      <c r="E77" s="1070">
        <f>'Sch-1'!E77</f>
        <v>1000005820</v>
      </c>
      <c r="F77" s="1068" t="str">
        <f>'Sch-1'!J77</f>
        <v>765kV, 3150A, 50kA, Vertical Knee/DoubleBreak Isolator (1-Phase) with one E/S</v>
      </c>
      <c r="G77" s="1070" t="str">
        <f>'Sch-1'!K77</f>
        <v xml:space="preserve">EA </v>
      </c>
      <c r="H77" s="1070">
        <f>'Sch-1'!L77</f>
        <v>9</v>
      </c>
      <c r="I77" s="1144"/>
      <c r="J77" s="1155" t="str">
        <f t="shared" si="4"/>
        <v>Included</v>
      </c>
      <c r="K77" s="1003"/>
      <c r="M77" s="285"/>
    </row>
    <row r="78" spans="1:13" s="987" customFormat="1">
      <c r="A78" s="908">
        <f>'Sch-1'!A78</f>
        <v>7</v>
      </c>
      <c r="B78" s="1070">
        <f>'Sch-1'!B78</f>
        <v>7000025906</v>
      </c>
      <c r="C78" s="1070">
        <f>'Sch-1'!C78</f>
        <v>70</v>
      </c>
      <c r="D78" s="908" t="str">
        <f>'Sch-1'!D78</f>
        <v xml:space="preserve">800kV 50kA AIS EQUIPMENT                </v>
      </c>
      <c r="E78" s="1070">
        <f>'Sch-1'!E78</f>
        <v>1000005819</v>
      </c>
      <c r="F78" s="1068" t="str">
        <f>'Sch-1'!J78</f>
        <v>765kV, 3150A, 50kA, Vertical Knee/DoubleBreak Isolator (1-Phase) without E/S</v>
      </c>
      <c r="G78" s="1070" t="str">
        <f>'Sch-1'!K78</f>
        <v xml:space="preserve">EA </v>
      </c>
      <c r="H78" s="1070">
        <f>'Sch-1'!L78</f>
        <v>18</v>
      </c>
      <c r="I78" s="1144"/>
      <c r="J78" s="1155" t="str">
        <f t="shared" si="4"/>
        <v>Included</v>
      </c>
      <c r="K78" s="1003"/>
      <c r="M78" s="285"/>
    </row>
    <row r="79" spans="1:13" s="987" customFormat="1">
      <c r="A79" s="908">
        <f>'Sch-1'!A79</f>
        <v>8</v>
      </c>
      <c r="B79" s="1070">
        <f>'Sch-1'!B79</f>
        <v>7000025906</v>
      </c>
      <c r="C79" s="1070">
        <f>'Sch-1'!C79</f>
        <v>1300</v>
      </c>
      <c r="D79" s="908" t="str">
        <f>'Sch-1'!D79</f>
        <v xml:space="preserve">800kV 50kA AIS EQUIPMENT                </v>
      </c>
      <c r="E79" s="1070">
        <f>'Sch-1'!E79</f>
        <v>1000020421</v>
      </c>
      <c r="F79" s="1068" t="str">
        <f>'Sch-1'!J79</f>
        <v>624kV Surge Arrester (1-Phase)</v>
      </c>
      <c r="G79" s="1070" t="str">
        <f>'Sch-1'!K79</f>
        <v xml:space="preserve">EA </v>
      </c>
      <c r="H79" s="1070">
        <f>'Sch-1'!L79</f>
        <v>9</v>
      </c>
      <c r="I79" s="1144"/>
      <c r="J79" s="1155" t="str">
        <f t="shared" ref="J79:J121" si="5">IF(I79=0, "Included",IF(ISERROR(H79*I79), I79, H79*I79))</f>
        <v>Included</v>
      </c>
      <c r="K79" s="1003"/>
      <c r="M79" s="285"/>
    </row>
    <row r="80" spans="1:13" s="987" customFormat="1">
      <c r="A80" s="908">
        <f>'Sch-1'!A80</f>
        <v>9</v>
      </c>
      <c r="B80" s="1070">
        <f>'Sch-1'!B80</f>
        <v>7000025906</v>
      </c>
      <c r="C80" s="1070">
        <f>'Sch-1'!C80</f>
        <v>80</v>
      </c>
      <c r="D80" s="908" t="str">
        <f>'Sch-1'!D80</f>
        <v xml:space="preserve">800kV 50kA AIS EQUIPMENT                </v>
      </c>
      <c r="E80" s="1070">
        <f>'Sch-1'!E80</f>
        <v>1000005791</v>
      </c>
      <c r="F80" s="1068" t="str">
        <f>'Sch-1'!J80</f>
        <v>765 kV, 1 phase Bus Post Insulator (except for Line Traps)</v>
      </c>
      <c r="G80" s="1070" t="str">
        <f>'Sch-1'!K80</f>
        <v xml:space="preserve">EA </v>
      </c>
      <c r="H80" s="1070">
        <f>'Sch-1'!L80</f>
        <v>24</v>
      </c>
      <c r="I80" s="1144"/>
      <c r="J80" s="1155" t="str">
        <f t="shared" si="5"/>
        <v>Included</v>
      </c>
      <c r="K80" s="1003"/>
      <c r="M80" s="285"/>
    </row>
    <row r="81" spans="1:13" s="987" customFormat="1" ht="33">
      <c r="A81" s="908">
        <f>'Sch-1'!A81</f>
        <v>10</v>
      </c>
      <c r="B81" s="1070">
        <f>'Sch-1'!B81</f>
        <v>7000025906</v>
      </c>
      <c r="C81" s="1070">
        <f>'Sch-1'!C81</f>
        <v>90</v>
      </c>
      <c r="D81" s="908" t="str">
        <f>'Sch-1'!D81</f>
        <v xml:space="preserve">420kV, 63kA AIS EQUIPMENT               </v>
      </c>
      <c r="E81" s="1070">
        <f>'Sch-1'!E81</f>
        <v>1000004501</v>
      </c>
      <c r="F81" s="1068" t="str">
        <f>'Sch-1'!J81</f>
        <v>420kV, 3150A, 63kA Circuit Breaker (3-Phase) without closing resistorand with Support Structure</v>
      </c>
      <c r="G81" s="1070" t="str">
        <f>'Sch-1'!K81</f>
        <v xml:space="preserve">EA </v>
      </c>
      <c r="H81" s="1070">
        <f>'Sch-1'!L81</f>
        <v>8</v>
      </c>
      <c r="I81" s="1144"/>
      <c r="J81" s="1155" t="str">
        <f t="shared" si="5"/>
        <v>Included</v>
      </c>
      <c r="K81" s="1003"/>
      <c r="M81" s="285"/>
    </row>
    <row r="82" spans="1:13" s="987" customFormat="1" ht="33">
      <c r="A82" s="908">
        <f>'Sch-1'!A82</f>
        <v>11</v>
      </c>
      <c r="B82" s="1070">
        <f>'Sch-1'!B82</f>
        <v>7000025906</v>
      </c>
      <c r="C82" s="1070">
        <f>'Sch-1'!C82</f>
        <v>100</v>
      </c>
      <c r="D82" s="908" t="str">
        <f>'Sch-1'!D82</f>
        <v xml:space="preserve">420kV, 63kA AIS EQUIPMENT               </v>
      </c>
      <c r="E82" s="1070">
        <f>'Sch-1'!E82</f>
        <v>1000004463</v>
      </c>
      <c r="F82" s="1068" t="str">
        <f>'Sch-1'!J82</f>
        <v>420 kV, 3000A, 63KA, 1-Phase CurrentTransformer with 120% extended currentrating</v>
      </c>
      <c r="G82" s="1070" t="str">
        <f>'Sch-1'!K82</f>
        <v xml:space="preserve">EA </v>
      </c>
      <c r="H82" s="1070">
        <f>'Sch-1'!L82</f>
        <v>24</v>
      </c>
      <c r="I82" s="1144"/>
      <c r="J82" s="1155" t="str">
        <f t="shared" si="5"/>
        <v>Included</v>
      </c>
      <c r="K82" s="1003"/>
      <c r="M82" s="285"/>
    </row>
    <row r="83" spans="1:13" s="987" customFormat="1">
      <c r="A83" s="908">
        <f>'Sch-1'!A83</f>
        <v>12</v>
      </c>
      <c r="B83" s="1070">
        <f>'Sch-1'!B83</f>
        <v>7000025906</v>
      </c>
      <c r="C83" s="1070">
        <f>'Sch-1'!C83</f>
        <v>110</v>
      </c>
      <c r="D83" s="908" t="str">
        <f>'Sch-1'!D83</f>
        <v xml:space="preserve">420kV, 63kA AIS EQUIPMENT               </v>
      </c>
      <c r="E83" s="1070">
        <f>'Sch-1'!E83</f>
        <v>1000004498</v>
      </c>
      <c r="F83" s="1068" t="str">
        <f>'Sch-1'!J83</f>
        <v>420kV, 3150A, 63KA,  Isolator (3-phase)(Double Break) with one E/S</v>
      </c>
      <c r="G83" s="1070" t="str">
        <f>'Sch-1'!K83</f>
        <v xml:space="preserve">EA </v>
      </c>
      <c r="H83" s="1070">
        <f>'Sch-1'!L83</f>
        <v>16</v>
      </c>
      <c r="I83" s="1144"/>
      <c r="J83" s="1155" t="str">
        <f t="shared" si="5"/>
        <v>Included</v>
      </c>
      <c r="K83" s="1003"/>
      <c r="M83" s="285"/>
    </row>
    <row r="84" spans="1:13" s="987" customFormat="1">
      <c r="A84" s="908">
        <f>'Sch-1'!A84</f>
        <v>13</v>
      </c>
      <c r="B84" s="1070">
        <f>'Sch-1'!B84</f>
        <v>7000025906</v>
      </c>
      <c r="C84" s="1070">
        <f>'Sch-1'!C84</f>
        <v>120</v>
      </c>
      <c r="D84" s="908" t="str">
        <f>'Sch-1'!D84</f>
        <v xml:space="preserve">420kV, 63kA AIS EQUIPMENT               </v>
      </c>
      <c r="E84" s="1070">
        <f>'Sch-1'!E84</f>
        <v>1000004496</v>
      </c>
      <c r="F84" s="1068" t="str">
        <f>'Sch-1'!J84</f>
        <v>420kV, 3150A, 63KA, Isolator (1 phase)(Double Break) with one E/S</v>
      </c>
      <c r="G84" s="1070" t="str">
        <f>'Sch-1'!K84</f>
        <v xml:space="preserve">EA </v>
      </c>
      <c r="H84" s="1070">
        <f>'Sch-1'!L84</f>
        <v>9</v>
      </c>
      <c r="I84" s="1144"/>
      <c r="J84" s="1155" t="str">
        <f t="shared" si="5"/>
        <v>Included</v>
      </c>
      <c r="K84" s="1003"/>
      <c r="M84" s="285"/>
    </row>
    <row r="85" spans="1:13" s="987" customFormat="1">
      <c r="A85" s="908">
        <f>'Sch-1'!A85</f>
        <v>14</v>
      </c>
      <c r="B85" s="1070">
        <f>'Sch-1'!B85</f>
        <v>7000025906</v>
      </c>
      <c r="C85" s="1070">
        <f>'Sch-1'!C85</f>
        <v>130</v>
      </c>
      <c r="D85" s="908" t="str">
        <f>'Sch-1'!D85</f>
        <v xml:space="preserve">420kV, 63kA AIS EQUIPMENT               </v>
      </c>
      <c r="E85" s="1070">
        <f>'Sch-1'!E85</f>
        <v>1000004495</v>
      </c>
      <c r="F85" s="1068" t="str">
        <f>'Sch-1'!J85</f>
        <v>420kV, 3150A, 63KA, Isolator (1 phase)(Double Break) without E/S</v>
      </c>
      <c r="G85" s="1070" t="str">
        <f>'Sch-1'!K85</f>
        <v xml:space="preserve">EA </v>
      </c>
      <c r="H85" s="1070">
        <f>'Sch-1'!L85</f>
        <v>9</v>
      </c>
      <c r="I85" s="1144"/>
      <c r="J85" s="1155" t="str">
        <f t="shared" si="5"/>
        <v>Included</v>
      </c>
      <c r="K85" s="1003"/>
      <c r="M85" s="285"/>
    </row>
    <row r="86" spans="1:13" s="987" customFormat="1">
      <c r="A86" s="908">
        <f>'Sch-1'!A86</f>
        <v>15</v>
      </c>
      <c r="B86" s="1070">
        <f>'Sch-1'!B86</f>
        <v>7000025906</v>
      </c>
      <c r="C86" s="1070">
        <f>'Sch-1'!C86</f>
        <v>140</v>
      </c>
      <c r="D86" s="908" t="str">
        <f>'Sch-1'!D86</f>
        <v xml:space="preserve">420kV, 63kA AIS EQUIPMENT               </v>
      </c>
      <c r="E86" s="1070">
        <f>'Sch-1'!E86</f>
        <v>1000020419</v>
      </c>
      <c r="F86" s="1068" t="str">
        <f>'Sch-1'!J86</f>
        <v>336kV Surge Arrester (1-phase)</v>
      </c>
      <c r="G86" s="1070" t="str">
        <f>'Sch-1'!K86</f>
        <v xml:space="preserve">EA </v>
      </c>
      <c r="H86" s="1070">
        <f>'Sch-1'!L86</f>
        <v>15</v>
      </c>
      <c r="I86" s="1144"/>
      <c r="J86" s="1155" t="str">
        <f t="shared" si="5"/>
        <v>Included</v>
      </c>
      <c r="K86" s="1003"/>
      <c r="M86" s="285"/>
    </row>
    <row r="87" spans="1:13" s="987" customFormat="1">
      <c r="A87" s="908">
        <f>'Sch-1'!A87</f>
        <v>16</v>
      </c>
      <c r="B87" s="1070">
        <f>'Sch-1'!B87</f>
        <v>7000025906</v>
      </c>
      <c r="C87" s="1070">
        <f>'Sch-1'!C87</f>
        <v>150</v>
      </c>
      <c r="D87" s="908" t="str">
        <f>'Sch-1'!D87</f>
        <v xml:space="preserve">420kV, 63kA AIS EQUIPMENT               </v>
      </c>
      <c r="E87" s="1070">
        <f>'Sch-1'!E87</f>
        <v>1000004401</v>
      </c>
      <c r="F87" s="1068" t="str">
        <f>'Sch-1'!J87</f>
        <v>420 kV, 1 phase Bus Post Insulator (except for Line Traps)</v>
      </c>
      <c r="G87" s="1070" t="str">
        <f>'Sch-1'!K87</f>
        <v xml:space="preserve">EA </v>
      </c>
      <c r="H87" s="1070">
        <f>'Sch-1'!L87</f>
        <v>52</v>
      </c>
      <c r="I87" s="1144"/>
      <c r="J87" s="1155" t="str">
        <f t="shared" si="5"/>
        <v>Included</v>
      </c>
      <c r="K87" s="1003"/>
      <c r="M87" s="285"/>
    </row>
    <row r="88" spans="1:13" s="987" customFormat="1">
      <c r="A88" s="908">
        <f>'Sch-1'!A88</f>
        <v>17</v>
      </c>
      <c r="B88" s="1070">
        <f>'Sch-1'!B88</f>
        <v>7000025906</v>
      </c>
      <c r="C88" s="1070">
        <f>'Sch-1'!C88</f>
        <v>160</v>
      </c>
      <c r="D88" s="908" t="str">
        <f>'Sch-1'!D88</f>
        <v xml:space="preserve">420kV, 63kA AIS EQUIPMENT               </v>
      </c>
      <c r="E88" s="1070">
        <f>'Sch-1'!E88</f>
        <v>1000004499</v>
      </c>
      <c r="F88" s="1068" t="str">
        <f>'Sch-1'!J88</f>
        <v>420kV, 3150A, 63KA Isolator (3-phase)(Double Break) with two E/S</v>
      </c>
      <c r="G88" s="1070" t="str">
        <f>'Sch-1'!K88</f>
        <v xml:space="preserve">EA </v>
      </c>
      <c r="H88" s="1070">
        <f>'Sch-1'!L88</f>
        <v>2</v>
      </c>
      <c r="I88" s="1144"/>
      <c r="J88" s="1155" t="str">
        <f t="shared" si="5"/>
        <v>Included</v>
      </c>
      <c r="K88" s="1003"/>
      <c r="M88" s="285"/>
    </row>
    <row r="89" spans="1:13" s="987" customFormat="1">
      <c r="A89" s="908">
        <f>'Sch-1'!A89</f>
        <v>18</v>
      </c>
      <c r="B89" s="1070">
        <f>'Sch-1'!B89</f>
        <v>7000025906</v>
      </c>
      <c r="C89" s="1070">
        <f>'Sch-1'!C89</f>
        <v>170</v>
      </c>
      <c r="D89" s="908" t="str">
        <f>'Sch-1'!D89</f>
        <v xml:space="preserve">245kV, 50kA AIS EQUIPMENT               </v>
      </c>
      <c r="E89" s="1070">
        <f>'Sch-1'!E89</f>
        <v>1000001683</v>
      </c>
      <c r="F89" s="1068" t="str">
        <f>'Sch-1'!J89</f>
        <v>245kV, 1600A, 50KA Circuit Breaker(3-Phase) with support structure</v>
      </c>
      <c r="G89" s="1070" t="str">
        <f>'Sch-1'!K89</f>
        <v xml:space="preserve">EA </v>
      </c>
      <c r="H89" s="1070">
        <f>'Sch-1'!L89</f>
        <v>2</v>
      </c>
      <c r="I89" s="1144"/>
      <c r="J89" s="1155" t="str">
        <f t="shared" si="5"/>
        <v>Included</v>
      </c>
      <c r="K89" s="1003"/>
      <c r="M89" s="285"/>
    </row>
    <row r="90" spans="1:13" s="987" customFormat="1" ht="33">
      <c r="A90" s="908">
        <f>'Sch-1'!A90</f>
        <v>19</v>
      </c>
      <c r="B90" s="1070">
        <f>'Sch-1'!B90</f>
        <v>7000025906</v>
      </c>
      <c r="C90" s="1070">
        <f>'Sch-1'!C90</f>
        <v>180</v>
      </c>
      <c r="D90" s="908" t="str">
        <f>'Sch-1'!D90</f>
        <v xml:space="preserve">245kV, 50kA AIS EQUIPMENT               </v>
      </c>
      <c r="E90" s="1070">
        <f>'Sch-1'!E90</f>
        <v>1000001684</v>
      </c>
      <c r="F90" s="1068" t="str">
        <f>'Sch-1'!J90</f>
        <v>245 kV, 1600A, 50KA, 1-Phase CurrentTransformer with 120% extended currentrating</v>
      </c>
      <c r="G90" s="1070" t="str">
        <f>'Sch-1'!K90</f>
        <v xml:space="preserve">EA </v>
      </c>
      <c r="H90" s="1070">
        <f>'Sch-1'!L90</f>
        <v>6</v>
      </c>
      <c r="I90" s="1144"/>
      <c r="J90" s="1155" t="str">
        <f t="shared" si="5"/>
        <v>Included</v>
      </c>
      <c r="K90" s="1003"/>
      <c r="M90" s="285"/>
    </row>
    <row r="91" spans="1:13" s="987" customFormat="1">
      <c r="A91" s="908">
        <f>'Sch-1'!A91</f>
        <v>20</v>
      </c>
      <c r="B91" s="1070">
        <f>'Sch-1'!B91</f>
        <v>7000025906</v>
      </c>
      <c r="C91" s="1070">
        <f>'Sch-1'!C91</f>
        <v>190</v>
      </c>
      <c r="D91" s="908" t="str">
        <f>'Sch-1'!D91</f>
        <v xml:space="preserve">245kV, 50kA AIS EQUIPMENT               </v>
      </c>
      <c r="E91" s="1070">
        <f>'Sch-1'!E91</f>
        <v>1000001688</v>
      </c>
      <c r="F91" s="1068" t="str">
        <f>'Sch-1'!J91</f>
        <v>245kV, 1600A, 50 KA, 3-phase DoubleBreak Isolator with one E/S</v>
      </c>
      <c r="G91" s="1070" t="str">
        <f>'Sch-1'!K91</f>
        <v xml:space="preserve">EA </v>
      </c>
      <c r="H91" s="1070">
        <f>'Sch-1'!L91</f>
        <v>2</v>
      </c>
      <c r="I91" s="1144"/>
      <c r="J91" s="1155" t="str">
        <f t="shared" si="5"/>
        <v>Included</v>
      </c>
      <c r="K91" s="1003"/>
      <c r="M91" s="285"/>
    </row>
    <row r="92" spans="1:13" s="987" customFormat="1">
      <c r="A92" s="908">
        <f>'Sch-1'!A92</f>
        <v>21</v>
      </c>
      <c r="B92" s="1070">
        <f>'Sch-1'!B92</f>
        <v>7000025906</v>
      </c>
      <c r="C92" s="1070">
        <f>'Sch-1'!C92</f>
        <v>200</v>
      </c>
      <c r="D92" s="908" t="str">
        <f>'Sch-1'!D92</f>
        <v xml:space="preserve">245kV, 50kA AIS EQUIPMENT               </v>
      </c>
      <c r="E92" s="1070">
        <f>'Sch-1'!E92</f>
        <v>1000001689</v>
      </c>
      <c r="F92" s="1068" t="str">
        <f>'Sch-1'!J92</f>
        <v>245kV, 1600A, 50 KA, 3-phase DoubleBreak Isolator with two E/S</v>
      </c>
      <c r="G92" s="1070" t="str">
        <f>'Sch-1'!K92</f>
        <v xml:space="preserve">EA </v>
      </c>
      <c r="H92" s="1070">
        <f>'Sch-1'!L92</f>
        <v>2</v>
      </c>
      <c r="I92" s="1144"/>
      <c r="J92" s="1155" t="str">
        <f t="shared" si="5"/>
        <v>Included</v>
      </c>
      <c r="K92" s="1003"/>
      <c r="M92" s="285"/>
    </row>
    <row r="93" spans="1:13" s="987" customFormat="1" ht="33">
      <c r="A93" s="908">
        <f>'Sch-1'!A93</f>
        <v>22</v>
      </c>
      <c r="B93" s="1070">
        <f>'Sch-1'!B93</f>
        <v>7000025906</v>
      </c>
      <c r="C93" s="1070">
        <f>'Sch-1'!C93</f>
        <v>210</v>
      </c>
      <c r="D93" s="908" t="str">
        <f>'Sch-1'!D93</f>
        <v xml:space="preserve">245kV, 50kA AIS EQUIPMENT               </v>
      </c>
      <c r="E93" s="1070">
        <f>'Sch-1'!E93</f>
        <v>1000032777</v>
      </c>
      <c r="F93" s="1068" t="str">
        <f>'Sch-1'!J93</f>
        <v>245KV, 1600 A, 50KA, 3-PHASE, DOUBLE BREAK TANDEM ISOLATOR WITHOUT E/S</v>
      </c>
      <c r="G93" s="1070" t="str">
        <f>'Sch-1'!K93</f>
        <v xml:space="preserve">EA </v>
      </c>
      <c r="H93" s="1070">
        <f>'Sch-1'!L93</f>
        <v>4</v>
      </c>
      <c r="I93" s="1144"/>
      <c r="J93" s="1155" t="str">
        <f t="shared" si="5"/>
        <v>Included</v>
      </c>
      <c r="K93" s="1003"/>
      <c r="M93" s="285"/>
    </row>
    <row r="94" spans="1:13" s="987" customFormat="1">
      <c r="A94" s="908">
        <f>'Sch-1'!A94</f>
        <v>23</v>
      </c>
      <c r="B94" s="1070">
        <f>'Sch-1'!B94</f>
        <v>7000025906</v>
      </c>
      <c r="C94" s="1070">
        <f>'Sch-1'!C94</f>
        <v>220</v>
      </c>
      <c r="D94" s="908" t="str">
        <f>'Sch-1'!D94</f>
        <v xml:space="preserve">245kV, 50kA AIS EQUIPMENT               </v>
      </c>
      <c r="E94" s="1070">
        <f>'Sch-1'!E94</f>
        <v>1000020417</v>
      </c>
      <c r="F94" s="1068" t="str">
        <f>'Sch-1'!J94</f>
        <v>216kV Surge Arrester (1-phase)</v>
      </c>
      <c r="G94" s="1070" t="str">
        <f>'Sch-1'!K94</f>
        <v xml:space="preserve">EA </v>
      </c>
      <c r="H94" s="1070">
        <f>'Sch-1'!L94</f>
        <v>6</v>
      </c>
      <c r="I94" s="1144"/>
      <c r="J94" s="1155" t="str">
        <f t="shared" si="5"/>
        <v>Included</v>
      </c>
      <c r="K94" s="1003"/>
      <c r="M94" s="285"/>
    </row>
    <row r="95" spans="1:13" s="987" customFormat="1">
      <c r="A95" s="908">
        <f>'Sch-1'!A95</f>
        <v>24</v>
      </c>
      <c r="B95" s="1070">
        <f>'Sch-1'!B95</f>
        <v>7000025906</v>
      </c>
      <c r="C95" s="1070">
        <f>'Sch-1'!C95</f>
        <v>230</v>
      </c>
      <c r="D95" s="908" t="str">
        <f>'Sch-1'!D95</f>
        <v xml:space="preserve">245kV, 50kA AIS EQUIPMENT               </v>
      </c>
      <c r="E95" s="1070">
        <f>'Sch-1'!E95</f>
        <v>1000001695</v>
      </c>
      <c r="F95" s="1068" t="str">
        <f>'Sch-1'!J95</f>
        <v>245 kV, 1 phase Bus Post Insulator (except for Line Traps)</v>
      </c>
      <c r="G95" s="1070" t="str">
        <f>'Sch-1'!K95</f>
        <v xml:space="preserve">EA </v>
      </c>
      <c r="H95" s="1070">
        <f>'Sch-1'!L95</f>
        <v>18</v>
      </c>
      <c r="I95" s="1144"/>
      <c r="J95" s="1155" t="str">
        <f t="shared" si="5"/>
        <v>Included</v>
      </c>
      <c r="K95" s="1003"/>
      <c r="M95" s="285"/>
    </row>
    <row r="96" spans="1:13" s="987" customFormat="1" ht="33">
      <c r="A96" s="908">
        <f>'Sch-1'!A96</f>
        <v>25</v>
      </c>
      <c r="B96" s="1070">
        <f>'Sch-1'!B96</f>
        <v>7000025906</v>
      </c>
      <c r="C96" s="1070">
        <f>'Sch-1'!C96</f>
        <v>240</v>
      </c>
      <c r="D96" s="908" t="str">
        <f>'Sch-1'!D96</f>
        <v xml:space="preserve">36kV AIS EQUIPMENT                      </v>
      </c>
      <c r="E96" s="1070">
        <f>'Sch-1'!E96</f>
        <v>1000001998</v>
      </c>
      <c r="F96" s="1068" t="str">
        <f>'Sch-1'!J96</f>
        <v>Current transformer (33kV) for transformer Netural along with supportstructure &amp; terminal connector</v>
      </c>
      <c r="G96" s="1070" t="str">
        <f>'Sch-1'!K96</f>
        <v>SET</v>
      </c>
      <c r="H96" s="1070">
        <f>'Sch-1'!L96</f>
        <v>3</v>
      </c>
      <c r="I96" s="1144"/>
      <c r="J96" s="1155" t="str">
        <f t="shared" si="5"/>
        <v>Included</v>
      </c>
      <c r="K96" s="1003"/>
      <c r="M96" s="285"/>
    </row>
    <row r="97" spans="1:13" s="987" customFormat="1" ht="132">
      <c r="A97" s="908">
        <f>'Sch-1'!A97</f>
        <v>26</v>
      </c>
      <c r="B97" s="1070">
        <f>'Sch-1'!B97</f>
        <v>7000025906</v>
      </c>
      <c r="C97" s="1070">
        <f>'Sch-1'!C97</f>
        <v>250</v>
      </c>
      <c r="D97" s="908" t="str">
        <f>'Sch-1'!D97</f>
        <v xml:space="preserve">Erection Hardware for 765kV S/Y         </v>
      </c>
      <c r="E97" s="1070">
        <f>'Sch-1'!E97</f>
        <v>1000054975</v>
      </c>
      <c r="F97" s="1068" t="str">
        <f>'Sch-1'!J97</f>
        <v>BUS POST INSULATORS, SPACERS, EQUIPMENT SUPPORT STRUCTURES,CONDUCTORS, AL TUBE, CLAMP, CONNECTORS (INCLUDING 765KV, 400KV,TERTIARY AND NEUTURAL BUSHING TERMINAL CONNECTORS ETC) FOR ARRANGEMENTOF NETURAL FORMATION FOR TRANSFORMER(S), DELTA FORMATION FOR THREEBANKS (EACH BANK COMPRISES OF 3 SINGLE PHASE UNITS OFAUTOTRANSFORMERS) AND MAKING CONNECTION ARRANGEMENT TO CONNECT SPAREUNIT IN PLACE OF ANY UNIT OF THE BANK WITHOUT PHYSICAL SHIFTING</v>
      </c>
      <c r="G97" s="1070" t="str">
        <f>'Sch-1'!K97</f>
        <v>LOT</v>
      </c>
      <c r="H97" s="1070">
        <f>'Sch-1'!L97</f>
        <v>1</v>
      </c>
      <c r="I97" s="1144"/>
      <c r="J97" s="1155" t="str">
        <f t="shared" si="5"/>
        <v>Included</v>
      </c>
      <c r="K97" s="1003"/>
      <c r="M97" s="285"/>
    </row>
    <row r="98" spans="1:13" s="987" customFormat="1" ht="49.5">
      <c r="A98" s="908">
        <f>'Sch-1'!A98</f>
        <v>27</v>
      </c>
      <c r="B98" s="1070">
        <f>'Sch-1'!B98</f>
        <v>7000025906</v>
      </c>
      <c r="C98" s="1070">
        <f>'Sch-1'!C98</f>
        <v>260</v>
      </c>
      <c r="D98" s="908" t="str">
        <f>'Sch-1'!D98</f>
        <v xml:space="preserve">Erection Hardware for 765kV S/Y         </v>
      </c>
      <c r="E98" s="1070">
        <f>'Sch-1'!E98</f>
        <v>1000032970</v>
      </c>
      <c r="F98" s="1068" t="str">
        <f>'Sch-1'!J98</f>
        <v>ERECTION HARDWARE FOR STRINGING OF 765KV JACK BUS OVER 765KV MAINBUS-1&amp;2. ALSO STRINGING OF EARTH WIRE FOR THE DIAMETER.  (FOR ONEDIAMETER)</v>
      </c>
      <c r="G98" s="1070" t="str">
        <f>'Sch-1'!K98</f>
        <v>SET</v>
      </c>
      <c r="H98" s="1070">
        <f>'Sch-1'!L98</f>
        <v>1</v>
      </c>
      <c r="I98" s="1144"/>
      <c r="J98" s="1155" t="str">
        <f t="shared" si="5"/>
        <v>Included</v>
      </c>
      <c r="K98" s="1003"/>
      <c r="M98" s="285"/>
    </row>
    <row r="99" spans="1:13" s="987" customFormat="1" ht="33">
      <c r="A99" s="908">
        <f>'Sch-1'!A99</f>
        <v>28</v>
      </c>
      <c r="B99" s="1070">
        <f>'Sch-1'!B99</f>
        <v>7000025906</v>
      </c>
      <c r="C99" s="1070">
        <f>'Sch-1'!C99</f>
        <v>270</v>
      </c>
      <c r="D99" s="908" t="str">
        <f>'Sch-1'!D99</f>
        <v xml:space="preserve">Erection Hardware for 765kV S/Y         </v>
      </c>
      <c r="E99" s="1070">
        <f>'Sch-1'!E99</f>
        <v>1000011362</v>
      </c>
      <c r="F99" s="1068" t="str">
        <f>'Sch-1'!J99</f>
        <v>Erection Hardware for 765kV I type layout-Spare bay of half dia. asper technical specification</v>
      </c>
      <c r="G99" s="1070" t="str">
        <f>'Sch-1'!K99</f>
        <v>SET</v>
      </c>
      <c r="H99" s="1070">
        <f>'Sch-1'!L99</f>
        <v>3</v>
      </c>
      <c r="I99" s="1144"/>
      <c r="J99" s="1155" t="str">
        <f t="shared" si="5"/>
        <v>Included</v>
      </c>
      <c r="K99" s="1003"/>
      <c r="M99" s="285"/>
    </row>
    <row r="100" spans="1:13" s="987" customFormat="1" ht="33">
      <c r="A100" s="908">
        <f>'Sch-1'!A100</f>
        <v>29</v>
      </c>
      <c r="B100" s="1070">
        <f>'Sch-1'!B100</f>
        <v>7000025906</v>
      </c>
      <c r="C100" s="1070">
        <f>'Sch-1'!C100</f>
        <v>280</v>
      </c>
      <c r="D100" s="908" t="str">
        <f>'Sch-1'!D100</f>
        <v xml:space="preserve">Erection Hardware for 765kV S/Y         </v>
      </c>
      <c r="E100" s="1070">
        <f>'Sch-1'!E100</f>
        <v>1000011363</v>
      </c>
      <c r="F100" s="1068" t="str">
        <f>'Sch-1'!J100</f>
        <v>Erection Hardware for 765kV I type layout-Transformer bay as pertechnical specification</v>
      </c>
      <c r="G100" s="1070" t="str">
        <f>'Sch-1'!K100</f>
        <v>SET</v>
      </c>
      <c r="H100" s="1070">
        <f>'Sch-1'!L100</f>
        <v>3</v>
      </c>
      <c r="I100" s="1144"/>
      <c r="J100" s="1155" t="str">
        <f t="shared" si="5"/>
        <v>Included</v>
      </c>
      <c r="K100" s="1003"/>
      <c r="M100" s="285"/>
    </row>
    <row r="101" spans="1:13" s="987" customFormat="1" ht="33">
      <c r="A101" s="908">
        <f>'Sch-1'!A101</f>
        <v>30</v>
      </c>
      <c r="B101" s="1070">
        <f>'Sch-1'!B101</f>
        <v>7000025906</v>
      </c>
      <c r="C101" s="1070">
        <f>'Sch-1'!C101</f>
        <v>290</v>
      </c>
      <c r="D101" s="908" t="str">
        <f>'Sch-1'!D101</f>
        <v xml:space="preserve">Erection Hardware for 765kV S/Y         </v>
      </c>
      <c r="E101" s="1070">
        <f>'Sch-1'!E101</f>
        <v>1000011350</v>
      </c>
      <c r="F101" s="1068" t="str">
        <f>'Sch-1'!J101</f>
        <v>Erection Hardware for 765kV I type layout-Bus Work (For one diameters)as per technical specification</v>
      </c>
      <c r="G101" s="1070" t="str">
        <f>'Sch-1'!K101</f>
        <v>SET</v>
      </c>
      <c r="H101" s="1070">
        <f>'Sch-1'!L101</f>
        <v>4</v>
      </c>
      <c r="I101" s="1144"/>
      <c r="J101" s="1155" t="str">
        <f t="shared" si="5"/>
        <v>Included</v>
      </c>
      <c r="K101" s="1003"/>
      <c r="M101" s="285"/>
    </row>
    <row r="102" spans="1:13" s="987" customFormat="1" ht="33">
      <c r="A102" s="908">
        <f>'Sch-1'!A102</f>
        <v>31</v>
      </c>
      <c r="B102" s="1070">
        <f>'Sch-1'!B102</f>
        <v>7000025906</v>
      </c>
      <c r="C102" s="1070">
        <f>'Sch-1'!C102</f>
        <v>300</v>
      </c>
      <c r="D102" s="908" t="str">
        <f>'Sch-1'!D102</f>
        <v xml:space="preserve">765kV Insulator and Hardware            </v>
      </c>
      <c r="E102" s="1070">
        <f>'Sch-1'!E102</f>
        <v>1000055997</v>
      </c>
      <c r="F102" s="1068" t="str">
        <f>'Sch-1'!J102</f>
        <v>765KV TENSION INSULATOR STRING AND ASSOCIATED HARDWARE FITTINGS WITHTURN BUCKLE SUITABLE FOR QUAD CONDUCTOR</v>
      </c>
      <c r="G102" s="1070" t="str">
        <f>'Sch-1'!K102</f>
        <v xml:space="preserve">EA </v>
      </c>
      <c r="H102" s="1070">
        <f>'Sch-1'!L102</f>
        <v>45</v>
      </c>
      <c r="I102" s="1144"/>
      <c r="J102" s="1155" t="str">
        <f t="shared" si="5"/>
        <v>Included</v>
      </c>
      <c r="K102" s="1003"/>
      <c r="M102" s="285"/>
    </row>
    <row r="103" spans="1:13" s="987" customFormat="1" ht="33">
      <c r="A103" s="908">
        <f>'Sch-1'!A103</f>
        <v>32</v>
      </c>
      <c r="B103" s="1070">
        <f>'Sch-1'!B103</f>
        <v>7000025906</v>
      </c>
      <c r="C103" s="1070">
        <f>'Sch-1'!C103</f>
        <v>310</v>
      </c>
      <c r="D103" s="908" t="str">
        <f>'Sch-1'!D103</f>
        <v xml:space="preserve">765kV Insulator and Hardware            </v>
      </c>
      <c r="E103" s="1070">
        <f>'Sch-1'!E103</f>
        <v>1000055995</v>
      </c>
      <c r="F103" s="1068" t="str">
        <f>'Sch-1'!J103</f>
        <v>765KV TENSION INSULATOR STRING  AND ASSOCIATED HARDWARE FITTINGSWITHOUT TURN BUCKLE SUITABLE FOR QUAD CONDUCTOR</v>
      </c>
      <c r="G103" s="1070" t="str">
        <f>'Sch-1'!K103</f>
        <v xml:space="preserve">EA </v>
      </c>
      <c r="H103" s="1070">
        <f>'Sch-1'!L103</f>
        <v>45</v>
      </c>
      <c r="I103" s="1144"/>
      <c r="J103" s="1155" t="str">
        <f t="shared" si="5"/>
        <v>Included</v>
      </c>
      <c r="K103" s="1003"/>
      <c r="M103" s="285"/>
    </row>
    <row r="104" spans="1:13" s="987" customFormat="1" ht="33">
      <c r="A104" s="908">
        <f>'Sch-1'!A104</f>
        <v>33</v>
      </c>
      <c r="B104" s="1070">
        <f>'Sch-1'!B104</f>
        <v>7000025906</v>
      </c>
      <c r="C104" s="1070">
        <f>'Sch-1'!C104</f>
        <v>320</v>
      </c>
      <c r="D104" s="908" t="str">
        <f>'Sch-1'!D104</f>
        <v xml:space="preserve">765kV Insulator and Hardware            </v>
      </c>
      <c r="E104" s="1070">
        <f>'Sch-1'!E104</f>
        <v>1000055993</v>
      </c>
      <c r="F104" s="1068" t="str">
        <f>'Sch-1'!J104</f>
        <v>765KV SUSPENSION INSULATOR STRING  AND ASSOCIATED HARDWARE FITTINGSWITH THROUGH CLAMP SUITABLE FOR QUAD CONDUCTOR</v>
      </c>
      <c r="G104" s="1070" t="str">
        <f>'Sch-1'!K104</f>
        <v xml:space="preserve">EA </v>
      </c>
      <c r="H104" s="1070">
        <f>'Sch-1'!L104</f>
        <v>12</v>
      </c>
      <c r="I104" s="1144"/>
      <c r="J104" s="1155" t="str">
        <f t="shared" si="5"/>
        <v>Included</v>
      </c>
      <c r="K104" s="1003"/>
      <c r="M104" s="285"/>
    </row>
    <row r="105" spans="1:13" s="987" customFormat="1" ht="33">
      <c r="A105" s="908">
        <f>'Sch-1'!A105</f>
        <v>34</v>
      </c>
      <c r="B105" s="1070">
        <f>'Sch-1'!B105</f>
        <v>7000025906</v>
      </c>
      <c r="C105" s="1070">
        <f>'Sch-1'!C105</f>
        <v>330</v>
      </c>
      <c r="D105" s="908" t="str">
        <f>'Sch-1'!D105</f>
        <v xml:space="preserve">Erection Hardware for 420kV I-Type S/Y  </v>
      </c>
      <c r="E105" s="1070">
        <f>'Sch-1'!E105</f>
        <v>1000011318</v>
      </c>
      <c r="F105" s="1068" t="str">
        <f>'Sch-1'!J105</f>
        <v>Erection Hardware for 400kV I type layout-Bus Work (For one diameter)as per technical specification</v>
      </c>
      <c r="G105" s="1070" t="str">
        <f>'Sch-1'!K105</f>
        <v>SET</v>
      </c>
      <c r="H105" s="1070">
        <f>'Sch-1'!L105</f>
        <v>3</v>
      </c>
      <c r="I105" s="1144"/>
      <c r="J105" s="1155" t="str">
        <f t="shared" si="5"/>
        <v>Included</v>
      </c>
      <c r="K105" s="1003"/>
      <c r="M105" s="285"/>
    </row>
    <row r="106" spans="1:13" s="987" customFormat="1" ht="33">
      <c r="A106" s="908">
        <f>'Sch-1'!A106</f>
        <v>35</v>
      </c>
      <c r="B106" s="1070">
        <f>'Sch-1'!B106</f>
        <v>7000025906</v>
      </c>
      <c r="C106" s="1070">
        <f>'Sch-1'!C106</f>
        <v>340</v>
      </c>
      <c r="D106" s="908" t="str">
        <f>'Sch-1'!D106</f>
        <v xml:space="preserve">Erection Hardware for 420kV I-Type S/Y  </v>
      </c>
      <c r="E106" s="1070">
        <f>'Sch-1'!E106</f>
        <v>1000011327</v>
      </c>
      <c r="F106" s="1068" t="str">
        <f>'Sch-1'!J106</f>
        <v>Erection Hardware for 400kV I type layout-Transformer bay as pertechnical specification</v>
      </c>
      <c r="G106" s="1070" t="str">
        <f>'Sch-1'!K106</f>
        <v>SET</v>
      </c>
      <c r="H106" s="1070">
        <f>'Sch-1'!L106</f>
        <v>4</v>
      </c>
      <c r="I106" s="1144"/>
      <c r="J106" s="1155" t="str">
        <f t="shared" si="5"/>
        <v>Included</v>
      </c>
      <c r="K106" s="1003"/>
      <c r="M106" s="285"/>
    </row>
    <row r="107" spans="1:13" s="987" customFormat="1" ht="33">
      <c r="A107" s="908">
        <f>'Sch-1'!A107</f>
        <v>36</v>
      </c>
      <c r="B107" s="1070">
        <f>'Sch-1'!B107</f>
        <v>7000025906</v>
      </c>
      <c r="C107" s="1070">
        <f>'Sch-1'!C107</f>
        <v>350</v>
      </c>
      <c r="D107" s="908" t="str">
        <f>'Sch-1'!D107</f>
        <v xml:space="preserve">Erection Hardware for 420kV I-Type S/Y  </v>
      </c>
      <c r="E107" s="1070">
        <f>'Sch-1'!E107</f>
        <v>1000011320</v>
      </c>
      <c r="F107" s="1068" t="str">
        <f>'Sch-1'!J107</f>
        <v>Erection Hardware for 400kV I type layout-Any feeder Extn. on existinghalf dia. as per technical specification</v>
      </c>
      <c r="G107" s="1070" t="str">
        <f>'Sch-1'!K107</f>
        <v>SET</v>
      </c>
      <c r="H107" s="1070">
        <f>'Sch-1'!L107</f>
        <v>1</v>
      </c>
      <c r="I107" s="1144"/>
      <c r="J107" s="1155" t="str">
        <f t="shared" si="5"/>
        <v>Included</v>
      </c>
      <c r="K107" s="1003"/>
      <c r="M107" s="285"/>
    </row>
    <row r="108" spans="1:13" s="987" customFormat="1" ht="33">
      <c r="A108" s="908">
        <f>'Sch-1'!A108</f>
        <v>37</v>
      </c>
      <c r="B108" s="1070">
        <f>'Sch-1'!B108</f>
        <v>7000025906</v>
      </c>
      <c r="C108" s="1070">
        <f>'Sch-1'!C108</f>
        <v>360</v>
      </c>
      <c r="D108" s="908" t="str">
        <f>'Sch-1'!D108</f>
        <v xml:space="preserve">420kV Insulator and Hardware            </v>
      </c>
      <c r="E108" s="1070">
        <f>'Sch-1'!E108</f>
        <v>1000055984</v>
      </c>
      <c r="F108" s="1068" t="str">
        <f>'Sch-1'!J108</f>
        <v>400KV  TENSION INSULATOR STRING  AND ASSOCIATED HARDWARE FITTINGSWITHOUT TURN BUCKLE SUITABLE FOR QUAD CONDUCTOR</v>
      </c>
      <c r="G108" s="1070" t="str">
        <f>'Sch-1'!K108</f>
        <v xml:space="preserve">EA </v>
      </c>
      <c r="H108" s="1070">
        <f>'Sch-1'!L108</f>
        <v>60</v>
      </c>
      <c r="I108" s="1144"/>
      <c r="J108" s="1155" t="str">
        <f t="shared" si="5"/>
        <v>Included</v>
      </c>
      <c r="K108" s="1003"/>
      <c r="M108" s="285"/>
    </row>
    <row r="109" spans="1:13" s="987" customFormat="1" ht="33">
      <c r="A109" s="908">
        <f>'Sch-1'!A109</f>
        <v>38</v>
      </c>
      <c r="B109" s="1070">
        <f>'Sch-1'!B109</f>
        <v>7000025906</v>
      </c>
      <c r="C109" s="1070">
        <f>'Sch-1'!C109</f>
        <v>370</v>
      </c>
      <c r="D109" s="908" t="str">
        <f>'Sch-1'!D109</f>
        <v xml:space="preserve">420kV Insulator and Hardware            </v>
      </c>
      <c r="E109" s="1070">
        <f>'Sch-1'!E109</f>
        <v>1000055991</v>
      </c>
      <c r="F109" s="1068" t="str">
        <f>'Sch-1'!J109</f>
        <v>400KV   TENSION INSULATOR STRING  AND ASSOCIATED HARDWARE FITTINGSWITH TURN BUCKLE SUITABLE FOR QUAD CONDUCTOR</v>
      </c>
      <c r="G109" s="1070" t="str">
        <f>'Sch-1'!K109</f>
        <v xml:space="preserve">EA </v>
      </c>
      <c r="H109" s="1070">
        <f>'Sch-1'!L109</f>
        <v>60</v>
      </c>
      <c r="I109" s="1144"/>
      <c r="J109" s="1155" t="str">
        <f t="shared" si="5"/>
        <v>Included</v>
      </c>
      <c r="K109" s="1003"/>
      <c r="M109" s="285"/>
    </row>
    <row r="110" spans="1:13" s="987" customFormat="1" ht="33">
      <c r="A110" s="908">
        <f>'Sch-1'!A110</f>
        <v>39</v>
      </c>
      <c r="B110" s="1070">
        <f>'Sch-1'!B110</f>
        <v>7000025906</v>
      </c>
      <c r="C110" s="1070">
        <f>'Sch-1'!C110</f>
        <v>380</v>
      </c>
      <c r="D110" s="908" t="str">
        <f>'Sch-1'!D110</f>
        <v xml:space="preserve">420kV Insulator and Hardware            </v>
      </c>
      <c r="E110" s="1070">
        <f>'Sch-1'!E110</f>
        <v>1000055986</v>
      </c>
      <c r="F110" s="1068" t="str">
        <f>'Sch-1'!J110</f>
        <v>400KV SUSPENSION INSULATOR STRING  AND ASSOCIATED HARDWARE FITTINGSWITH DROP CLAMP SUITABLE FOR QUAD CONDUCTOR</v>
      </c>
      <c r="G110" s="1070" t="str">
        <f>'Sch-1'!K110</f>
        <v xml:space="preserve">EA </v>
      </c>
      <c r="H110" s="1070">
        <f>'Sch-1'!L110</f>
        <v>9</v>
      </c>
      <c r="I110" s="1144"/>
      <c r="J110" s="1155" t="str">
        <f t="shared" si="5"/>
        <v>Included</v>
      </c>
      <c r="K110" s="1003"/>
      <c r="M110" s="285"/>
    </row>
    <row r="111" spans="1:13" s="987" customFormat="1" ht="33">
      <c r="A111" s="908">
        <f>'Sch-1'!A111</f>
        <v>40</v>
      </c>
      <c r="B111" s="1070">
        <f>'Sch-1'!B111</f>
        <v>7000025906</v>
      </c>
      <c r="C111" s="1070">
        <f>'Sch-1'!C111</f>
        <v>390</v>
      </c>
      <c r="D111" s="908" t="str">
        <f>'Sch-1'!D111</f>
        <v>Erection Hardware for 220kV DMT Type S/Y</v>
      </c>
      <c r="E111" s="1070">
        <f>'Sch-1'!E111</f>
        <v>1000011264</v>
      </c>
      <c r="F111" s="1068" t="str">
        <f>'Sch-1'!J111</f>
        <v>Erection Hardware for 220kV layout (Double Main and TransferScheme)-Transformer Bay as per technical specification</v>
      </c>
      <c r="G111" s="1070" t="str">
        <f>'Sch-1'!K111</f>
        <v>SET</v>
      </c>
      <c r="H111" s="1070">
        <f>'Sch-1'!L111</f>
        <v>2</v>
      </c>
      <c r="I111" s="1144"/>
      <c r="J111" s="1155" t="str">
        <f t="shared" si="5"/>
        <v>Included</v>
      </c>
      <c r="K111" s="1003"/>
      <c r="M111" s="285"/>
    </row>
    <row r="112" spans="1:13" s="987" customFormat="1" ht="33">
      <c r="A112" s="908">
        <f>'Sch-1'!A112</f>
        <v>41</v>
      </c>
      <c r="B112" s="1070">
        <f>'Sch-1'!B112</f>
        <v>7000025906</v>
      </c>
      <c r="C112" s="1070">
        <f>'Sch-1'!C112</f>
        <v>400</v>
      </c>
      <c r="D112" s="908" t="str">
        <f>'Sch-1'!D112</f>
        <v xml:space="preserve">220kV Insulator and Hardware            </v>
      </c>
      <c r="E112" s="1070">
        <f>'Sch-1'!E112</f>
        <v>1000055981</v>
      </c>
      <c r="F112" s="1068" t="str">
        <f>'Sch-1'!J112</f>
        <v>220KV  TENSION INSULATOR STRING  AND ASSOCIATED HARDWARE FITTINGS WITHTURN BUCKLE SUITABLE FOR QUAD CONDUCTOR</v>
      </c>
      <c r="G112" s="1070" t="str">
        <f>'Sch-1'!K112</f>
        <v xml:space="preserve">EA </v>
      </c>
      <c r="H112" s="1070">
        <f>'Sch-1'!L112</f>
        <v>12</v>
      </c>
      <c r="I112" s="1144"/>
      <c r="J112" s="1155" t="str">
        <f t="shared" si="5"/>
        <v>Included</v>
      </c>
      <c r="K112" s="1003"/>
      <c r="M112" s="285"/>
    </row>
    <row r="113" spans="1:13" s="987" customFormat="1" ht="33">
      <c r="A113" s="908">
        <f>'Sch-1'!A113</f>
        <v>42</v>
      </c>
      <c r="B113" s="1070">
        <f>'Sch-1'!B113</f>
        <v>7000025906</v>
      </c>
      <c r="C113" s="1070">
        <f>'Sch-1'!C113</f>
        <v>410</v>
      </c>
      <c r="D113" s="908" t="str">
        <f>'Sch-1'!D113</f>
        <v xml:space="preserve">220kV Insulator and Hardware            </v>
      </c>
      <c r="E113" s="1070">
        <f>'Sch-1'!E113</f>
        <v>1000055980</v>
      </c>
      <c r="F113" s="1068" t="str">
        <f>'Sch-1'!J113</f>
        <v>220KV  TENSION INSULATOR STRING  AND ASSOCIATED HARDWARE FITTINGSWITHOUT TURN BUCKLE SUITABLE FOR TWIN CONDUCTOR</v>
      </c>
      <c r="G113" s="1070" t="str">
        <f>'Sch-1'!K113</f>
        <v xml:space="preserve">EA </v>
      </c>
      <c r="H113" s="1070">
        <f>'Sch-1'!L113</f>
        <v>12</v>
      </c>
      <c r="I113" s="1144"/>
      <c r="J113" s="1155" t="str">
        <f t="shared" si="5"/>
        <v>Included</v>
      </c>
      <c r="K113" s="1003"/>
      <c r="M113" s="285"/>
    </row>
    <row r="114" spans="1:13" s="987" customFormat="1" ht="33">
      <c r="A114" s="908">
        <f>'Sch-1'!A114</f>
        <v>43</v>
      </c>
      <c r="B114" s="1070">
        <f>'Sch-1'!B114</f>
        <v>7000025906</v>
      </c>
      <c r="C114" s="1070">
        <f>'Sch-1'!C114</f>
        <v>420</v>
      </c>
      <c r="D114" s="908" t="str">
        <f>'Sch-1'!D114</f>
        <v xml:space="preserve">220kV Insulator and Hardware            </v>
      </c>
      <c r="E114" s="1070">
        <f>'Sch-1'!E114</f>
        <v>1000055975</v>
      </c>
      <c r="F114" s="1068" t="str">
        <f>'Sch-1'!J114</f>
        <v>220KV SUSPENSION INSULATOR STRING  AND ASSOCIATED HARDWARE FITTINGSWITH DROP CLAMP SUITABLE FOR TWIN CONDUCTOR</v>
      </c>
      <c r="G114" s="1070" t="str">
        <f>'Sch-1'!K114</f>
        <v xml:space="preserve">EA </v>
      </c>
      <c r="H114" s="1070">
        <f>'Sch-1'!L114</f>
        <v>6</v>
      </c>
      <c r="I114" s="1144"/>
      <c r="J114" s="1155" t="str">
        <f t="shared" si="5"/>
        <v>Included</v>
      </c>
      <c r="K114" s="1003"/>
      <c r="M114" s="285"/>
    </row>
    <row r="115" spans="1:13" s="987" customFormat="1" ht="33">
      <c r="A115" s="908">
        <f>'Sch-1'!A115</f>
        <v>44</v>
      </c>
      <c r="B115" s="1070">
        <f>'Sch-1'!B115</f>
        <v>7000025906</v>
      </c>
      <c r="C115" s="1070">
        <f>'Sch-1'!C115</f>
        <v>430</v>
      </c>
      <c r="D115" s="908" t="str">
        <f>'Sch-1'!D115</f>
        <v xml:space="preserve">220kV Insulator and Hardware            </v>
      </c>
      <c r="E115" s="1070">
        <f>'Sch-1'!E115</f>
        <v>1000055977</v>
      </c>
      <c r="F115" s="1068" t="str">
        <f>'Sch-1'!J115</f>
        <v>220KV SUSPENSION INSULATOR STRING  AND ASSOCIATED HARDWARE FITTINGSWITH THROUGH CLAMP SUITABLE FOR TWIN CONDUCTOR</v>
      </c>
      <c r="G115" s="1070" t="str">
        <f>'Sch-1'!K115</f>
        <v xml:space="preserve">EA </v>
      </c>
      <c r="H115" s="1070">
        <f>'Sch-1'!L115</f>
        <v>6</v>
      </c>
      <c r="I115" s="1144"/>
      <c r="J115" s="1155" t="str">
        <f t="shared" si="5"/>
        <v>Included</v>
      </c>
      <c r="K115" s="1003"/>
      <c r="M115" s="285"/>
    </row>
    <row r="116" spans="1:13" s="987" customFormat="1">
      <c r="A116" s="908">
        <f>'Sch-1'!A116</f>
        <v>45</v>
      </c>
      <c r="B116" s="1070">
        <f>'Sch-1'!B116</f>
        <v>7000025906</v>
      </c>
      <c r="C116" s="1070">
        <f>'Sch-1'!C116</f>
        <v>440</v>
      </c>
      <c r="D116" s="908" t="str">
        <f>'Sch-1'!D116</f>
        <v xml:space="preserve">Earthmat                                </v>
      </c>
      <c r="E116" s="1070">
        <f>'Sch-1'!E116</f>
        <v>1000032055</v>
      </c>
      <c r="F116" s="1068" t="str">
        <f>'Sch-1'!J116</f>
        <v>40 MM MS ROD FOR MAIN EARTHMAT</v>
      </c>
      <c r="G116" s="1070" t="str">
        <f>'Sch-1'!K116</f>
        <v xml:space="preserve">KM </v>
      </c>
      <c r="H116" s="1070">
        <f>'Sch-1'!L116</f>
        <v>15</v>
      </c>
      <c r="I116" s="1144"/>
      <c r="J116" s="1155" t="str">
        <f t="shared" si="5"/>
        <v>Included</v>
      </c>
      <c r="K116" s="1003"/>
      <c r="M116" s="285"/>
    </row>
    <row r="117" spans="1:13" s="987" customFormat="1">
      <c r="A117" s="908">
        <f>'Sch-1'!A117</f>
        <v>46</v>
      </c>
      <c r="B117" s="1070">
        <f>'Sch-1'!B117</f>
        <v>7000025906</v>
      </c>
      <c r="C117" s="1070">
        <f>'Sch-1'!C117</f>
        <v>450</v>
      </c>
      <c r="D117" s="908" t="str">
        <f>'Sch-1'!D117</f>
        <v xml:space="preserve">CSD                                     </v>
      </c>
      <c r="E117" s="1070">
        <f>'Sch-1'!E117</f>
        <v>1000009713</v>
      </c>
      <c r="F117" s="1068" t="str">
        <f>'Sch-1'!J117</f>
        <v>Controlled Switching Device for 420 kV, 3-ph Circuit Breaker</v>
      </c>
      <c r="G117" s="1070" t="str">
        <f>'Sch-1'!K117</f>
        <v xml:space="preserve">EA </v>
      </c>
      <c r="H117" s="1070">
        <f>'Sch-1'!L117</f>
        <v>6</v>
      </c>
      <c r="I117" s="1144"/>
      <c r="J117" s="1155" t="str">
        <f t="shared" si="5"/>
        <v>Included</v>
      </c>
      <c r="K117" s="1003"/>
      <c r="M117" s="285"/>
    </row>
    <row r="118" spans="1:13" s="987" customFormat="1">
      <c r="A118" s="908">
        <f>'Sch-1'!A118</f>
        <v>47</v>
      </c>
      <c r="B118" s="1070">
        <f>'Sch-1'!B118</f>
        <v>7000025906</v>
      </c>
      <c r="C118" s="1070">
        <f>'Sch-1'!C118</f>
        <v>460</v>
      </c>
      <c r="D118" s="908" t="str">
        <f>'Sch-1'!D118</f>
        <v xml:space="preserve">CSD                                     </v>
      </c>
      <c r="E118" s="1070">
        <f>'Sch-1'!E118</f>
        <v>1000009714</v>
      </c>
      <c r="F118" s="1068" t="str">
        <f>'Sch-1'!J118</f>
        <v>Controlled Switching Device for 765 kV, 3-ph Circuit Breaker</v>
      </c>
      <c r="G118" s="1070" t="str">
        <f>'Sch-1'!K118</f>
        <v xml:space="preserve">EA </v>
      </c>
      <c r="H118" s="1070">
        <f>'Sch-1'!L118</f>
        <v>6</v>
      </c>
      <c r="I118" s="1144"/>
      <c r="J118" s="1155" t="str">
        <f t="shared" si="5"/>
        <v>Included</v>
      </c>
      <c r="K118" s="1003"/>
      <c r="M118" s="285"/>
    </row>
    <row r="119" spans="1:13" s="987" customFormat="1">
      <c r="A119" s="908">
        <f>'Sch-1'!A119</f>
        <v>48</v>
      </c>
      <c r="B119" s="1070">
        <f>'Sch-1'!B119</f>
        <v>7000025906</v>
      </c>
      <c r="C119" s="1070">
        <f>'Sch-1'!C119</f>
        <v>470</v>
      </c>
      <c r="D119" s="908" t="str">
        <f>'Sch-1'!D119</f>
        <v xml:space="preserve">CRP for 765kV Bays with SAS             </v>
      </c>
      <c r="E119" s="1070">
        <f>'Sch-1'!E119</f>
        <v>1000005789</v>
      </c>
      <c r="F119" s="1068" t="str">
        <f>'Sch-1'!J119</f>
        <v>765kV Transformer Protection Panel (For both HV &amp; MV side)-(withAutomation)</v>
      </c>
      <c r="G119" s="1070" t="str">
        <f>'Sch-1'!K119</f>
        <v xml:space="preserve">EA </v>
      </c>
      <c r="H119" s="1070">
        <f>'Sch-1'!L119</f>
        <v>3</v>
      </c>
      <c r="I119" s="1144"/>
      <c r="J119" s="1155" t="str">
        <f t="shared" si="5"/>
        <v>Included</v>
      </c>
      <c r="K119" s="1003"/>
      <c r="M119" s="285"/>
    </row>
    <row r="120" spans="1:13" s="987" customFormat="1">
      <c r="A120" s="908">
        <f>'Sch-1'!A120</f>
        <v>49</v>
      </c>
      <c r="B120" s="1070">
        <f>'Sch-1'!B120</f>
        <v>7000025906</v>
      </c>
      <c r="C120" s="1070">
        <f>'Sch-1'!C120</f>
        <v>480</v>
      </c>
      <c r="D120" s="908" t="str">
        <f>'Sch-1'!D120</f>
        <v xml:space="preserve">CRP for 765kV Bays with SAS             </v>
      </c>
      <c r="E120" s="1070">
        <f>'Sch-1'!E120</f>
        <v>1000005074</v>
      </c>
      <c r="F120" s="1068" t="str">
        <f>'Sch-1'!J120</f>
        <v>765 kV Circuit Breaker Relay Panel With Auto Reclose (with Automation)</v>
      </c>
      <c r="G120" s="1070" t="str">
        <f>'Sch-1'!K120</f>
        <v xml:space="preserve">EA </v>
      </c>
      <c r="H120" s="1070">
        <f>'Sch-1'!L120</f>
        <v>6</v>
      </c>
      <c r="I120" s="1144"/>
      <c r="J120" s="1155" t="str">
        <f t="shared" si="5"/>
        <v>Included</v>
      </c>
      <c r="K120" s="1003"/>
      <c r="M120" s="285"/>
    </row>
    <row r="121" spans="1:13" s="987" customFormat="1">
      <c r="A121" s="908">
        <f>'Sch-1'!A121</f>
        <v>50</v>
      </c>
      <c r="B121" s="1070">
        <f>'Sch-1'!B121</f>
        <v>7000025906</v>
      </c>
      <c r="C121" s="1070">
        <f>'Sch-1'!C121</f>
        <v>490</v>
      </c>
      <c r="D121" s="908" t="str">
        <f>'Sch-1'!D121</f>
        <v xml:space="preserve">CRP for 420kV Bays with SAS             </v>
      </c>
      <c r="E121" s="1070">
        <f>'Sch-1'!E121</f>
        <v>1000002165</v>
      </c>
      <c r="F121" s="1068" t="str">
        <f>'Sch-1'!J121</f>
        <v>400kV Circuit Breaker Relay Panel with Auto Reclose (with Automation)</v>
      </c>
      <c r="G121" s="1070" t="str">
        <f>'Sch-1'!K121</f>
        <v xml:space="preserve">EA </v>
      </c>
      <c r="H121" s="1070">
        <f>'Sch-1'!L121</f>
        <v>8</v>
      </c>
      <c r="I121" s="1144"/>
      <c r="J121" s="1155" t="str">
        <f t="shared" si="5"/>
        <v>Included</v>
      </c>
      <c r="K121" s="1003"/>
      <c r="M121" s="285"/>
    </row>
    <row r="122" spans="1:13" s="987" customFormat="1">
      <c r="A122" s="908">
        <f>'Sch-1'!A122</f>
        <v>51</v>
      </c>
      <c r="B122" s="1070">
        <f>'Sch-1'!B122</f>
        <v>7000025906</v>
      </c>
      <c r="C122" s="1070">
        <f>'Sch-1'!C122</f>
        <v>500</v>
      </c>
      <c r="D122" s="908" t="str">
        <f>'Sch-1'!D122</f>
        <v xml:space="preserve">CRP for 420kV Bays with SAS             </v>
      </c>
      <c r="E122" s="1070">
        <f>'Sch-1'!E122</f>
        <v>1000004274</v>
      </c>
      <c r="F122" s="1068" t="str">
        <f>'Sch-1'!J122</f>
        <v>400kV Transformer Protection Panel (For both HV &amp; MV side)-(withAutomation)</v>
      </c>
      <c r="G122" s="1070" t="str">
        <f>'Sch-1'!K122</f>
        <v xml:space="preserve">EA </v>
      </c>
      <c r="H122" s="1070">
        <f>'Sch-1'!L122</f>
        <v>2</v>
      </c>
      <c r="I122" s="1144"/>
      <c r="J122" s="1155" t="str">
        <f>IF(I122=0, "Included",IF(ISERROR(H122*I122), I122, H122*I122))</f>
        <v>Included</v>
      </c>
      <c r="K122" s="1003"/>
      <c r="M122" s="285"/>
    </row>
    <row r="123" spans="1:13" s="987" customFormat="1">
      <c r="A123" s="908">
        <f>'Sch-1'!A123</f>
        <v>52</v>
      </c>
      <c r="B123" s="1070">
        <f>'Sch-1'!B123</f>
        <v>7000025906</v>
      </c>
      <c r="C123" s="1070">
        <f>'Sch-1'!C123</f>
        <v>510</v>
      </c>
      <c r="D123" s="908" t="str">
        <f>'Sch-1'!D123</f>
        <v xml:space="preserve">CRP for 220kV Bays with SAS             </v>
      </c>
      <c r="E123" s="1070">
        <f>'Sch-1'!E123</f>
        <v>1000001170</v>
      </c>
      <c r="F123" s="1068" t="str">
        <f>'Sch-1'!J123</f>
        <v>220kV Circuit Breaker Relay Panel with Auto Reclose (with Automation)</v>
      </c>
      <c r="G123" s="1070" t="str">
        <f>'Sch-1'!K123</f>
        <v xml:space="preserve">EA </v>
      </c>
      <c r="H123" s="1070">
        <f>'Sch-1'!L123</f>
        <v>2</v>
      </c>
      <c r="I123" s="1144"/>
      <c r="J123" s="1155" t="str">
        <f t="shared" ref="J123:J146" si="6">IF(I123=0, "Included",IF(ISERROR(H123*I123), I123, H123*I123))</f>
        <v>Included</v>
      </c>
      <c r="K123" s="1003"/>
      <c r="M123" s="285"/>
    </row>
    <row r="124" spans="1:13" s="987" customFormat="1" ht="33">
      <c r="A124" s="908">
        <f>'Sch-1'!A124</f>
        <v>53</v>
      </c>
      <c r="B124" s="1070">
        <f>'Sch-1'!B124</f>
        <v>7000025906</v>
      </c>
      <c r="C124" s="1070">
        <f>'Sch-1'!C124</f>
        <v>520</v>
      </c>
      <c r="D124" s="908" t="str">
        <f>'Sch-1'!D124</f>
        <v xml:space="preserve">SAS-AUG                                 </v>
      </c>
      <c r="E124" s="1070">
        <f>'Sch-1'!E124</f>
        <v>1000001333</v>
      </c>
      <c r="F124" s="1068" t="str">
        <f>'Sch-1'!J124</f>
        <v>Augmentation of Substation automation System for 220kV bay as perTechnical Specification</v>
      </c>
      <c r="G124" s="1070" t="str">
        <f>'Sch-1'!K124</f>
        <v xml:space="preserve">EA </v>
      </c>
      <c r="H124" s="1070">
        <f>'Sch-1'!L124</f>
        <v>2</v>
      </c>
      <c r="I124" s="1144"/>
      <c r="J124" s="1155" t="str">
        <f t="shared" si="6"/>
        <v>Included</v>
      </c>
      <c r="K124" s="1003"/>
      <c r="M124" s="285"/>
    </row>
    <row r="125" spans="1:13" s="987" customFormat="1" ht="33">
      <c r="A125" s="908">
        <f>'Sch-1'!A125</f>
        <v>54</v>
      </c>
      <c r="B125" s="1070">
        <f>'Sch-1'!B125</f>
        <v>7000025906</v>
      </c>
      <c r="C125" s="1070">
        <f>'Sch-1'!C125</f>
        <v>530</v>
      </c>
      <c r="D125" s="908" t="str">
        <f>'Sch-1'!D125</f>
        <v xml:space="preserve">SAS-AUG                                 </v>
      </c>
      <c r="E125" s="1070">
        <f>'Sch-1'!E125</f>
        <v>1000003411</v>
      </c>
      <c r="F125" s="1068" t="str">
        <f>'Sch-1'!J125</f>
        <v>Augmentation of Substation automation System for 400kV Tie bay as perTechnical Specification</v>
      </c>
      <c r="G125" s="1070" t="str">
        <f>'Sch-1'!K125</f>
        <v xml:space="preserve">EA </v>
      </c>
      <c r="H125" s="1070">
        <f>'Sch-1'!L125</f>
        <v>3</v>
      </c>
      <c r="I125" s="1144"/>
      <c r="J125" s="1155" t="str">
        <f t="shared" si="6"/>
        <v>Included</v>
      </c>
      <c r="K125" s="1003"/>
      <c r="M125" s="285"/>
    </row>
    <row r="126" spans="1:13" s="987" customFormat="1" ht="33">
      <c r="A126" s="908">
        <f>'Sch-1'!A126</f>
        <v>55</v>
      </c>
      <c r="B126" s="1070">
        <f>'Sch-1'!B126</f>
        <v>7000025906</v>
      </c>
      <c r="C126" s="1070">
        <f>'Sch-1'!C126</f>
        <v>540</v>
      </c>
      <c r="D126" s="908" t="str">
        <f>'Sch-1'!D126</f>
        <v xml:space="preserve">SAS-AUG                                 </v>
      </c>
      <c r="E126" s="1070">
        <f>'Sch-1'!E126</f>
        <v>1000003409</v>
      </c>
      <c r="F126" s="1068" t="str">
        <f>'Sch-1'!J126</f>
        <v>Augmentation of Substation automation System for 400kV Main bay as perTechnical Specification</v>
      </c>
      <c r="G126" s="1070" t="str">
        <f>'Sch-1'!K126</f>
        <v xml:space="preserve">EA </v>
      </c>
      <c r="H126" s="1070">
        <f>'Sch-1'!L126</f>
        <v>5</v>
      </c>
      <c r="I126" s="1144"/>
      <c r="J126" s="1155" t="str">
        <f t="shared" si="6"/>
        <v>Included</v>
      </c>
      <c r="K126" s="1003"/>
      <c r="M126" s="285"/>
    </row>
    <row r="127" spans="1:13" s="987" customFormat="1" ht="33">
      <c r="A127" s="908">
        <f>'Sch-1'!A127</f>
        <v>56</v>
      </c>
      <c r="B127" s="1070">
        <f>'Sch-1'!B127</f>
        <v>7000025906</v>
      </c>
      <c r="C127" s="1070">
        <f>'Sch-1'!C127</f>
        <v>550</v>
      </c>
      <c r="D127" s="908" t="str">
        <f>'Sch-1'!D127</f>
        <v xml:space="preserve">SAS-AUG                                 </v>
      </c>
      <c r="E127" s="1070">
        <f>'Sch-1'!E127</f>
        <v>1000005537</v>
      </c>
      <c r="F127" s="1068" t="str">
        <f>'Sch-1'!J127</f>
        <v>Augmentation of Substation automation System for 765kV Tie bay as perTechnical Specification</v>
      </c>
      <c r="G127" s="1070" t="str">
        <f>'Sch-1'!K127</f>
        <v xml:space="preserve">EA </v>
      </c>
      <c r="H127" s="1070">
        <f>'Sch-1'!L127</f>
        <v>3</v>
      </c>
      <c r="I127" s="1144"/>
      <c r="J127" s="1155" t="str">
        <f t="shared" si="6"/>
        <v>Included</v>
      </c>
      <c r="K127" s="1003"/>
      <c r="M127" s="285"/>
    </row>
    <row r="128" spans="1:13" s="987" customFormat="1" ht="33">
      <c r="A128" s="908">
        <f>'Sch-1'!A128</f>
        <v>57</v>
      </c>
      <c r="B128" s="1070">
        <f>'Sch-1'!B128</f>
        <v>7000025906</v>
      </c>
      <c r="C128" s="1070">
        <f>'Sch-1'!C128</f>
        <v>560</v>
      </c>
      <c r="D128" s="908" t="str">
        <f>'Sch-1'!D128</f>
        <v xml:space="preserve">SAS-AUG                                 </v>
      </c>
      <c r="E128" s="1070">
        <f>'Sch-1'!E128</f>
        <v>1000005535</v>
      </c>
      <c r="F128" s="1068" t="str">
        <f>'Sch-1'!J128</f>
        <v>Augmentation of Substation automation system for 765kV Main bay as perTechnical Specification</v>
      </c>
      <c r="G128" s="1070" t="str">
        <f>'Sch-1'!K128</f>
        <v xml:space="preserve">EA </v>
      </c>
      <c r="H128" s="1070">
        <f>'Sch-1'!L128</f>
        <v>3</v>
      </c>
      <c r="I128" s="1144"/>
      <c r="J128" s="1155" t="str">
        <f t="shared" si="6"/>
        <v>Included</v>
      </c>
      <c r="K128" s="1003"/>
      <c r="M128" s="285"/>
    </row>
    <row r="129" spans="1:13" s="987" customFormat="1" ht="99">
      <c r="A129" s="908">
        <f>'Sch-1'!A129</f>
        <v>58</v>
      </c>
      <c r="B129" s="1070">
        <f>'Sch-1'!B129</f>
        <v>7000025906</v>
      </c>
      <c r="C129" s="1070">
        <f>'Sch-1'!C129</f>
        <v>570</v>
      </c>
      <c r="D129" s="908" t="str">
        <f>'Sch-1'!D129</f>
        <v xml:space="preserve">VMS                                     </v>
      </c>
      <c r="E129" s="1070">
        <f>'Sch-1'!E129</f>
        <v>1000030433</v>
      </c>
      <c r="F129" s="1068" t="str">
        <f>'Sch-1'!J129</f>
        <v>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v>
      </c>
      <c r="G129" s="1070" t="str">
        <f>'Sch-1'!K129</f>
        <v>SET</v>
      </c>
      <c r="H129" s="1070">
        <f>'Sch-1'!L129</f>
        <v>1</v>
      </c>
      <c r="I129" s="1144"/>
      <c r="J129" s="1155" t="str">
        <f t="shared" si="6"/>
        <v>Included</v>
      </c>
      <c r="K129" s="1003"/>
      <c r="M129" s="285"/>
    </row>
    <row r="130" spans="1:13" s="987" customFormat="1">
      <c r="A130" s="908">
        <f>'Sch-1'!A130</f>
        <v>59</v>
      </c>
      <c r="B130" s="1070">
        <f>'Sch-1'!B130</f>
        <v>7000025906</v>
      </c>
      <c r="C130" s="1070">
        <f>'Sch-1'!C130</f>
        <v>580</v>
      </c>
      <c r="D130" s="908" t="str">
        <f>'Sch-1'!D130</f>
        <v xml:space="preserve">POWER &amp; CONTROL CABLE                   </v>
      </c>
      <c r="E130" s="1070">
        <f>'Sch-1'!E130</f>
        <v>1000031951</v>
      </c>
      <c r="F130" s="1068" t="str">
        <f>'Sch-1'!J130</f>
        <v>1.1KV GRADE 3.5CX300 SQMM (XLPE) POWER CABLE</v>
      </c>
      <c r="G130" s="1070" t="str">
        <f>'Sch-1'!K130</f>
        <v xml:space="preserve">KM </v>
      </c>
      <c r="H130" s="1070">
        <f>'Sch-1'!L130</f>
        <v>2</v>
      </c>
      <c r="I130" s="1144"/>
      <c r="J130" s="1155" t="str">
        <f t="shared" si="6"/>
        <v>Included</v>
      </c>
      <c r="K130" s="1003"/>
      <c r="M130" s="285"/>
    </row>
    <row r="131" spans="1:13" s="987" customFormat="1">
      <c r="A131" s="908">
        <f>'Sch-1'!A131</f>
        <v>60</v>
      </c>
      <c r="B131" s="1070">
        <f>'Sch-1'!B131</f>
        <v>7000025906</v>
      </c>
      <c r="C131" s="1070">
        <f>'Sch-1'!C131</f>
        <v>590</v>
      </c>
      <c r="D131" s="908" t="str">
        <f>'Sch-1'!D131</f>
        <v xml:space="preserve">POWER &amp; CONTROL CABLE                   </v>
      </c>
      <c r="E131" s="1070">
        <f>'Sch-1'!E131</f>
        <v>1000031957</v>
      </c>
      <c r="F131" s="1068" t="str">
        <f>'Sch-1'!J131</f>
        <v>1.1KV GRADE 3.5CX70 SQMM (PVC) POWER CABLE</v>
      </c>
      <c r="G131" s="1070" t="str">
        <f>'Sch-1'!K131</f>
        <v xml:space="preserve">KM </v>
      </c>
      <c r="H131" s="1070">
        <f>'Sch-1'!L131</f>
        <v>4</v>
      </c>
      <c r="I131" s="1144"/>
      <c r="J131" s="1155" t="str">
        <f t="shared" si="6"/>
        <v>Included</v>
      </c>
      <c r="K131" s="1003"/>
      <c r="M131" s="285"/>
    </row>
    <row r="132" spans="1:13" s="987" customFormat="1">
      <c r="A132" s="908">
        <f>'Sch-1'!A132</f>
        <v>61</v>
      </c>
      <c r="B132" s="1070">
        <f>'Sch-1'!B132</f>
        <v>7000025906</v>
      </c>
      <c r="C132" s="1070">
        <f>'Sch-1'!C132</f>
        <v>600</v>
      </c>
      <c r="D132" s="908" t="str">
        <f>'Sch-1'!D132</f>
        <v xml:space="preserve">POWER &amp; CONTROL CABLE                   </v>
      </c>
      <c r="E132" s="1070">
        <f>'Sch-1'!E132</f>
        <v>1000031953</v>
      </c>
      <c r="F132" s="1068" t="str">
        <f>'Sch-1'!J132</f>
        <v>1.1KV GRADE 3.5CX35 SQMM (PVC) POWER CABLE</v>
      </c>
      <c r="G132" s="1070" t="str">
        <f>'Sch-1'!K132</f>
        <v xml:space="preserve">KM </v>
      </c>
      <c r="H132" s="1070">
        <f>'Sch-1'!L132</f>
        <v>2</v>
      </c>
      <c r="I132" s="1144"/>
      <c r="J132" s="1155" t="str">
        <f t="shared" si="6"/>
        <v>Included</v>
      </c>
      <c r="K132" s="1003"/>
      <c r="M132" s="285"/>
    </row>
    <row r="133" spans="1:13" s="987" customFormat="1">
      <c r="A133" s="908">
        <f>'Sch-1'!A133</f>
        <v>62</v>
      </c>
      <c r="B133" s="1070">
        <f>'Sch-1'!B133</f>
        <v>7000025906</v>
      </c>
      <c r="C133" s="1070">
        <f>'Sch-1'!C133</f>
        <v>610</v>
      </c>
      <c r="D133" s="908" t="str">
        <f>'Sch-1'!D133</f>
        <v xml:space="preserve">POWER &amp; CONTROL CABLE                   </v>
      </c>
      <c r="E133" s="1070">
        <f>'Sch-1'!E133</f>
        <v>1000031976</v>
      </c>
      <c r="F133" s="1068" t="str">
        <f>'Sch-1'!J133</f>
        <v>1.1KV GRADE 4CX16 SQMM (PVC) POWER CABLE</v>
      </c>
      <c r="G133" s="1070" t="str">
        <f>'Sch-1'!K133</f>
        <v xml:space="preserve">KM </v>
      </c>
      <c r="H133" s="1070">
        <f>'Sch-1'!L133</f>
        <v>2</v>
      </c>
      <c r="I133" s="1144"/>
      <c r="J133" s="1155" t="str">
        <f t="shared" si="6"/>
        <v>Included</v>
      </c>
      <c r="K133" s="1003"/>
      <c r="M133" s="285"/>
    </row>
    <row r="134" spans="1:13" s="987" customFormat="1">
      <c r="A134" s="908">
        <f>'Sch-1'!A134</f>
        <v>63</v>
      </c>
      <c r="B134" s="1070">
        <f>'Sch-1'!B134</f>
        <v>7000025906</v>
      </c>
      <c r="C134" s="1070">
        <f>'Sch-1'!C134</f>
        <v>620</v>
      </c>
      <c r="D134" s="908" t="str">
        <f>'Sch-1'!D134</f>
        <v xml:space="preserve">POWER &amp; CONTROL CABLE                   </v>
      </c>
      <c r="E134" s="1070">
        <f>'Sch-1'!E134</f>
        <v>1000031985</v>
      </c>
      <c r="F134" s="1068" t="str">
        <f>'Sch-1'!J134</f>
        <v>1.1KV GRADE 4CX6 SQMM (PVC) POWER CABLE</v>
      </c>
      <c r="G134" s="1070" t="str">
        <f>'Sch-1'!K134</f>
        <v xml:space="preserve">KM </v>
      </c>
      <c r="H134" s="1070">
        <f>'Sch-1'!L134</f>
        <v>12</v>
      </c>
      <c r="I134" s="1144"/>
      <c r="J134" s="1155" t="str">
        <f t="shared" si="6"/>
        <v>Included</v>
      </c>
      <c r="K134" s="1003"/>
      <c r="M134" s="285"/>
    </row>
    <row r="135" spans="1:13" s="987" customFormat="1">
      <c r="A135" s="908">
        <f>'Sch-1'!A135</f>
        <v>64</v>
      </c>
      <c r="B135" s="1070">
        <f>'Sch-1'!B135</f>
        <v>7000025906</v>
      </c>
      <c r="C135" s="1070">
        <f>'Sch-1'!C135</f>
        <v>630</v>
      </c>
      <c r="D135" s="908" t="str">
        <f>'Sch-1'!D135</f>
        <v xml:space="preserve">POWER &amp; CONTROL CABLE                   </v>
      </c>
      <c r="E135" s="1070">
        <f>'Sch-1'!E135</f>
        <v>1000031943</v>
      </c>
      <c r="F135" s="1068" t="str">
        <f>'Sch-1'!J135</f>
        <v>1.1KV GRADE 2CX6 SQMM (PVC) POWER CABLE</v>
      </c>
      <c r="G135" s="1070" t="str">
        <f>'Sch-1'!K135</f>
        <v xml:space="preserve">KM </v>
      </c>
      <c r="H135" s="1070">
        <f>'Sch-1'!L135</f>
        <v>10</v>
      </c>
      <c r="I135" s="1144"/>
      <c r="J135" s="1155" t="str">
        <f t="shared" si="6"/>
        <v>Included</v>
      </c>
      <c r="K135" s="1003"/>
      <c r="M135" s="285"/>
    </row>
    <row r="136" spans="1:13" s="987" customFormat="1">
      <c r="A136" s="908">
        <f>'Sch-1'!A136</f>
        <v>65</v>
      </c>
      <c r="B136" s="1070">
        <f>'Sch-1'!B136</f>
        <v>7000025906</v>
      </c>
      <c r="C136" s="1070">
        <f>'Sch-1'!C136</f>
        <v>640</v>
      </c>
      <c r="D136" s="908" t="str">
        <f>'Sch-1'!D136</f>
        <v xml:space="preserve">POWER &amp; CONTROL CABLE                   </v>
      </c>
      <c r="E136" s="1070">
        <f>'Sch-1'!E136</f>
        <v>1000031964</v>
      </c>
      <c r="F136" s="1068" t="str">
        <f>'Sch-1'!J136</f>
        <v>1.1KV GRADE 3CX2.5 SQMM CONTROL CABLE</v>
      </c>
      <c r="G136" s="1070" t="str">
        <f>'Sch-1'!K136</f>
        <v xml:space="preserve">KM </v>
      </c>
      <c r="H136" s="1070">
        <f>'Sch-1'!L136</f>
        <v>25</v>
      </c>
      <c r="I136" s="1144"/>
      <c r="J136" s="1155" t="str">
        <f t="shared" si="6"/>
        <v>Included</v>
      </c>
      <c r="K136" s="1003"/>
      <c r="M136" s="285"/>
    </row>
    <row r="137" spans="1:13" s="987" customFormat="1">
      <c r="A137" s="908">
        <f>'Sch-1'!A137</f>
        <v>66</v>
      </c>
      <c r="B137" s="1070">
        <f>'Sch-1'!B137</f>
        <v>7000025906</v>
      </c>
      <c r="C137" s="1070">
        <f>'Sch-1'!C137</f>
        <v>650</v>
      </c>
      <c r="D137" s="908" t="str">
        <f>'Sch-1'!D137</f>
        <v xml:space="preserve">POWER &amp; CONTROL CABLE                   </v>
      </c>
      <c r="E137" s="1070">
        <f>'Sch-1'!E137</f>
        <v>1000031987</v>
      </c>
      <c r="F137" s="1068" t="str">
        <f>'Sch-1'!J137</f>
        <v>1.1KV GRADE 5CX2.5 SQMM CONTROL CABLE</v>
      </c>
      <c r="G137" s="1070" t="str">
        <f>'Sch-1'!K137</f>
        <v xml:space="preserve">KM </v>
      </c>
      <c r="H137" s="1070">
        <f>'Sch-1'!L137</f>
        <v>46</v>
      </c>
      <c r="I137" s="1144"/>
      <c r="J137" s="1155" t="str">
        <f t="shared" si="6"/>
        <v>Included</v>
      </c>
      <c r="K137" s="1003"/>
      <c r="M137" s="285"/>
    </row>
    <row r="138" spans="1:13" s="987" customFormat="1">
      <c r="A138" s="908">
        <f>'Sch-1'!A138</f>
        <v>67</v>
      </c>
      <c r="B138" s="1070">
        <f>'Sch-1'!B138</f>
        <v>7000025906</v>
      </c>
      <c r="C138" s="1070">
        <f>'Sch-1'!C138</f>
        <v>660</v>
      </c>
      <c r="D138" s="908" t="str">
        <f>'Sch-1'!D138</f>
        <v xml:space="preserve">POWER &amp; CONTROL CABLE                   </v>
      </c>
      <c r="E138" s="1070">
        <f>'Sch-1'!E138</f>
        <v>1000031887</v>
      </c>
      <c r="F138" s="1068" t="str">
        <f>'Sch-1'!J138</f>
        <v>1.1KV GRADE 10CX2.5 SQMM CONTROL CABLE</v>
      </c>
      <c r="G138" s="1070" t="str">
        <f>'Sch-1'!K138</f>
        <v xml:space="preserve">KM </v>
      </c>
      <c r="H138" s="1070">
        <f>'Sch-1'!L138</f>
        <v>14</v>
      </c>
      <c r="I138" s="1144"/>
      <c r="J138" s="1155" t="str">
        <f t="shared" si="6"/>
        <v>Included</v>
      </c>
      <c r="K138" s="1003"/>
      <c r="M138" s="285"/>
    </row>
    <row r="139" spans="1:13" s="987" customFormat="1">
      <c r="A139" s="908">
        <f>'Sch-1'!A139</f>
        <v>68</v>
      </c>
      <c r="B139" s="1070">
        <f>'Sch-1'!B139</f>
        <v>7000025906</v>
      </c>
      <c r="C139" s="1070">
        <f>'Sch-1'!C139</f>
        <v>670</v>
      </c>
      <c r="D139" s="908" t="str">
        <f>'Sch-1'!D139</f>
        <v xml:space="preserve">POWER &amp; CONTROL CABLE                   </v>
      </c>
      <c r="E139" s="1070">
        <f>'Sch-1'!E139</f>
        <v>1000056264</v>
      </c>
      <c r="F139" s="1068" t="str">
        <f>'Sch-1'!J139</f>
        <v>1.1KV GRADE 19CX1.5 SQMM CONTROL CABLE</v>
      </c>
      <c r="G139" s="1070" t="str">
        <f>'Sch-1'!K139</f>
        <v xml:space="preserve">KM </v>
      </c>
      <c r="H139" s="1070">
        <f>'Sch-1'!L139</f>
        <v>20</v>
      </c>
      <c r="I139" s="1144"/>
      <c r="J139" s="1155" t="str">
        <f t="shared" si="6"/>
        <v>Included</v>
      </c>
      <c r="K139" s="1003"/>
      <c r="M139" s="285"/>
    </row>
    <row r="140" spans="1:13" s="987" customFormat="1">
      <c r="A140" s="908">
        <f>'Sch-1'!A140</f>
        <v>69</v>
      </c>
      <c r="B140" s="1070">
        <f>'Sch-1'!B140</f>
        <v>7000025906</v>
      </c>
      <c r="C140" s="1070">
        <f>'Sch-1'!C140</f>
        <v>680</v>
      </c>
      <c r="D140" s="908" t="str">
        <f>'Sch-1'!D140</f>
        <v xml:space="preserve">POWER &amp; CONTROL CABLE                   </v>
      </c>
      <c r="E140" s="1070">
        <f>'Sch-1'!E140</f>
        <v>1000056265</v>
      </c>
      <c r="F140" s="1068" t="str">
        <f>'Sch-1'!J140</f>
        <v>1.1KV GRADE 27CX1.5 SQMM CONTROL CABLE</v>
      </c>
      <c r="G140" s="1070" t="str">
        <f>'Sch-1'!K140</f>
        <v xml:space="preserve">KM </v>
      </c>
      <c r="H140" s="1070">
        <f>'Sch-1'!L140</f>
        <v>13</v>
      </c>
      <c r="I140" s="1144"/>
      <c r="J140" s="1155" t="str">
        <f t="shared" si="6"/>
        <v>Included</v>
      </c>
      <c r="K140" s="1003"/>
      <c r="M140" s="285"/>
    </row>
    <row r="141" spans="1:13" s="987" customFormat="1">
      <c r="A141" s="908">
        <f>'Sch-1'!A141</f>
        <v>70</v>
      </c>
      <c r="B141" s="1070">
        <f>'Sch-1'!B141</f>
        <v>7000025906</v>
      </c>
      <c r="C141" s="1070">
        <f>'Sch-1'!C141</f>
        <v>690</v>
      </c>
      <c r="D141" s="908" t="str">
        <f>'Sch-1'!D141</f>
        <v xml:space="preserve">POWER &amp; CONTROL CABLE                   </v>
      </c>
      <c r="E141" s="1070">
        <f>'Sch-1'!E141</f>
        <v>1000032050</v>
      </c>
      <c r="F141" s="1068" t="str">
        <f>'Sch-1'!J141</f>
        <v>4PAIR, 0.5SQMM SCREENED CABLE</v>
      </c>
      <c r="G141" s="1070" t="str">
        <f>'Sch-1'!K141</f>
        <v xml:space="preserve">KM </v>
      </c>
      <c r="H141" s="1070">
        <f>'Sch-1'!L141</f>
        <v>6</v>
      </c>
      <c r="I141" s="1144"/>
      <c r="J141" s="1155" t="str">
        <f t="shared" si="6"/>
        <v>Included</v>
      </c>
      <c r="K141" s="1003"/>
      <c r="M141" s="285"/>
    </row>
    <row r="142" spans="1:13" s="987" customFormat="1" ht="33">
      <c r="A142" s="908">
        <f>'Sch-1'!A142</f>
        <v>71</v>
      </c>
      <c r="B142" s="1070">
        <f>'Sch-1'!B142</f>
        <v>7000025906</v>
      </c>
      <c r="C142" s="1070">
        <f>'Sch-1'!C142</f>
        <v>700</v>
      </c>
      <c r="D142" s="908" t="str">
        <f>'Sch-1'!D142</f>
        <v xml:space="preserve">AIR CONDITIONING &amp; VENTILATION SYSTEM   </v>
      </c>
      <c r="E142" s="1070">
        <f>'Sch-1'!E142</f>
        <v>1000006285</v>
      </c>
      <c r="F142" s="1068" t="str">
        <f>'Sch-1'!J142</f>
        <v>Air conditioning system  for Switchyard Panel Room of 9m length</v>
      </c>
      <c r="G142" s="1070" t="str">
        <f>'Sch-1'!K142</f>
        <v>SET</v>
      </c>
      <c r="H142" s="1070">
        <f>'Sch-1'!L142</f>
        <v>3</v>
      </c>
      <c r="I142" s="1144"/>
      <c r="J142" s="1155" t="str">
        <f t="shared" si="6"/>
        <v>Included</v>
      </c>
      <c r="K142" s="1003"/>
      <c r="M142" s="285"/>
    </row>
    <row r="143" spans="1:13" s="987" customFormat="1" ht="33">
      <c r="A143" s="908">
        <f>'Sch-1'!A143</f>
        <v>72</v>
      </c>
      <c r="B143" s="1070">
        <f>'Sch-1'!B143</f>
        <v>7000025906</v>
      </c>
      <c r="C143" s="1070">
        <f>'Sch-1'!C143</f>
        <v>710</v>
      </c>
      <c r="D143" s="908" t="str">
        <f>'Sch-1'!D143</f>
        <v xml:space="preserve">AIR CONDITIONING &amp; VENTILATION SYSTEM   </v>
      </c>
      <c r="E143" s="1070">
        <f>'Sch-1'!E143</f>
        <v>1000006284</v>
      </c>
      <c r="F143" s="1068" t="str">
        <f>'Sch-1'!J143</f>
        <v>Air conditioning system  for Switchyard Panel Room of 6m length</v>
      </c>
      <c r="G143" s="1070" t="str">
        <f>'Sch-1'!K143</f>
        <v>SET</v>
      </c>
      <c r="H143" s="1070">
        <f>'Sch-1'!L143</f>
        <v>3</v>
      </c>
      <c r="I143" s="1144"/>
      <c r="J143" s="1155" t="str">
        <f t="shared" si="6"/>
        <v>Included</v>
      </c>
      <c r="K143" s="1003"/>
      <c r="M143" s="285"/>
    </row>
    <row r="144" spans="1:13" s="987" customFormat="1" ht="49.5">
      <c r="A144" s="908">
        <f>'Sch-1'!A144</f>
        <v>73</v>
      </c>
      <c r="B144" s="1070">
        <f>'Sch-1'!B144</f>
        <v>7000025906</v>
      </c>
      <c r="C144" s="1070">
        <f>'Sch-1'!C144</f>
        <v>750</v>
      </c>
      <c r="D144" s="908" t="str">
        <f>'Sch-1'!D144</f>
        <v xml:space="preserve">FIRE FIGHTING SYSTEM                    </v>
      </c>
      <c r="E144" s="1070">
        <f>'Sch-1'!E144</f>
        <v>1000055460</v>
      </c>
      <c r="F144" s="1068" t="str">
        <f>'Sch-1'!J144</f>
        <v>HVW SPRAY SYSTEM, HYDRANT SYSTEM AND COMPLETE U/G &amp; O/G PIPING ANDACCESSORIES ETC. OUT SIDE THE PUMP HOUSE  FOR 765 KV, 1-PHASEAUTOTRANSFORMER</v>
      </c>
      <c r="G144" s="1070" t="str">
        <f>'Sch-1'!K144</f>
        <v>SET</v>
      </c>
      <c r="H144" s="1070">
        <f>'Sch-1'!L144</f>
        <v>9</v>
      </c>
      <c r="I144" s="1144"/>
      <c r="J144" s="1155" t="str">
        <f t="shared" si="6"/>
        <v>Included</v>
      </c>
      <c r="K144" s="1003"/>
      <c r="M144" s="285"/>
    </row>
    <row r="145" spans="1:13" s="987" customFormat="1" ht="49.5">
      <c r="A145" s="908">
        <f>'Sch-1'!A145</f>
        <v>74</v>
      </c>
      <c r="B145" s="1070">
        <f>'Sch-1'!B145</f>
        <v>7000025906</v>
      </c>
      <c r="C145" s="1070">
        <f>'Sch-1'!C145</f>
        <v>760</v>
      </c>
      <c r="D145" s="908" t="str">
        <f>'Sch-1'!D145</f>
        <v xml:space="preserve">FIRE FIGHTING SYSTEM                    </v>
      </c>
      <c r="E145" s="1070">
        <f>'Sch-1'!E145</f>
        <v>1000055456</v>
      </c>
      <c r="F145" s="1068" t="str">
        <f>'Sch-1'!J145</f>
        <v>HVW SPRAY SYSTEM, HYDRANT SYSTEM AND COMPLETE U/G &amp; O/G PIPING ANDACCESSORIES ETC. OUT SIDE THE PUMP HOUSE  FOR 400KV, 3-PHASEAUTOTRANSFORMER</v>
      </c>
      <c r="G145" s="1070" t="str">
        <f>'Sch-1'!K145</f>
        <v>SET</v>
      </c>
      <c r="H145" s="1070">
        <f>'Sch-1'!L145</f>
        <v>2</v>
      </c>
      <c r="I145" s="1144"/>
      <c r="J145" s="1155" t="str">
        <f t="shared" si="6"/>
        <v>Included</v>
      </c>
      <c r="K145" s="1003"/>
      <c r="M145" s="285"/>
    </row>
    <row r="146" spans="1:13" s="987" customFormat="1">
      <c r="A146" s="908">
        <f>'Sch-1'!A146</f>
        <v>75</v>
      </c>
      <c r="B146" s="1070">
        <f>'Sch-1'!B146</f>
        <v>7000025906</v>
      </c>
      <c r="C146" s="1070">
        <f>'Sch-1'!C146</f>
        <v>720</v>
      </c>
      <c r="D146" s="908" t="str">
        <f>'Sch-1'!D146</f>
        <v xml:space="preserve">FIRE FIGHTING SYSTEM                    </v>
      </c>
      <c r="E146" s="1070">
        <f>'Sch-1'!E146</f>
        <v>1000012019</v>
      </c>
      <c r="F146" s="1068" t="str">
        <f>'Sch-1'!J146</f>
        <v>Fire Detection and Alarm System for Switchyard Panel Room of 9 mlength</v>
      </c>
      <c r="G146" s="1070" t="str">
        <f>'Sch-1'!K146</f>
        <v>SET</v>
      </c>
      <c r="H146" s="1070">
        <f>'Sch-1'!L146</f>
        <v>3</v>
      </c>
      <c r="I146" s="1144"/>
      <c r="J146" s="1155" t="str">
        <f t="shared" si="6"/>
        <v>Included</v>
      </c>
      <c r="K146" s="1003"/>
      <c r="M146" s="285"/>
    </row>
    <row r="147" spans="1:13" s="987" customFormat="1">
      <c r="A147" s="908">
        <f>'Sch-1'!A147</f>
        <v>76</v>
      </c>
      <c r="B147" s="1070">
        <f>'Sch-1'!B147</f>
        <v>7000025906</v>
      </c>
      <c r="C147" s="1070">
        <f>'Sch-1'!C147</f>
        <v>730</v>
      </c>
      <c r="D147" s="908" t="str">
        <f>'Sch-1'!D147</f>
        <v xml:space="preserve">FIRE FIGHTING SYSTEM                    </v>
      </c>
      <c r="E147" s="1070">
        <f>'Sch-1'!E147</f>
        <v>1000012018</v>
      </c>
      <c r="F147" s="1068" t="str">
        <f>'Sch-1'!J147</f>
        <v>Fire Detection and Alarm System for Switchyard Panel Room of 6 mlength</v>
      </c>
      <c r="G147" s="1070" t="str">
        <f>'Sch-1'!K147</f>
        <v>SET</v>
      </c>
      <c r="H147" s="1070">
        <f>'Sch-1'!L147</f>
        <v>3</v>
      </c>
      <c r="I147" s="1144"/>
      <c r="J147" s="1155" t="str">
        <f>IF(I147=0, "Included",IF(ISERROR(H147*I147), I147, H147*I147))</f>
        <v>Included</v>
      </c>
      <c r="K147" s="1003"/>
      <c r="M147" s="285"/>
    </row>
    <row r="148" spans="1:13" s="987" customFormat="1">
      <c r="A148" s="908">
        <f>'Sch-1'!A148</f>
        <v>77</v>
      </c>
      <c r="B148" s="1070">
        <f>'Sch-1'!B148</f>
        <v>7000025906</v>
      </c>
      <c r="C148" s="1070">
        <f>'Sch-1'!C148</f>
        <v>740</v>
      </c>
      <c r="D148" s="908" t="str">
        <f>'Sch-1'!D148</f>
        <v xml:space="preserve">FIRE FIGHTING SYSTEM                    </v>
      </c>
      <c r="E148" s="1070">
        <f>'Sch-1'!E148</f>
        <v>1000012022</v>
      </c>
      <c r="F148" s="1068" t="str">
        <f>'Sch-1'!J148</f>
        <v>4.5 kg CO2 type Portable Fire extinguisher</v>
      </c>
      <c r="G148" s="1070" t="str">
        <f>'Sch-1'!K148</f>
        <v xml:space="preserve">EA </v>
      </c>
      <c r="H148" s="1070">
        <f>'Sch-1'!L148</f>
        <v>6</v>
      </c>
      <c r="I148" s="1144"/>
      <c r="J148" s="1155" t="str">
        <f t="shared" ref="J148" si="7">IF(I148=0, "Included",IF(ISERROR(H148*I148), I148, H148*I148))</f>
        <v>Included</v>
      </c>
      <c r="K148" s="1003"/>
      <c r="M148" s="285"/>
    </row>
    <row r="149" spans="1:13" s="987" customFormat="1">
      <c r="A149" s="908">
        <f>'Sch-1'!A149</f>
        <v>78</v>
      </c>
      <c r="B149" s="1070">
        <f>'Sch-1'!B149</f>
        <v>7000025906</v>
      </c>
      <c r="C149" s="1070">
        <f>'Sch-1'!C149</f>
        <v>770</v>
      </c>
      <c r="D149" s="908" t="str">
        <f>'Sch-1'!D149</f>
        <v xml:space="preserve">ILLUMINATION SYSTEM                     </v>
      </c>
      <c r="E149" s="1070">
        <f>'Sch-1'!E149</f>
        <v>1000014547</v>
      </c>
      <c r="F149" s="1068" t="str">
        <f>'Sch-1'!J149</f>
        <v>Lighting Panel type ACP-2 as per technical specification</v>
      </c>
      <c r="G149" s="1070" t="str">
        <f>'Sch-1'!K149</f>
        <v xml:space="preserve">EA </v>
      </c>
      <c r="H149" s="1070">
        <f>'Sch-1'!L149</f>
        <v>4</v>
      </c>
      <c r="I149" s="1144"/>
      <c r="J149" s="1155" t="str">
        <f t="shared" si="4"/>
        <v>Included</v>
      </c>
      <c r="K149" s="1003"/>
      <c r="M149" s="285"/>
    </row>
    <row r="150" spans="1:13" s="987" customFormat="1">
      <c r="A150" s="908">
        <f>'Sch-1'!A150</f>
        <v>79</v>
      </c>
      <c r="B150" s="1070">
        <f>'Sch-1'!B150</f>
        <v>7000025906</v>
      </c>
      <c r="C150" s="1070">
        <f>'Sch-1'!C150</f>
        <v>780</v>
      </c>
      <c r="D150" s="908" t="str">
        <f>'Sch-1'!D150</f>
        <v xml:space="preserve">ILLUMINATION SYSTEM                     </v>
      </c>
      <c r="E150" s="1070">
        <f>'Sch-1'!E150</f>
        <v>1000001894</v>
      </c>
      <c r="F150" s="1068" t="str">
        <f>'Sch-1'!J150</f>
        <v>Outdoor Power Receptacle for oilfiltration unit (250A)</v>
      </c>
      <c r="G150" s="1070" t="str">
        <f>'Sch-1'!K150</f>
        <v xml:space="preserve">EA </v>
      </c>
      <c r="H150" s="1070">
        <f>'Sch-1'!L150</f>
        <v>3</v>
      </c>
      <c r="I150" s="1144"/>
      <c r="J150" s="1155" t="str">
        <f t="shared" si="4"/>
        <v>Included</v>
      </c>
      <c r="K150" s="1003"/>
      <c r="M150" s="285"/>
    </row>
    <row r="151" spans="1:13" s="987" customFormat="1" ht="33">
      <c r="A151" s="908">
        <f>'Sch-1'!A151</f>
        <v>80</v>
      </c>
      <c r="B151" s="1070">
        <f>'Sch-1'!B151</f>
        <v>7000025906</v>
      </c>
      <c r="C151" s="1070">
        <f>'Sch-1'!C151</f>
        <v>790</v>
      </c>
      <c r="D151" s="908" t="str">
        <f>'Sch-1'!D151</f>
        <v xml:space="preserve">ILLUMINATION SYSTEM                     </v>
      </c>
      <c r="E151" s="1070">
        <f>'Sch-1'!E151</f>
        <v>1000038387</v>
      </c>
      <c r="F151" s="1068" t="str">
        <f>'Sch-1'!J151</f>
        <v>LED FLOOD LIGHT LUMINARIESTYPE FL-1 (150W) AS PER TECHNICALSPECIFICATION</v>
      </c>
      <c r="G151" s="1070" t="str">
        <f>'Sch-1'!K151</f>
        <v xml:space="preserve">EA </v>
      </c>
      <c r="H151" s="1070">
        <f>'Sch-1'!L151</f>
        <v>25</v>
      </c>
      <c r="I151" s="1144"/>
      <c r="J151" s="1155" t="str">
        <f t="shared" si="4"/>
        <v>Included</v>
      </c>
      <c r="K151" s="1003"/>
      <c r="M151" s="285"/>
    </row>
    <row r="152" spans="1:13" s="987" customFormat="1" ht="33">
      <c r="A152" s="908">
        <f>'Sch-1'!A152</f>
        <v>81</v>
      </c>
      <c r="B152" s="1070">
        <f>'Sch-1'!B152</f>
        <v>7000025906</v>
      </c>
      <c r="C152" s="1070">
        <f>'Sch-1'!C152</f>
        <v>800</v>
      </c>
      <c r="D152" s="908" t="str">
        <f>'Sch-1'!D152</f>
        <v xml:space="preserve">ILLUMINATION SYSTEM                     </v>
      </c>
      <c r="E152" s="1070">
        <f>'Sch-1'!E152</f>
        <v>1000038325</v>
      </c>
      <c r="F152" s="1068" t="str">
        <f>'Sch-1'!J152</f>
        <v>LIGHTING FIXTURE LED LUMINAIRES TYPE FL2 AS PER TECH. SPECIFICATIONS</v>
      </c>
      <c r="G152" s="1070" t="str">
        <f>'Sch-1'!K152</f>
        <v xml:space="preserve">EA </v>
      </c>
      <c r="H152" s="1070">
        <f>'Sch-1'!L152</f>
        <v>25</v>
      </c>
      <c r="I152" s="1144"/>
      <c r="J152" s="1155" t="str">
        <f t="shared" si="4"/>
        <v>Included</v>
      </c>
      <c r="K152" s="1003"/>
      <c r="M152" s="285"/>
    </row>
    <row r="153" spans="1:13" s="987" customFormat="1">
      <c r="A153" s="908">
        <f>'Sch-1'!A153</f>
        <v>82</v>
      </c>
      <c r="B153" s="1070">
        <f>'Sch-1'!B153</f>
        <v>7000025906</v>
      </c>
      <c r="C153" s="1070">
        <f>'Sch-1'!C153</f>
        <v>810</v>
      </c>
      <c r="D153" s="908" t="str">
        <f>'Sch-1'!D153</f>
        <v xml:space="preserve">ILLUMINATION SYSTEM                     </v>
      </c>
      <c r="E153" s="1070">
        <f>'Sch-1'!E153</f>
        <v>1000013795</v>
      </c>
      <c r="F153" s="1068" t="str">
        <f>'Sch-1'!J153</f>
        <v>Illumination System for switchyard panel room of 6 m length</v>
      </c>
      <c r="G153" s="1070" t="str">
        <f>'Sch-1'!K153</f>
        <v xml:space="preserve">LS </v>
      </c>
      <c r="H153" s="1070">
        <f>'Sch-1'!L153</f>
        <v>3</v>
      </c>
      <c r="I153" s="1144"/>
      <c r="J153" s="1155" t="str">
        <f t="shared" si="4"/>
        <v>Included</v>
      </c>
      <c r="K153" s="1003"/>
      <c r="M153" s="285"/>
    </row>
    <row r="154" spans="1:13" s="987" customFormat="1">
      <c r="A154" s="908">
        <f>'Sch-1'!A154</f>
        <v>83</v>
      </c>
      <c r="B154" s="1070">
        <f>'Sch-1'!B154</f>
        <v>7000025906</v>
      </c>
      <c r="C154" s="1070">
        <f>'Sch-1'!C154</f>
        <v>820</v>
      </c>
      <c r="D154" s="908" t="str">
        <f>'Sch-1'!D154</f>
        <v xml:space="preserve">ILLUMINATION SYSTEM                     </v>
      </c>
      <c r="E154" s="1070">
        <f>'Sch-1'!E154</f>
        <v>1000013796</v>
      </c>
      <c r="F154" s="1068" t="str">
        <f>'Sch-1'!J154</f>
        <v>Illumination System for switchyard panel room of 9 m length</v>
      </c>
      <c r="G154" s="1070" t="str">
        <f>'Sch-1'!K154</f>
        <v xml:space="preserve">LS </v>
      </c>
      <c r="H154" s="1070">
        <f>'Sch-1'!L154</f>
        <v>3</v>
      </c>
      <c r="I154" s="1144"/>
      <c r="J154" s="1155" t="str">
        <f t="shared" si="4"/>
        <v>Included</v>
      </c>
      <c r="K154" s="1003"/>
      <c r="M154" s="285"/>
    </row>
    <row r="155" spans="1:13" s="987" customFormat="1">
      <c r="A155" s="908">
        <f>'Sch-1'!A155</f>
        <v>84</v>
      </c>
      <c r="B155" s="1070">
        <f>'Sch-1'!B155</f>
        <v>7000025906</v>
      </c>
      <c r="C155" s="1070">
        <f>'Sch-1'!C155</f>
        <v>830</v>
      </c>
      <c r="D155" s="908" t="str">
        <f>'Sch-1'!D155</f>
        <v xml:space="preserve">Mandatory Spare LOT                     </v>
      </c>
      <c r="E155" s="1070">
        <f>'Sch-1'!E155</f>
        <v>1000054979</v>
      </c>
      <c r="F155" s="1068" t="str">
        <f>'Sch-1'!J155</f>
        <v>SPARE-800KV BUS POST INSULATOR</v>
      </c>
      <c r="G155" s="1070" t="str">
        <f>'Sch-1'!K155</f>
        <v>LOT</v>
      </c>
      <c r="H155" s="1070">
        <f>'Sch-1'!L155</f>
        <v>1</v>
      </c>
      <c r="I155" s="1144"/>
      <c r="J155" s="1155" t="str">
        <f t="shared" si="4"/>
        <v>Included</v>
      </c>
      <c r="K155" s="1003"/>
      <c r="M155" s="285"/>
    </row>
    <row r="156" spans="1:13" s="987" customFormat="1">
      <c r="A156" s="908">
        <f>'Sch-1'!A156</f>
        <v>85</v>
      </c>
      <c r="B156" s="1070">
        <f>'Sch-1'!B156</f>
        <v>7000025906</v>
      </c>
      <c r="C156" s="1070">
        <f>'Sch-1'!C156</f>
        <v>840</v>
      </c>
      <c r="D156" s="908" t="str">
        <f>'Sch-1'!D156</f>
        <v xml:space="preserve">Mandatory Spare LOT                     </v>
      </c>
      <c r="E156" s="1070">
        <f>'Sch-1'!E156</f>
        <v>1000025930</v>
      </c>
      <c r="F156" s="1068" t="str">
        <f>'Sch-1'!J156</f>
        <v>Spare-216kV Surge Arrester</v>
      </c>
      <c r="G156" s="1070" t="str">
        <f>'Sch-1'!K156</f>
        <v>SET</v>
      </c>
      <c r="H156" s="1070">
        <f>'Sch-1'!L156</f>
        <v>1</v>
      </c>
      <c r="I156" s="1144"/>
      <c r="J156" s="1155" t="str">
        <f t="shared" ref="J156:J179" si="8">IF(I156=0, "Included",IF(ISERROR(H156*I156), I156, H156*I156))</f>
        <v>Included</v>
      </c>
      <c r="K156" s="1003"/>
      <c r="M156" s="285"/>
    </row>
    <row r="157" spans="1:13" s="987" customFormat="1">
      <c r="A157" s="908">
        <f>'Sch-1'!A157</f>
        <v>86</v>
      </c>
      <c r="B157" s="1070">
        <f>'Sch-1'!B157</f>
        <v>7000025906</v>
      </c>
      <c r="C157" s="1070">
        <f>'Sch-1'!C157</f>
        <v>850</v>
      </c>
      <c r="D157" s="908" t="str">
        <f>'Sch-1'!D157</f>
        <v xml:space="preserve">Mandatory Spare LOT                     </v>
      </c>
      <c r="E157" s="1070">
        <f>'Sch-1'!E157</f>
        <v>1000019925</v>
      </c>
      <c r="F157" s="1068" t="str">
        <f>'Sch-1'!J157</f>
        <v>Spares for Fire Protection System</v>
      </c>
      <c r="G157" s="1070" t="str">
        <f>'Sch-1'!K157</f>
        <v xml:space="preserve">LS </v>
      </c>
      <c r="H157" s="1070">
        <f>'Sch-1'!L157</f>
        <v>1</v>
      </c>
      <c r="I157" s="1144"/>
      <c r="J157" s="1155" t="str">
        <f t="shared" si="8"/>
        <v>Included</v>
      </c>
      <c r="K157" s="1003"/>
      <c r="M157" s="285"/>
    </row>
    <row r="158" spans="1:13" s="987" customFormat="1">
      <c r="A158" s="908">
        <f>'Sch-1'!A158</f>
        <v>87</v>
      </c>
      <c r="B158" s="1070">
        <f>'Sch-1'!B158</f>
        <v>7000025906</v>
      </c>
      <c r="C158" s="1070">
        <f>'Sch-1'!C158</f>
        <v>860</v>
      </c>
      <c r="D158" s="908" t="str">
        <f>'Sch-1'!D158</f>
        <v xml:space="preserve">Mandatory Spare LOT                     </v>
      </c>
      <c r="E158" s="1070">
        <f>'Sch-1'!E158</f>
        <v>1000027625</v>
      </c>
      <c r="F158" s="1068" t="str">
        <f>'Sch-1'!J158</f>
        <v>Spare-765KV Circuit Breaker</v>
      </c>
      <c r="G158" s="1070" t="str">
        <f>'Sch-1'!K158</f>
        <v>LOT</v>
      </c>
      <c r="H158" s="1070">
        <f>'Sch-1'!L158</f>
        <v>1</v>
      </c>
      <c r="I158" s="1144"/>
      <c r="J158" s="1155" t="str">
        <f t="shared" si="8"/>
        <v>Included</v>
      </c>
      <c r="K158" s="1003"/>
      <c r="M158" s="285"/>
    </row>
    <row r="159" spans="1:13" s="987" customFormat="1">
      <c r="A159" s="908">
        <f>'Sch-1'!A159</f>
        <v>88</v>
      </c>
      <c r="B159" s="1070">
        <f>'Sch-1'!B159</f>
        <v>7000025906</v>
      </c>
      <c r="C159" s="1070">
        <f>'Sch-1'!C159</f>
        <v>870</v>
      </c>
      <c r="D159" s="908" t="str">
        <f>'Sch-1'!D159</f>
        <v xml:space="preserve">Mandatory Spare LOT                     </v>
      </c>
      <c r="E159" s="1070">
        <f>'Sch-1'!E159</f>
        <v>1000028091</v>
      </c>
      <c r="F159" s="1068" t="str">
        <f>'Sch-1'!J159</f>
        <v>Spare-765kV VKDB Isolator</v>
      </c>
      <c r="G159" s="1070" t="str">
        <f>'Sch-1'!K159</f>
        <v>LOT</v>
      </c>
      <c r="H159" s="1070">
        <f>'Sch-1'!L159</f>
        <v>1</v>
      </c>
      <c r="I159" s="1144"/>
      <c r="J159" s="1155" t="str">
        <f t="shared" si="8"/>
        <v>Included</v>
      </c>
      <c r="K159" s="1003"/>
      <c r="M159" s="285"/>
    </row>
    <row r="160" spans="1:13" s="987" customFormat="1">
      <c r="A160" s="908">
        <f>'Sch-1'!A160</f>
        <v>89</v>
      </c>
      <c r="B160" s="1070">
        <f>'Sch-1'!B160</f>
        <v>7000025906</v>
      </c>
      <c r="C160" s="1070">
        <f>'Sch-1'!C160</f>
        <v>880</v>
      </c>
      <c r="D160" s="908" t="str">
        <f>'Sch-1'!D160</f>
        <v xml:space="preserve">Mandatory Spare LOT                     </v>
      </c>
      <c r="E160" s="1070">
        <f>'Sch-1'!E160</f>
        <v>1000054976</v>
      </c>
      <c r="F160" s="1068" t="str">
        <f>'Sch-1'!J160</f>
        <v>SPARE-765KV CURRENT TRANSFORMER</v>
      </c>
      <c r="G160" s="1070" t="str">
        <f>'Sch-1'!K160</f>
        <v>LOT</v>
      </c>
      <c r="H160" s="1070">
        <f>'Sch-1'!L160</f>
        <v>1</v>
      </c>
      <c r="I160" s="1144"/>
      <c r="J160" s="1155" t="str">
        <f t="shared" si="8"/>
        <v>Included</v>
      </c>
      <c r="K160" s="1003"/>
      <c r="M160" s="285"/>
    </row>
    <row r="161" spans="1:13" s="987" customFormat="1">
      <c r="A161" s="908">
        <f>'Sch-1'!A161</f>
        <v>90</v>
      </c>
      <c r="B161" s="1070">
        <f>'Sch-1'!B161</f>
        <v>7000025906</v>
      </c>
      <c r="C161" s="1070">
        <f>'Sch-1'!C161</f>
        <v>890</v>
      </c>
      <c r="D161" s="908" t="str">
        <f>'Sch-1'!D161</f>
        <v xml:space="preserve">Mandatory Spare LOT                     </v>
      </c>
      <c r="E161" s="1070">
        <f>'Sch-1'!E161</f>
        <v>1000028372</v>
      </c>
      <c r="F161" s="1068" t="str">
        <f>'Sch-1'!J161</f>
        <v>SPARES FOR 624KV SURGE ARRESTER</v>
      </c>
      <c r="G161" s="1070" t="str">
        <f>'Sch-1'!K161</f>
        <v xml:space="preserve">LS </v>
      </c>
      <c r="H161" s="1070">
        <f>'Sch-1'!L161</f>
        <v>1</v>
      </c>
      <c r="I161" s="1144"/>
      <c r="J161" s="1155" t="str">
        <f t="shared" si="8"/>
        <v>Included</v>
      </c>
      <c r="K161" s="1003"/>
      <c r="M161" s="285"/>
    </row>
    <row r="162" spans="1:13" s="987" customFormat="1">
      <c r="A162" s="908">
        <f>'Sch-1'!A162</f>
        <v>91</v>
      </c>
      <c r="B162" s="1070">
        <f>'Sch-1'!B162</f>
        <v>7000025906</v>
      </c>
      <c r="C162" s="1070">
        <f>'Sch-1'!C162</f>
        <v>900</v>
      </c>
      <c r="D162" s="908" t="str">
        <f>'Sch-1'!D162</f>
        <v xml:space="preserve">Mandatory Spare LOT                     </v>
      </c>
      <c r="E162" s="1070">
        <f>'Sch-1'!E162</f>
        <v>1000019918</v>
      </c>
      <c r="F162" s="1068" t="str">
        <f>'Sch-1'!J162</f>
        <v>Spares for 420kV Circuit Breaker</v>
      </c>
      <c r="G162" s="1070" t="str">
        <f>'Sch-1'!K162</f>
        <v xml:space="preserve">LS </v>
      </c>
      <c r="H162" s="1070">
        <f>'Sch-1'!L162</f>
        <v>1</v>
      </c>
      <c r="I162" s="1144"/>
      <c r="J162" s="1155" t="str">
        <f t="shared" si="8"/>
        <v>Included</v>
      </c>
      <c r="K162" s="1003"/>
      <c r="M162" s="285"/>
    </row>
    <row r="163" spans="1:13" s="987" customFormat="1">
      <c r="A163" s="908">
        <f>'Sch-1'!A163</f>
        <v>92</v>
      </c>
      <c r="B163" s="1070">
        <f>'Sch-1'!B163</f>
        <v>7000025906</v>
      </c>
      <c r="C163" s="1070">
        <f>'Sch-1'!C163</f>
        <v>910</v>
      </c>
      <c r="D163" s="908" t="str">
        <f>'Sch-1'!D163</f>
        <v xml:space="preserve">Mandatory Spare LOT                     </v>
      </c>
      <c r="E163" s="1070">
        <f>'Sch-1'!E163</f>
        <v>1000019919</v>
      </c>
      <c r="F163" s="1068" t="str">
        <f>'Sch-1'!J163</f>
        <v>Spares for 420kV Double break Isolator</v>
      </c>
      <c r="G163" s="1070" t="str">
        <f>'Sch-1'!K163</f>
        <v xml:space="preserve">LS </v>
      </c>
      <c r="H163" s="1070">
        <f>'Sch-1'!L163</f>
        <v>1</v>
      </c>
      <c r="I163" s="1144"/>
      <c r="J163" s="1155" t="str">
        <f t="shared" si="8"/>
        <v>Included</v>
      </c>
      <c r="K163" s="1003"/>
      <c r="M163" s="285"/>
    </row>
    <row r="164" spans="1:13" s="987" customFormat="1">
      <c r="A164" s="908">
        <f>'Sch-1'!A164</f>
        <v>93</v>
      </c>
      <c r="B164" s="1070">
        <f>'Sch-1'!B164</f>
        <v>7000025906</v>
      </c>
      <c r="C164" s="1070">
        <f>'Sch-1'!C164</f>
        <v>920</v>
      </c>
      <c r="D164" s="908" t="str">
        <f>'Sch-1'!D164</f>
        <v xml:space="preserve">Mandatory Spare LOT                     </v>
      </c>
      <c r="E164" s="1070">
        <f>'Sch-1'!E164</f>
        <v>1000024186</v>
      </c>
      <c r="F164" s="1068" t="str">
        <f>'Sch-1'!J164</f>
        <v>SPARES FOR 336KV SURGE ARRESTER</v>
      </c>
      <c r="G164" s="1070" t="str">
        <f>'Sch-1'!K164</f>
        <v xml:space="preserve">LS </v>
      </c>
      <c r="H164" s="1070">
        <f>'Sch-1'!L164</f>
        <v>1</v>
      </c>
      <c r="I164" s="1144"/>
      <c r="J164" s="1155" t="str">
        <f t="shared" si="8"/>
        <v>Included</v>
      </c>
      <c r="K164" s="1003"/>
      <c r="M164" s="285"/>
    </row>
    <row r="165" spans="1:13" s="987" customFormat="1">
      <c r="A165" s="908">
        <f>'Sch-1'!A165</f>
        <v>94</v>
      </c>
      <c r="B165" s="1070">
        <f>'Sch-1'!B165</f>
        <v>7000025906</v>
      </c>
      <c r="C165" s="1070">
        <f>'Sch-1'!C165</f>
        <v>930</v>
      </c>
      <c r="D165" s="908" t="str">
        <f>'Sch-1'!D165</f>
        <v xml:space="preserve">Mandatory Spare LOT                     </v>
      </c>
      <c r="E165" s="1070">
        <f>'Sch-1'!E165</f>
        <v>1000025940</v>
      </c>
      <c r="F165" s="1068" t="str">
        <f>'Sch-1'!J165</f>
        <v>Spare-420kV BPI</v>
      </c>
      <c r="G165" s="1070" t="str">
        <f>'Sch-1'!K165</f>
        <v>SET</v>
      </c>
      <c r="H165" s="1070">
        <f>'Sch-1'!L165</f>
        <v>1</v>
      </c>
      <c r="I165" s="1144"/>
      <c r="J165" s="1155" t="str">
        <f t="shared" si="8"/>
        <v>Included</v>
      </c>
      <c r="K165" s="1003"/>
      <c r="M165" s="285"/>
    </row>
    <row r="166" spans="1:13" s="987" customFormat="1">
      <c r="A166" s="908">
        <f>'Sch-1'!A166</f>
        <v>95</v>
      </c>
      <c r="B166" s="1070">
        <f>'Sch-1'!B166</f>
        <v>7000025906</v>
      </c>
      <c r="C166" s="1070">
        <f>'Sch-1'!C166</f>
        <v>940</v>
      </c>
      <c r="D166" s="908" t="str">
        <f>'Sch-1'!D166</f>
        <v xml:space="preserve">Mandatory Spare LOT                     </v>
      </c>
      <c r="E166" s="1070">
        <f>'Sch-1'!E166</f>
        <v>1000025941</v>
      </c>
      <c r="F166" s="1068" t="str">
        <f>'Sch-1'!J166</f>
        <v>Spare-420kV CT 1</v>
      </c>
      <c r="G166" s="1070" t="str">
        <f>'Sch-1'!K166</f>
        <v>SET</v>
      </c>
      <c r="H166" s="1070">
        <f>'Sch-1'!L166</f>
        <v>1</v>
      </c>
      <c r="I166" s="1144"/>
      <c r="J166" s="1155" t="str">
        <f t="shared" si="8"/>
        <v>Included</v>
      </c>
      <c r="K166" s="1003"/>
      <c r="M166" s="285"/>
    </row>
    <row r="167" spans="1:13" s="987" customFormat="1">
      <c r="A167" s="908">
        <f>'Sch-1'!A167</f>
        <v>96</v>
      </c>
      <c r="B167" s="1070">
        <f>'Sch-1'!B167</f>
        <v>7000025906</v>
      </c>
      <c r="C167" s="1070">
        <f>'Sch-1'!C167</f>
        <v>950</v>
      </c>
      <c r="D167" s="908" t="str">
        <f>'Sch-1'!D167</f>
        <v xml:space="preserve">Mandatory Spare LOT                     </v>
      </c>
      <c r="E167" s="1070">
        <f>'Sch-1'!E167</f>
        <v>1000025935</v>
      </c>
      <c r="F167" s="1068" t="str">
        <f>'Sch-1'!J167</f>
        <v>Spare-245kV Circuit Breaker</v>
      </c>
      <c r="G167" s="1070" t="str">
        <f>'Sch-1'!K167</f>
        <v>SET</v>
      </c>
      <c r="H167" s="1070">
        <f>'Sch-1'!L167</f>
        <v>1</v>
      </c>
      <c r="I167" s="1144"/>
      <c r="J167" s="1155" t="str">
        <f t="shared" si="8"/>
        <v>Included</v>
      </c>
      <c r="K167" s="1003"/>
      <c r="M167" s="285"/>
    </row>
    <row r="168" spans="1:13" s="987" customFormat="1">
      <c r="A168" s="908">
        <f>'Sch-1'!A168</f>
        <v>97</v>
      </c>
      <c r="B168" s="1070">
        <f>'Sch-1'!B168</f>
        <v>7000025906</v>
      </c>
      <c r="C168" s="1070">
        <f>'Sch-1'!C168</f>
        <v>960</v>
      </c>
      <c r="D168" s="908" t="str">
        <f>'Sch-1'!D168</f>
        <v xml:space="preserve">Mandatory Spare LOT                     </v>
      </c>
      <c r="E168" s="1070">
        <f>'Sch-1'!E168</f>
        <v>1000025936</v>
      </c>
      <c r="F168" s="1068" t="str">
        <f>'Sch-1'!J168</f>
        <v>Spare-245kV Isolator</v>
      </c>
      <c r="G168" s="1070" t="str">
        <f>'Sch-1'!K168</f>
        <v>SET</v>
      </c>
      <c r="H168" s="1070">
        <f>'Sch-1'!L168</f>
        <v>1</v>
      </c>
      <c r="I168" s="1144"/>
      <c r="J168" s="1155" t="str">
        <f t="shared" si="8"/>
        <v>Included</v>
      </c>
      <c r="K168" s="1003"/>
      <c r="M168" s="285"/>
    </row>
    <row r="169" spans="1:13" s="987" customFormat="1">
      <c r="A169" s="908">
        <f>'Sch-1'!A169</f>
        <v>98</v>
      </c>
      <c r="B169" s="1070">
        <f>'Sch-1'!B169</f>
        <v>7000025906</v>
      </c>
      <c r="C169" s="1070">
        <f>'Sch-1'!C169</f>
        <v>970</v>
      </c>
      <c r="D169" s="908" t="str">
        <f>'Sch-1'!D169</f>
        <v xml:space="preserve">Mandatory Spare LOT                     </v>
      </c>
      <c r="E169" s="1070">
        <f>'Sch-1'!E169</f>
        <v>1000025933</v>
      </c>
      <c r="F169" s="1068" t="str">
        <f>'Sch-1'!J169</f>
        <v>Spare-245kV CT</v>
      </c>
      <c r="G169" s="1070" t="str">
        <f>'Sch-1'!K169</f>
        <v>SET</v>
      </c>
      <c r="H169" s="1070">
        <f>'Sch-1'!L169</f>
        <v>1</v>
      </c>
      <c r="I169" s="1144"/>
      <c r="J169" s="1155" t="str">
        <f t="shared" si="8"/>
        <v>Included</v>
      </c>
      <c r="K169" s="1003"/>
      <c r="M169" s="285"/>
    </row>
    <row r="170" spans="1:13" s="987" customFormat="1">
      <c r="A170" s="908">
        <f>'Sch-1'!A170</f>
        <v>99</v>
      </c>
      <c r="B170" s="1070">
        <f>'Sch-1'!B170</f>
        <v>7000025906</v>
      </c>
      <c r="C170" s="1070">
        <f>'Sch-1'!C170</f>
        <v>980</v>
      </c>
      <c r="D170" s="908" t="str">
        <f>'Sch-1'!D170</f>
        <v xml:space="preserve">Mandatory Spare LOT                     </v>
      </c>
      <c r="E170" s="1070">
        <f>'Sch-1'!E170</f>
        <v>1000025932</v>
      </c>
      <c r="F170" s="1068" t="str">
        <f>'Sch-1'!J170</f>
        <v>Spare-245kV BPI</v>
      </c>
      <c r="G170" s="1070" t="str">
        <f>'Sch-1'!K170</f>
        <v>SET</v>
      </c>
      <c r="H170" s="1070">
        <f>'Sch-1'!L170</f>
        <v>1</v>
      </c>
      <c r="I170" s="1144"/>
      <c r="J170" s="1155" t="str">
        <f t="shared" si="8"/>
        <v>Included</v>
      </c>
      <c r="K170" s="1003"/>
      <c r="M170" s="285"/>
    </row>
    <row r="171" spans="1:13" s="987" customFormat="1">
      <c r="A171" s="908">
        <f>'Sch-1'!A171</f>
        <v>100</v>
      </c>
      <c r="B171" s="1070">
        <f>'Sch-1'!B171</f>
        <v>7000025906</v>
      </c>
      <c r="C171" s="1070">
        <f>'Sch-1'!C171</f>
        <v>990</v>
      </c>
      <c r="D171" s="908" t="str">
        <f>'Sch-1'!D171</f>
        <v xml:space="preserve">Mandatory Spare LOT                     </v>
      </c>
      <c r="E171" s="1070">
        <f>'Sch-1'!E171</f>
        <v>1000019912</v>
      </c>
      <c r="F171" s="1068" t="str">
        <f>'Sch-1'!J171</f>
        <v>Relay &amp; protection Panels (with automation)</v>
      </c>
      <c r="G171" s="1070" t="str">
        <f>'Sch-1'!K171</f>
        <v xml:space="preserve">LS </v>
      </c>
      <c r="H171" s="1070">
        <f>'Sch-1'!L171</f>
        <v>1</v>
      </c>
      <c r="I171" s="1144"/>
      <c r="J171" s="1155" t="str">
        <f t="shared" si="8"/>
        <v>Included</v>
      </c>
      <c r="K171" s="1003"/>
      <c r="M171" s="285"/>
    </row>
    <row r="172" spans="1:13" s="987" customFormat="1">
      <c r="A172" s="908">
        <f>'Sch-1'!A172</f>
        <v>101</v>
      </c>
      <c r="B172" s="1070">
        <f>'Sch-1'!B172</f>
        <v>7000025906</v>
      </c>
      <c r="C172" s="1070">
        <f>'Sch-1'!C172</f>
        <v>1000</v>
      </c>
      <c r="D172" s="908" t="str">
        <f>'Sch-1'!D172</f>
        <v xml:space="preserve">Mandatory Spare LOT                     </v>
      </c>
      <c r="E172" s="1070">
        <f>'Sch-1'!E172</f>
        <v>1000019927</v>
      </c>
      <c r="F172" s="1068" t="str">
        <f>'Sch-1'!J172</f>
        <v>Spares-Substation Automation System</v>
      </c>
      <c r="G172" s="1070" t="str">
        <f>'Sch-1'!K172</f>
        <v xml:space="preserve">LS </v>
      </c>
      <c r="H172" s="1070">
        <f>'Sch-1'!L172</f>
        <v>1</v>
      </c>
      <c r="I172" s="1144"/>
      <c r="J172" s="1155" t="str">
        <f t="shared" si="8"/>
        <v>Included</v>
      </c>
      <c r="K172" s="1003"/>
      <c r="M172" s="285"/>
    </row>
    <row r="173" spans="1:13" s="987" customFormat="1">
      <c r="A173" s="908">
        <f>'Sch-1'!A173</f>
        <v>102</v>
      </c>
      <c r="B173" s="1070">
        <f>'Sch-1'!B173</f>
        <v>7000025906</v>
      </c>
      <c r="C173" s="1070">
        <f>'Sch-1'!C173</f>
        <v>1010</v>
      </c>
      <c r="D173" s="908" t="str">
        <f>'Sch-1'!D173</f>
        <v xml:space="preserve">Mandatory Spare LOT                     </v>
      </c>
      <c r="E173" s="1070">
        <f>'Sch-1'!E173</f>
        <v>1000053851</v>
      </c>
      <c r="F173" s="1068" t="str">
        <f>'Sch-1'!J173</f>
        <v>SPARES FOR CLAMPS &amp; CONNECTORS</v>
      </c>
      <c r="G173" s="1070" t="str">
        <f>'Sch-1'!K173</f>
        <v>LOT</v>
      </c>
      <c r="H173" s="1070">
        <f>'Sch-1'!L173</f>
        <v>1</v>
      </c>
      <c r="I173" s="1144"/>
      <c r="J173" s="1155" t="str">
        <f t="shared" si="8"/>
        <v>Included</v>
      </c>
      <c r="K173" s="1003"/>
      <c r="M173" s="285"/>
    </row>
    <row r="174" spans="1:13" s="987" customFormat="1" ht="66">
      <c r="A174" s="908">
        <f>'Sch-1'!A174</f>
        <v>103</v>
      </c>
      <c r="B174" s="1070">
        <f>'Sch-1'!B174</f>
        <v>7000025906</v>
      </c>
      <c r="C174" s="1070">
        <f>'Sch-1'!C174</f>
        <v>1260</v>
      </c>
      <c r="D174" s="908" t="str">
        <f>'Sch-1'!D174</f>
        <v xml:space="preserve">Tower and gantry Structure              </v>
      </c>
      <c r="E174" s="1070">
        <f>'Sch-1'!E174</f>
        <v>1000015954</v>
      </c>
      <c r="F174" s="1068" t="str">
        <f>'Sch-1'!J174</f>
        <v>Fabrication, galvanising and supply of  Lattice Structures (MS Steel),to be designed during detailed engineering, for towers, beams andequipment support structure  including pack plates / packwashers andgusset plates excluding fasteners and foundation bolts</v>
      </c>
      <c r="G174" s="1070" t="str">
        <f>'Sch-1'!K174</f>
        <v xml:space="preserve">MT </v>
      </c>
      <c r="H174" s="1070">
        <f>'Sch-1'!L174</f>
        <v>810</v>
      </c>
      <c r="I174" s="1144"/>
      <c r="J174" s="1155" t="str">
        <f t="shared" si="8"/>
        <v>Included</v>
      </c>
      <c r="K174" s="1003"/>
      <c r="M174" s="285"/>
    </row>
    <row r="175" spans="1:13" s="987" customFormat="1" ht="66">
      <c r="A175" s="908">
        <f>'Sch-1'!A175</f>
        <v>104</v>
      </c>
      <c r="B175" s="1070">
        <f>'Sch-1'!B175</f>
        <v>7000025906</v>
      </c>
      <c r="C175" s="1070">
        <f>'Sch-1'!C175</f>
        <v>1270</v>
      </c>
      <c r="D175" s="908" t="str">
        <f>'Sch-1'!D175</f>
        <v xml:space="preserve">Tower and gantry Structure              </v>
      </c>
      <c r="E175" s="1070">
        <f>'Sch-1'!E175</f>
        <v>1000015953</v>
      </c>
      <c r="F175" s="1068" t="str">
        <f>'Sch-1'!J175</f>
        <v>Fabrication, galvanising and supply of  Lattice Structures (HT Steel),to be designed during detailed engineering, for towers, beams andequipment support structure  including pack plates / packwashers andgusset plates excluding fasteners and foundation bolts</v>
      </c>
      <c r="G175" s="1070" t="str">
        <f>'Sch-1'!K175</f>
        <v xml:space="preserve">MT </v>
      </c>
      <c r="H175" s="1070">
        <f>'Sch-1'!L175</f>
        <v>430</v>
      </c>
      <c r="I175" s="1144"/>
      <c r="J175" s="1155" t="str">
        <f t="shared" si="8"/>
        <v>Included</v>
      </c>
      <c r="K175" s="1003"/>
      <c r="M175" s="285"/>
    </row>
    <row r="176" spans="1:13" s="987" customFormat="1" ht="33">
      <c r="A176" s="908">
        <f>'Sch-1'!A176</f>
        <v>105</v>
      </c>
      <c r="B176" s="1070">
        <f>'Sch-1'!B176</f>
        <v>7000025906</v>
      </c>
      <c r="C176" s="1070">
        <f>'Sch-1'!C176</f>
        <v>1280</v>
      </c>
      <c r="D176" s="908" t="str">
        <f>'Sch-1'!D176</f>
        <v xml:space="preserve">Tower and gantry Structure              </v>
      </c>
      <c r="E176" s="1070">
        <f>'Sch-1'!E176</f>
        <v>1000011713</v>
      </c>
      <c r="F176" s="1068" t="str">
        <f>'Sch-1'!J176</f>
        <v>Fabrication, galvanising and supply of fasteners ( nuts, bolts andwashers ) including step bolts for lattice and pipe structures to bedesigned during detailed engineering</v>
      </c>
      <c r="G176" s="1070" t="str">
        <f>'Sch-1'!K176</f>
        <v xml:space="preserve">MT </v>
      </c>
      <c r="H176" s="1070">
        <f>'Sch-1'!L176</f>
        <v>59</v>
      </c>
      <c r="I176" s="1144"/>
      <c r="J176" s="1155" t="str">
        <f t="shared" si="8"/>
        <v>Included</v>
      </c>
      <c r="K176" s="1003"/>
      <c r="M176" s="285"/>
    </row>
    <row r="177" spans="1:13" s="987" customFormat="1" ht="33">
      <c r="A177" s="908">
        <f>'Sch-1'!A177</f>
        <v>106</v>
      </c>
      <c r="B177" s="1070">
        <f>'Sch-1'!B177</f>
        <v>7000025906</v>
      </c>
      <c r="C177" s="1070">
        <f>'Sch-1'!C177</f>
        <v>1290</v>
      </c>
      <c r="D177" s="908" t="str">
        <f>'Sch-1'!D177</f>
        <v xml:space="preserve">Tower and gantry Structure              </v>
      </c>
      <c r="E177" s="1070">
        <f>'Sch-1'!E177</f>
        <v>1000012373</v>
      </c>
      <c r="F177" s="1068" t="str">
        <f>'Sch-1'!J177</f>
        <v>Fabrication, galvanising and supply of foundation bolts including nuts,checknut and washers for lattice and pipe structures to be designedduring detailed engineering</v>
      </c>
      <c r="G177" s="1070" t="str">
        <f>'Sch-1'!K177</f>
        <v xml:space="preserve">MT </v>
      </c>
      <c r="H177" s="1070">
        <f>'Sch-1'!L177</f>
        <v>79</v>
      </c>
      <c r="I177" s="1144"/>
      <c r="J177" s="1155" t="str">
        <f t="shared" si="8"/>
        <v>Included</v>
      </c>
      <c r="K177" s="1003"/>
      <c r="M177" s="285"/>
    </row>
    <row r="178" spans="1:13" s="987" customFormat="1">
      <c r="A178" s="1051" t="str">
        <f>'Sch-1'!A178</f>
        <v>III</v>
      </c>
      <c r="B178" s="1058" t="str">
        <f>'Sch-1'!B178</f>
        <v xml:space="preserve">Fatehgarh-3 Extn._Bays For RE Gen       </v>
      </c>
      <c r="C178" s="1059"/>
      <c r="D178" s="1059"/>
      <c r="E178" s="1059"/>
      <c r="F178" s="1060"/>
      <c r="G178" s="906"/>
      <c r="H178" s="1092"/>
      <c r="I178" s="906"/>
      <c r="J178" s="1002"/>
      <c r="M178" s="285"/>
    </row>
    <row r="179" spans="1:13" s="987" customFormat="1" ht="33">
      <c r="A179" s="908">
        <f>'Sch-1'!A179</f>
        <v>1</v>
      </c>
      <c r="B179" s="1070">
        <f>'Sch-1'!B179</f>
        <v>7000025896</v>
      </c>
      <c r="C179" s="1070">
        <f>'Sch-1'!C179</f>
        <v>10</v>
      </c>
      <c r="D179" s="908" t="str">
        <f>'Sch-1'!D179</f>
        <v xml:space="preserve">420kV, 63kA AIS EQUIPMENT               </v>
      </c>
      <c r="E179" s="1070">
        <f>'Sch-1'!E179</f>
        <v>1000004501</v>
      </c>
      <c r="F179" s="1068" t="str">
        <f>'Sch-1'!J179</f>
        <v>420kV, 3150A, 63kA Circuit Breaker (3-Phase) without closing resistorand with Support Structure</v>
      </c>
      <c r="G179" s="1070" t="str">
        <f>'Sch-1'!K179</f>
        <v xml:space="preserve">EA </v>
      </c>
      <c r="H179" s="1070">
        <f>'Sch-1'!L179</f>
        <v>6</v>
      </c>
      <c r="I179" s="1144"/>
      <c r="J179" s="1155" t="str">
        <f t="shared" si="8"/>
        <v>Included</v>
      </c>
      <c r="K179" s="1003"/>
      <c r="M179" s="285"/>
    </row>
    <row r="180" spans="1:13" s="987" customFormat="1" ht="33">
      <c r="A180" s="908">
        <f>'Sch-1'!A180</f>
        <v>2</v>
      </c>
      <c r="B180" s="1070">
        <f>'Sch-1'!B180</f>
        <v>7000025896</v>
      </c>
      <c r="C180" s="1070">
        <f>'Sch-1'!C180</f>
        <v>20</v>
      </c>
      <c r="D180" s="908" t="str">
        <f>'Sch-1'!D180</f>
        <v xml:space="preserve">420kV, 63kA AIS EQUIPMENT               </v>
      </c>
      <c r="E180" s="1070">
        <f>'Sch-1'!E180</f>
        <v>1000004463</v>
      </c>
      <c r="F180" s="1068" t="str">
        <f>'Sch-1'!J180</f>
        <v>420 kV, 3000A, 63KA, 1-Phase CurrentTransformer with 120% extended currentrating</v>
      </c>
      <c r="G180" s="1070" t="str">
        <f>'Sch-1'!K180</f>
        <v xml:space="preserve">EA </v>
      </c>
      <c r="H180" s="1070">
        <f>'Sch-1'!L180</f>
        <v>18</v>
      </c>
      <c r="I180" s="1144"/>
      <c r="J180" s="1155" t="str">
        <f t="shared" ref="J180:J242" si="9">IF(I180=0, "Included",IF(ISERROR(H180*I180), I180, H180*I180))</f>
        <v>Included</v>
      </c>
      <c r="K180" s="1003"/>
      <c r="M180" s="285"/>
    </row>
    <row r="181" spans="1:13" s="987" customFormat="1">
      <c r="A181" s="908">
        <f>'Sch-1'!A181</f>
        <v>3</v>
      </c>
      <c r="B181" s="1070">
        <f>'Sch-1'!B181</f>
        <v>7000025896</v>
      </c>
      <c r="C181" s="1070">
        <f>'Sch-1'!C181</f>
        <v>30</v>
      </c>
      <c r="D181" s="908" t="str">
        <f>'Sch-1'!D181</f>
        <v xml:space="preserve">420kV, 63kA AIS EQUIPMENT               </v>
      </c>
      <c r="E181" s="1070">
        <f>'Sch-1'!E181</f>
        <v>1000004535</v>
      </c>
      <c r="F181" s="1068" t="str">
        <f>'Sch-1'!J181</f>
        <v>420 kV, 4400 pF Capacitive Voltage Transformer (1-Phase)</v>
      </c>
      <c r="G181" s="1070" t="str">
        <f>'Sch-1'!K181</f>
        <v xml:space="preserve">EA </v>
      </c>
      <c r="H181" s="1070">
        <f>'Sch-1'!L181</f>
        <v>15</v>
      </c>
      <c r="I181" s="1144"/>
      <c r="J181" s="1155" t="str">
        <f t="shared" si="9"/>
        <v>Included</v>
      </c>
      <c r="K181" s="1003"/>
      <c r="M181" s="285"/>
    </row>
    <row r="182" spans="1:13" s="987" customFormat="1">
      <c r="A182" s="908">
        <f>'Sch-1'!A182</f>
        <v>4</v>
      </c>
      <c r="B182" s="1070">
        <f>'Sch-1'!B182</f>
        <v>7000025896</v>
      </c>
      <c r="C182" s="1070">
        <f>'Sch-1'!C182</f>
        <v>40</v>
      </c>
      <c r="D182" s="908" t="str">
        <f>'Sch-1'!D182</f>
        <v xml:space="preserve">420kV, 63kA AIS EQUIPMENT               </v>
      </c>
      <c r="E182" s="1070">
        <f>'Sch-1'!E182</f>
        <v>1000004498</v>
      </c>
      <c r="F182" s="1068" t="str">
        <f>'Sch-1'!J182</f>
        <v>420kV, 3150A, 63KA,  Isolator (3-phase)(Double Break) with one E/S</v>
      </c>
      <c r="G182" s="1070" t="str">
        <f>'Sch-1'!K182</f>
        <v xml:space="preserve">EA </v>
      </c>
      <c r="H182" s="1070">
        <f>'Sch-1'!L182</f>
        <v>15</v>
      </c>
      <c r="I182" s="1144"/>
      <c r="J182" s="1155" t="str">
        <f t="shared" si="9"/>
        <v>Included</v>
      </c>
      <c r="K182" s="1003"/>
      <c r="M182" s="285"/>
    </row>
    <row r="183" spans="1:13" s="987" customFormat="1">
      <c r="A183" s="908">
        <f>'Sch-1'!A183</f>
        <v>5</v>
      </c>
      <c r="B183" s="1070">
        <f>'Sch-1'!B183</f>
        <v>7000025896</v>
      </c>
      <c r="C183" s="1070">
        <f>'Sch-1'!C183</f>
        <v>50</v>
      </c>
      <c r="D183" s="908" t="str">
        <f>'Sch-1'!D183</f>
        <v xml:space="preserve">420kV, 63kA AIS EQUIPMENT               </v>
      </c>
      <c r="E183" s="1070">
        <f>'Sch-1'!E183</f>
        <v>1000020419</v>
      </c>
      <c r="F183" s="1068" t="str">
        <f>'Sch-1'!J183</f>
        <v>336kV Surge Arrester (1-phase)</v>
      </c>
      <c r="G183" s="1070" t="str">
        <f>'Sch-1'!K183</f>
        <v xml:space="preserve">EA </v>
      </c>
      <c r="H183" s="1070">
        <f>'Sch-1'!L183</f>
        <v>9</v>
      </c>
      <c r="I183" s="1144"/>
      <c r="J183" s="1155" t="str">
        <f t="shared" si="9"/>
        <v>Included</v>
      </c>
      <c r="K183" s="1003"/>
      <c r="M183" s="285"/>
    </row>
    <row r="184" spans="1:13" s="987" customFormat="1">
      <c r="A184" s="908">
        <f>'Sch-1'!A184</f>
        <v>6</v>
      </c>
      <c r="B184" s="1070">
        <f>'Sch-1'!B184</f>
        <v>7000025896</v>
      </c>
      <c r="C184" s="1070">
        <f>'Sch-1'!C184</f>
        <v>60</v>
      </c>
      <c r="D184" s="908" t="str">
        <f>'Sch-1'!D184</f>
        <v xml:space="preserve">420kV, 63kA AIS EQUIPMENT               </v>
      </c>
      <c r="E184" s="1070">
        <f>'Sch-1'!E184</f>
        <v>1000004400</v>
      </c>
      <c r="F184" s="1068" t="str">
        <f>'Sch-1'!J184</f>
        <v>420 kV ,1 phase Bus Post Insulators for Line Traps</v>
      </c>
      <c r="G184" s="1070" t="str">
        <f>'Sch-1'!K184</f>
        <v xml:space="preserve">EA </v>
      </c>
      <c r="H184" s="1070">
        <f>'Sch-1'!L184</f>
        <v>18</v>
      </c>
      <c r="I184" s="1144"/>
      <c r="J184" s="1155" t="str">
        <f t="shared" si="9"/>
        <v>Included</v>
      </c>
      <c r="K184" s="1003"/>
      <c r="M184" s="285"/>
    </row>
    <row r="185" spans="1:13" s="987" customFormat="1">
      <c r="A185" s="908">
        <f>'Sch-1'!A185</f>
        <v>7</v>
      </c>
      <c r="B185" s="1070">
        <f>'Sch-1'!B185</f>
        <v>7000025896</v>
      </c>
      <c r="C185" s="1070">
        <f>'Sch-1'!C185</f>
        <v>70</v>
      </c>
      <c r="D185" s="908" t="str">
        <f>'Sch-1'!D185</f>
        <v xml:space="preserve">420kV, 63kA AIS EQUIPMENT               </v>
      </c>
      <c r="E185" s="1070">
        <f>'Sch-1'!E185</f>
        <v>1000004401</v>
      </c>
      <c r="F185" s="1068" t="str">
        <f>'Sch-1'!J185</f>
        <v>420 kV, 1 phase Bus Post Insulator (except for Line Traps)</v>
      </c>
      <c r="G185" s="1070" t="str">
        <f>'Sch-1'!K185</f>
        <v xml:space="preserve">EA </v>
      </c>
      <c r="H185" s="1070">
        <f>'Sch-1'!L185</f>
        <v>9</v>
      </c>
      <c r="I185" s="1144"/>
      <c r="J185" s="1155" t="str">
        <f t="shared" si="9"/>
        <v>Included</v>
      </c>
      <c r="K185" s="1003"/>
      <c r="M185" s="285"/>
    </row>
    <row r="186" spans="1:13" s="987" customFormat="1">
      <c r="A186" s="908">
        <f>'Sch-1'!A186</f>
        <v>8</v>
      </c>
      <c r="B186" s="1070">
        <f>'Sch-1'!B186</f>
        <v>7000025896</v>
      </c>
      <c r="C186" s="1070">
        <f>'Sch-1'!C186</f>
        <v>80</v>
      </c>
      <c r="D186" s="908" t="str">
        <f>'Sch-1'!D186</f>
        <v xml:space="preserve">245kV, 50kA AIS EQUIPMENT               </v>
      </c>
      <c r="E186" s="1070">
        <f>'Sch-1'!E186</f>
        <v>1000001694</v>
      </c>
      <c r="F186" s="1068" t="str">
        <f>'Sch-1'!J186</f>
        <v>245 kV ,1 phase Bus Post Insulators for Line Traps</v>
      </c>
      <c r="G186" s="1070" t="str">
        <f>'Sch-1'!K186</f>
        <v xml:space="preserve">EA </v>
      </c>
      <c r="H186" s="1070">
        <f>'Sch-1'!L186</f>
        <v>36</v>
      </c>
      <c r="I186" s="1144"/>
      <c r="J186" s="1155" t="str">
        <f t="shared" si="9"/>
        <v>Included</v>
      </c>
      <c r="K186" s="1003"/>
      <c r="M186" s="285"/>
    </row>
    <row r="187" spans="1:13" s="987" customFormat="1">
      <c r="A187" s="908">
        <f>'Sch-1'!A187</f>
        <v>9</v>
      </c>
      <c r="B187" s="1070">
        <f>'Sch-1'!B187</f>
        <v>7000025896</v>
      </c>
      <c r="C187" s="1070">
        <f>'Sch-1'!C187</f>
        <v>90</v>
      </c>
      <c r="D187" s="908" t="str">
        <f>'Sch-1'!D187</f>
        <v xml:space="preserve">245kV, 50kA AIS EQUIPMENT               </v>
      </c>
      <c r="E187" s="1070">
        <f>'Sch-1'!E187</f>
        <v>1000001695</v>
      </c>
      <c r="F187" s="1068" t="str">
        <f>'Sch-1'!J187</f>
        <v>245 kV, 1 phase Bus Post Insulator (except for Line Traps)</v>
      </c>
      <c r="G187" s="1070" t="str">
        <f>'Sch-1'!K187</f>
        <v xml:space="preserve">EA </v>
      </c>
      <c r="H187" s="1070">
        <f>'Sch-1'!L187</f>
        <v>92</v>
      </c>
      <c r="I187" s="1144"/>
      <c r="J187" s="1155" t="str">
        <f t="shared" si="9"/>
        <v>Included</v>
      </c>
      <c r="K187" s="1003"/>
      <c r="M187" s="285"/>
    </row>
    <row r="188" spans="1:13" s="987" customFormat="1">
      <c r="A188" s="908">
        <f>'Sch-1'!A188</f>
        <v>10</v>
      </c>
      <c r="B188" s="1070">
        <f>'Sch-1'!B188</f>
        <v>7000025896</v>
      </c>
      <c r="C188" s="1070">
        <f>'Sch-1'!C188</f>
        <v>100</v>
      </c>
      <c r="D188" s="908" t="str">
        <f>'Sch-1'!D188</f>
        <v xml:space="preserve">245kV, 50kA AIS EQUIPMENT               </v>
      </c>
      <c r="E188" s="1070">
        <f>'Sch-1'!E188</f>
        <v>1000020417</v>
      </c>
      <c r="F188" s="1068" t="str">
        <f>'Sch-1'!J188</f>
        <v>216kV Surge Arrester (1-phase)</v>
      </c>
      <c r="G188" s="1070" t="str">
        <f>'Sch-1'!K188</f>
        <v xml:space="preserve">EA </v>
      </c>
      <c r="H188" s="1070">
        <f>'Sch-1'!L188</f>
        <v>18</v>
      </c>
      <c r="I188" s="1144"/>
      <c r="J188" s="1155" t="str">
        <f t="shared" si="9"/>
        <v>Included</v>
      </c>
      <c r="K188" s="1003"/>
      <c r="M188" s="285"/>
    </row>
    <row r="189" spans="1:13" s="987" customFormat="1">
      <c r="A189" s="908">
        <f>'Sch-1'!A189</f>
        <v>11</v>
      </c>
      <c r="B189" s="1070">
        <f>'Sch-1'!B189</f>
        <v>7000025896</v>
      </c>
      <c r="C189" s="1070">
        <f>'Sch-1'!C189</f>
        <v>110</v>
      </c>
      <c r="D189" s="908" t="str">
        <f>'Sch-1'!D189</f>
        <v xml:space="preserve">245kV, 50kA AIS EQUIPMENT               </v>
      </c>
      <c r="E189" s="1070">
        <f>'Sch-1'!E189</f>
        <v>1000051760</v>
      </c>
      <c r="F189" s="1068" t="str">
        <f>'Sch-1'!J189</f>
        <v>245KV, 3150A, 50KA, 3-PHASE DOUBLE BREAK ISOLATOR WITH TWO E/S</v>
      </c>
      <c r="G189" s="1070" t="str">
        <f>'Sch-1'!K189</f>
        <v xml:space="preserve">EA </v>
      </c>
      <c r="H189" s="1070">
        <f>'Sch-1'!L189</f>
        <v>4</v>
      </c>
      <c r="I189" s="1144"/>
      <c r="J189" s="1155" t="str">
        <f t="shared" si="9"/>
        <v>Included</v>
      </c>
      <c r="K189" s="1003"/>
      <c r="M189" s="285"/>
    </row>
    <row r="190" spans="1:13" s="987" customFormat="1">
      <c r="A190" s="908">
        <f>'Sch-1'!A190</f>
        <v>12</v>
      </c>
      <c r="B190" s="1070">
        <f>'Sch-1'!B190</f>
        <v>7000025896</v>
      </c>
      <c r="C190" s="1070">
        <f>'Sch-1'!C190</f>
        <v>120</v>
      </c>
      <c r="D190" s="908" t="str">
        <f>'Sch-1'!D190</f>
        <v xml:space="preserve">245kV, 50kA AIS EQUIPMENT               </v>
      </c>
      <c r="E190" s="1070">
        <f>'Sch-1'!E190</f>
        <v>1000051850</v>
      </c>
      <c r="F190" s="1068" t="str">
        <f>'Sch-1'!J190</f>
        <v>245KV, 3150A, 50KA, 3-PHASE DOUBLE BREAK ISOLATOR WITH ONE E/S</v>
      </c>
      <c r="G190" s="1070" t="str">
        <f>'Sch-1'!K190</f>
        <v xml:space="preserve">EA </v>
      </c>
      <c r="H190" s="1070">
        <f>'Sch-1'!L190</f>
        <v>8</v>
      </c>
      <c r="I190" s="1144"/>
      <c r="J190" s="1155" t="str">
        <f t="shared" si="9"/>
        <v>Included</v>
      </c>
      <c r="K190" s="1003"/>
      <c r="M190" s="285"/>
    </row>
    <row r="191" spans="1:13" s="987" customFormat="1" ht="33">
      <c r="A191" s="908">
        <f>'Sch-1'!A191</f>
        <v>13</v>
      </c>
      <c r="B191" s="1070">
        <f>'Sch-1'!B191</f>
        <v>7000025896</v>
      </c>
      <c r="C191" s="1070">
        <f>'Sch-1'!C191</f>
        <v>130</v>
      </c>
      <c r="D191" s="908" t="str">
        <f>'Sch-1'!D191</f>
        <v xml:space="preserve">245kV, 50kA AIS EQUIPMENT               </v>
      </c>
      <c r="E191" s="1070">
        <f>'Sch-1'!E191</f>
        <v>1000032777</v>
      </c>
      <c r="F191" s="1068" t="str">
        <f>'Sch-1'!J191</f>
        <v>245KV, 1600 A, 50KA, 3-PHASE, DOUBLE BREAK TANDEM ISOLATOR WITHOUT E/S</v>
      </c>
      <c r="G191" s="1070" t="str">
        <f>'Sch-1'!K191</f>
        <v xml:space="preserve">EA </v>
      </c>
      <c r="H191" s="1070">
        <f>'Sch-1'!L191</f>
        <v>14</v>
      </c>
      <c r="I191" s="1144"/>
      <c r="J191" s="1155" t="str">
        <f t="shared" si="9"/>
        <v>Included</v>
      </c>
      <c r="K191" s="1003"/>
      <c r="M191" s="285"/>
    </row>
    <row r="192" spans="1:13" s="987" customFormat="1">
      <c r="A192" s="908">
        <f>'Sch-1'!A192</f>
        <v>14</v>
      </c>
      <c r="B192" s="1070">
        <f>'Sch-1'!B192</f>
        <v>7000025896</v>
      </c>
      <c r="C192" s="1070">
        <f>'Sch-1'!C192</f>
        <v>140</v>
      </c>
      <c r="D192" s="908" t="str">
        <f>'Sch-1'!D192</f>
        <v xml:space="preserve">245kV, 50kA AIS EQUIPMENT               </v>
      </c>
      <c r="E192" s="1070">
        <f>'Sch-1'!E192</f>
        <v>1000001689</v>
      </c>
      <c r="F192" s="1068" t="str">
        <f>'Sch-1'!J192</f>
        <v>245kV, 1600A, 50 KA, 3-phase DoubleBreak Isolator with two E/S</v>
      </c>
      <c r="G192" s="1070" t="str">
        <f>'Sch-1'!K192</f>
        <v xml:space="preserve">EA </v>
      </c>
      <c r="H192" s="1070">
        <f>'Sch-1'!L192</f>
        <v>8</v>
      </c>
      <c r="I192" s="1144"/>
      <c r="J192" s="1155" t="str">
        <f t="shared" si="9"/>
        <v>Included</v>
      </c>
      <c r="K192" s="1003"/>
      <c r="M192" s="285"/>
    </row>
    <row r="193" spans="1:13" s="987" customFormat="1">
      <c r="A193" s="908">
        <f>'Sch-1'!A193</f>
        <v>15</v>
      </c>
      <c r="B193" s="1070">
        <f>'Sch-1'!B193</f>
        <v>7000025896</v>
      </c>
      <c r="C193" s="1070">
        <f>'Sch-1'!C193</f>
        <v>150</v>
      </c>
      <c r="D193" s="908" t="str">
        <f>'Sch-1'!D193</f>
        <v xml:space="preserve">245kV, 50kA AIS EQUIPMENT               </v>
      </c>
      <c r="E193" s="1070">
        <f>'Sch-1'!E193</f>
        <v>1000001688</v>
      </c>
      <c r="F193" s="1068" t="str">
        <f>'Sch-1'!J193</f>
        <v>245kV, 1600A, 50 KA, 3-phase DoubleBreak Isolator with one E/S</v>
      </c>
      <c r="G193" s="1070" t="str">
        <f>'Sch-1'!K193</f>
        <v xml:space="preserve">EA </v>
      </c>
      <c r="H193" s="1070">
        <f>'Sch-1'!L193</f>
        <v>8</v>
      </c>
      <c r="I193" s="1144"/>
      <c r="J193" s="1155" t="str">
        <f t="shared" si="9"/>
        <v>Included</v>
      </c>
      <c r="K193" s="1003"/>
      <c r="M193" s="285"/>
    </row>
    <row r="194" spans="1:13" s="987" customFormat="1">
      <c r="A194" s="908">
        <f>'Sch-1'!A194</f>
        <v>16</v>
      </c>
      <c r="B194" s="1070">
        <f>'Sch-1'!B194</f>
        <v>7000025896</v>
      </c>
      <c r="C194" s="1070">
        <f>'Sch-1'!C194</f>
        <v>160</v>
      </c>
      <c r="D194" s="908" t="str">
        <f>'Sch-1'!D194</f>
        <v xml:space="preserve">245kV, 50kA AIS EQUIPMENT               </v>
      </c>
      <c r="E194" s="1070">
        <f>'Sch-1'!E194</f>
        <v>1000001772</v>
      </c>
      <c r="F194" s="1068" t="str">
        <f>'Sch-1'!J194</f>
        <v>245 kV, 4400pf  Capacitive Voltage Transformer (1- Phase)</v>
      </c>
      <c r="G194" s="1070" t="str">
        <f>'Sch-1'!K194</f>
        <v xml:space="preserve">EA </v>
      </c>
      <c r="H194" s="1070">
        <f>'Sch-1'!L194</f>
        <v>30</v>
      </c>
      <c r="I194" s="1144"/>
      <c r="J194" s="1155" t="str">
        <f t="shared" si="9"/>
        <v>Included</v>
      </c>
      <c r="K194" s="1003"/>
      <c r="M194" s="285"/>
    </row>
    <row r="195" spans="1:13" s="987" customFormat="1" ht="33">
      <c r="A195" s="908">
        <f>'Sch-1'!A195</f>
        <v>17</v>
      </c>
      <c r="B195" s="1070">
        <f>'Sch-1'!B195</f>
        <v>7000025896</v>
      </c>
      <c r="C195" s="1070">
        <f>'Sch-1'!C195</f>
        <v>170</v>
      </c>
      <c r="D195" s="908" t="str">
        <f>'Sch-1'!D195</f>
        <v xml:space="preserve">245kV, 50kA AIS EQUIPMENT               </v>
      </c>
      <c r="E195" s="1070">
        <f>'Sch-1'!E195</f>
        <v>1000001739</v>
      </c>
      <c r="F195" s="1068" t="str">
        <f>'Sch-1'!J195</f>
        <v>245 kV, 2500A, 50KA, 1-Phase CurrentTransformer with 120% extended currentrating</v>
      </c>
      <c r="G195" s="1070" t="str">
        <f>'Sch-1'!K195</f>
        <v xml:space="preserve">EA </v>
      </c>
      <c r="H195" s="1070">
        <f>'Sch-1'!L195</f>
        <v>18</v>
      </c>
      <c r="I195" s="1144"/>
      <c r="J195" s="1155" t="str">
        <f t="shared" si="9"/>
        <v>Included</v>
      </c>
      <c r="K195" s="1003"/>
      <c r="M195" s="285"/>
    </row>
    <row r="196" spans="1:13" s="987" customFormat="1" ht="33">
      <c r="A196" s="908">
        <f>'Sch-1'!A196</f>
        <v>18</v>
      </c>
      <c r="B196" s="1070">
        <f>'Sch-1'!B196</f>
        <v>7000025896</v>
      </c>
      <c r="C196" s="1070">
        <f>'Sch-1'!C196</f>
        <v>180</v>
      </c>
      <c r="D196" s="908" t="str">
        <f>'Sch-1'!D196</f>
        <v xml:space="preserve">245kV, 50kA AIS EQUIPMENT               </v>
      </c>
      <c r="E196" s="1070">
        <f>'Sch-1'!E196</f>
        <v>1000001684</v>
      </c>
      <c r="F196" s="1068" t="str">
        <f>'Sch-1'!J196</f>
        <v>245 kV, 1600A, 50KA, 1-Phase CurrentTransformer with 120% extended currentrating</v>
      </c>
      <c r="G196" s="1070" t="str">
        <f>'Sch-1'!K196</f>
        <v xml:space="preserve">EA </v>
      </c>
      <c r="H196" s="1070">
        <f>'Sch-1'!L196</f>
        <v>24</v>
      </c>
      <c r="I196" s="1144"/>
      <c r="J196" s="1155" t="str">
        <f t="shared" si="9"/>
        <v>Included</v>
      </c>
      <c r="K196" s="1003"/>
      <c r="M196" s="285"/>
    </row>
    <row r="197" spans="1:13" s="987" customFormat="1">
      <c r="A197" s="908">
        <f>'Sch-1'!A197</f>
        <v>19</v>
      </c>
      <c r="B197" s="1070">
        <f>'Sch-1'!B197</f>
        <v>7000025896</v>
      </c>
      <c r="C197" s="1070">
        <f>'Sch-1'!C197</f>
        <v>190</v>
      </c>
      <c r="D197" s="908" t="str">
        <f>'Sch-1'!D197</f>
        <v xml:space="preserve">245kV, 50kA AIS EQUIPMENT               </v>
      </c>
      <c r="E197" s="1070">
        <f>'Sch-1'!E197</f>
        <v>1000028442</v>
      </c>
      <c r="F197" s="1068" t="str">
        <f>'Sch-1'!J197</f>
        <v>245kV, 3150A, 50KA Circuit Breaker(3-Phase) with support structure</v>
      </c>
      <c r="G197" s="1070" t="str">
        <f>'Sch-1'!K197</f>
        <v xml:space="preserve">EA </v>
      </c>
      <c r="H197" s="1070">
        <f>'Sch-1'!L197</f>
        <v>6</v>
      </c>
      <c r="I197" s="1144"/>
      <c r="J197" s="1155" t="str">
        <f t="shared" si="9"/>
        <v>Included</v>
      </c>
      <c r="K197" s="1003"/>
      <c r="M197" s="285"/>
    </row>
    <row r="198" spans="1:13" s="987" customFormat="1">
      <c r="A198" s="908">
        <f>'Sch-1'!A198</f>
        <v>20</v>
      </c>
      <c r="B198" s="1070">
        <f>'Sch-1'!B198</f>
        <v>7000025896</v>
      </c>
      <c r="C198" s="1070">
        <f>'Sch-1'!C198</f>
        <v>200</v>
      </c>
      <c r="D198" s="908" t="str">
        <f>'Sch-1'!D198</f>
        <v xml:space="preserve">245kV, 50kA AIS EQUIPMENT               </v>
      </c>
      <c r="E198" s="1070">
        <f>'Sch-1'!E198</f>
        <v>1000001683</v>
      </c>
      <c r="F198" s="1068" t="str">
        <f>'Sch-1'!J198</f>
        <v>245kV, 1600A, 50KA Circuit Breaker(3-Phase) with support structure</v>
      </c>
      <c r="G198" s="1070" t="str">
        <f>'Sch-1'!K198</f>
        <v xml:space="preserve">EA </v>
      </c>
      <c r="H198" s="1070">
        <f>'Sch-1'!L198</f>
        <v>8</v>
      </c>
      <c r="I198" s="1144"/>
      <c r="J198" s="1155" t="str">
        <f t="shared" si="9"/>
        <v>Included</v>
      </c>
      <c r="K198" s="1003"/>
      <c r="M198" s="285"/>
    </row>
    <row r="199" spans="1:13" s="987" customFormat="1" ht="33">
      <c r="A199" s="908">
        <f>'Sch-1'!A199</f>
        <v>21</v>
      </c>
      <c r="B199" s="1070">
        <f>'Sch-1'!B199</f>
        <v>7000025896</v>
      </c>
      <c r="C199" s="1070">
        <f>'Sch-1'!C199</f>
        <v>210</v>
      </c>
      <c r="D199" s="908" t="str">
        <f>'Sch-1'!D199</f>
        <v xml:space="preserve">Erection Hardware for 420kV I-Type S/Y  </v>
      </c>
      <c r="E199" s="1070">
        <f>'Sch-1'!E199</f>
        <v>1000029277</v>
      </c>
      <c r="F199" s="1068" t="str">
        <f>'Sch-1'!J199</f>
        <v>Erection H/W-420kV I-type Jack Bus for future Scope (No. of Diameters)</v>
      </c>
      <c r="G199" s="1070" t="str">
        <f>'Sch-1'!K199</f>
        <v>SET</v>
      </c>
      <c r="H199" s="1070">
        <f>'Sch-1'!L199</f>
        <v>1</v>
      </c>
      <c r="I199" s="1144"/>
      <c r="J199" s="1155" t="str">
        <f t="shared" si="9"/>
        <v>Included</v>
      </c>
      <c r="K199" s="1003"/>
      <c r="M199" s="285"/>
    </row>
    <row r="200" spans="1:13" s="987" customFormat="1" ht="33">
      <c r="A200" s="908">
        <f>'Sch-1'!A200</f>
        <v>22</v>
      </c>
      <c r="B200" s="1070">
        <f>'Sch-1'!B200</f>
        <v>7000025896</v>
      </c>
      <c r="C200" s="1070">
        <f>'Sch-1'!C200</f>
        <v>220</v>
      </c>
      <c r="D200" s="908" t="str">
        <f>'Sch-1'!D200</f>
        <v xml:space="preserve">Erection Hardware for 420kV I-Type S/Y  </v>
      </c>
      <c r="E200" s="1070">
        <f>'Sch-1'!E200</f>
        <v>1000049683</v>
      </c>
      <c r="F200" s="1068" t="str">
        <f>'Sch-1'!J200</f>
        <v>ERECTION HARDWARE FOR 400KV LAYOUT (ONE AND HALF BREAKER SCHEME)-BUSSECTION BAY AS PER TECHNICAL SPECIFICATION</v>
      </c>
      <c r="G200" s="1070" t="str">
        <f>'Sch-1'!K200</f>
        <v>SET</v>
      </c>
      <c r="H200" s="1070">
        <f>'Sch-1'!L200</f>
        <v>2</v>
      </c>
      <c r="I200" s="1144"/>
      <c r="J200" s="1155" t="str">
        <f t="shared" si="9"/>
        <v>Included</v>
      </c>
      <c r="K200" s="1003"/>
      <c r="M200" s="285"/>
    </row>
    <row r="201" spans="1:13" s="987" customFormat="1" ht="33">
      <c r="A201" s="908">
        <f>'Sch-1'!A201</f>
        <v>23</v>
      </c>
      <c r="B201" s="1070">
        <f>'Sch-1'!B201</f>
        <v>7000025896</v>
      </c>
      <c r="C201" s="1070">
        <f>'Sch-1'!C201</f>
        <v>230</v>
      </c>
      <c r="D201" s="908" t="str">
        <f>'Sch-1'!D201</f>
        <v xml:space="preserve">Erection Hardware for 420kV I-Type S/Y  </v>
      </c>
      <c r="E201" s="1070">
        <f>'Sch-1'!E201</f>
        <v>1000011322</v>
      </c>
      <c r="F201" s="1068" t="str">
        <f>'Sch-1'!J201</f>
        <v>Erection Hardware for 400kV I type layout-Line bay  as per technicalspecification</v>
      </c>
      <c r="G201" s="1070" t="str">
        <f>'Sch-1'!K201</f>
        <v>SET</v>
      </c>
      <c r="H201" s="1070">
        <f>'Sch-1'!L201</f>
        <v>1</v>
      </c>
      <c r="I201" s="1144"/>
      <c r="J201" s="1155" t="str">
        <f t="shared" si="9"/>
        <v>Included</v>
      </c>
      <c r="K201" s="1003"/>
      <c r="M201" s="285"/>
    </row>
    <row r="202" spans="1:13" s="987" customFormat="1" ht="33">
      <c r="A202" s="908">
        <f>'Sch-1'!A202</f>
        <v>24</v>
      </c>
      <c r="B202" s="1070">
        <f>'Sch-1'!B202</f>
        <v>7000025896</v>
      </c>
      <c r="C202" s="1070">
        <f>'Sch-1'!C202</f>
        <v>240</v>
      </c>
      <c r="D202" s="908" t="str">
        <f>'Sch-1'!D202</f>
        <v xml:space="preserve">Erection Hardware for 420kV I-Type S/Y  </v>
      </c>
      <c r="E202" s="1070">
        <f>'Sch-1'!E202</f>
        <v>1000011320</v>
      </c>
      <c r="F202" s="1068" t="str">
        <f>'Sch-1'!J202</f>
        <v>Erection Hardware for 400kV I type layout-Any feeder Extn. on existinghalf dia. as per technical specification</v>
      </c>
      <c r="G202" s="1070" t="str">
        <f>'Sch-1'!K202</f>
        <v>SET</v>
      </c>
      <c r="H202" s="1070">
        <f>'Sch-1'!L202</f>
        <v>2</v>
      </c>
      <c r="I202" s="1144"/>
      <c r="J202" s="1155" t="str">
        <f t="shared" si="9"/>
        <v>Included</v>
      </c>
      <c r="K202" s="1003"/>
      <c r="M202" s="285"/>
    </row>
    <row r="203" spans="1:13" s="987" customFormat="1" ht="33">
      <c r="A203" s="908">
        <f>'Sch-1'!A203</f>
        <v>25</v>
      </c>
      <c r="B203" s="1070">
        <f>'Sch-1'!B203</f>
        <v>7000025896</v>
      </c>
      <c r="C203" s="1070">
        <f>'Sch-1'!C203</f>
        <v>250</v>
      </c>
      <c r="D203" s="908" t="str">
        <f>'Sch-1'!D203</f>
        <v xml:space="preserve">Erection Hardware for 420kV I-Type S/Y  </v>
      </c>
      <c r="E203" s="1070">
        <f>'Sch-1'!E203</f>
        <v>1000011326</v>
      </c>
      <c r="F203" s="1068" t="str">
        <f>'Sch-1'!J203</f>
        <v>Erection Hardware for 400kV I type layout-Spare bay of half dia as pertechnical specification</v>
      </c>
      <c r="G203" s="1070" t="str">
        <f>'Sch-1'!K203</f>
        <v>SET</v>
      </c>
      <c r="H203" s="1070">
        <f>'Sch-1'!L203</f>
        <v>1</v>
      </c>
      <c r="I203" s="1144"/>
      <c r="J203" s="1155" t="str">
        <f t="shared" si="9"/>
        <v>Included</v>
      </c>
      <c r="K203" s="1003"/>
      <c r="M203" s="285"/>
    </row>
    <row r="204" spans="1:13" s="987" customFormat="1" ht="33">
      <c r="A204" s="908">
        <f>'Sch-1'!A204</f>
        <v>26</v>
      </c>
      <c r="B204" s="1070">
        <f>'Sch-1'!B204</f>
        <v>7000025896</v>
      </c>
      <c r="C204" s="1070">
        <f>'Sch-1'!C204</f>
        <v>260</v>
      </c>
      <c r="D204" s="908" t="str">
        <f>'Sch-1'!D204</f>
        <v xml:space="preserve">420kV Insulator and Hardware            </v>
      </c>
      <c r="E204" s="1070">
        <f>'Sch-1'!E204</f>
        <v>1000055984</v>
      </c>
      <c r="F204" s="1068" t="str">
        <f>'Sch-1'!J204</f>
        <v>400KV  TENSION INSULATOR STRING  AND ASSOCIATED HARDWARE FITTINGSWITHOUT TURN BUCKLE SUITABLE FOR QUAD CONDUCTOR</v>
      </c>
      <c r="G204" s="1070" t="str">
        <f>'Sch-1'!K204</f>
        <v xml:space="preserve">EA </v>
      </c>
      <c r="H204" s="1070">
        <f>'Sch-1'!L204</f>
        <v>24</v>
      </c>
      <c r="I204" s="1144"/>
      <c r="J204" s="1155" t="str">
        <f t="shared" si="9"/>
        <v>Included</v>
      </c>
      <c r="K204" s="1003"/>
      <c r="M204" s="285"/>
    </row>
    <row r="205" spans="1:13" s="987" customFormat="1" ht="33">
      <c r="A205" s="908">
        <f>'Sch-1'!A205</f>
        <v>27</v>
      </c>
      <c r="B205" s="1070">
        <f>'Sch-1'!B205</f>
        <v>7000025896</v>
      </c>
      <c r="C205" s="1070">
        <f>'Sch-1'!C205</f>
        <v>270</v>
      </c>
      <c r="D205" s="908" t="str">
        <f>'Sch-1'!D205</f>
        <v xml:space="preserve">420kV Insulator and Hardware            </v>
      </c>
      <c r="E205" s="1070">
        <f>'Sch-1'!E205</f>
        <v>1000055991</v>
      </c>
      <c r="F205" s="1068" t="str">
        <f>'Sch-1'!J205</f>
        <v>400KV   TENSION INSULATOR STRING  AND ASSOCIATED HARDWARE FITTINGSWITH TURN BUCKLE SUITABLE FOR QUAD CONDUCTOR</v>
      </c>
      <c r="G205" s="1070" t="str">
        <f>'Sch-1'!K205</f>
        <v xml:space="preserve">EA </v>
      </c>
      <c r="H205" s="1070">
        <f>'Sch-1'!L205</f>
        <v>15</v>
      </c>
      <c r="I205" s="1144"/>
      <c r="J205" s="1155" t="str">
        <f t="shared" si="9"/>
        <v>Included</v>
      </c>
      <c r="K205" s="1003"/>
      <c r="M205" s="285"/>
    </row>
    <row r="206" spans="1:13" s="987" customFormat="1" ht="33">
      <c r="A206" s="908">
        <f>'Sch-1'!A206</f>
        <v>28</v>
      </c>
      <c r="B206" s="1070">
        <f>'Sch-1'!B206</f>
        <v>7000025896</v>
      </c>
      <c r="C206" s="1070">
        <f>'Sch-1'!C206</f>
        <v>280</v>
      </c>
      <c r="D206" s="908" t="str">
        <f>'Sch-1'!D206</f>
        <v xml:space="preserve">420kV Insulator and Hardware            </v>
      </c>
      <c r="E206" s="1070">
        <f>'Sch-1'!E206</f>
        <v>1000055986</v>
      </c>
      <c r="F206" s="1068" t="str">
        <f>'Sch-1'!J206</f>
        <v>400KV SUSPENSION INSULATOR STRING  AND ASSOCIATED HARDWARE FITTINGSWITH DROP CLAMP SUITABLE FOR QUAD CONDUCTOR</v>
      </c>
      <c r="G206" s="1070" t="str">
        <f>'Sch-1'!K206</f>
        <v xml:space="preserve">EA </v>
      </c>
      <c r="H206" s="1070">
        <f>'Sch-1'!L206</f>
        <v>15</v>
      </c>
      <c r="I206" s="1144"/>
      <c r="J206" s="1155" t="str">
        <f t="shared" si="9"/>
        <v>Included</v>
      </c>
      <c r="K206" s="1003"/>
      <c r="M206" s="285"/>
    </row>
    <row r="207" spans="1:13" s="987" customFormat="1" ht="33">
      <c r="A207" s="908">
        <f>'Sch-1'!A207</f>
        <v>29</v>
      </c>
      <c r="B207" s="1070">
        <f>'Sch-1'!B207</f>
        <v>7000025896</v>
      </c>
      <c r="C207" s="1070">
        <f>'Sch-1'!C207</f>
        <v>290</v>
      </c>
      <c r="D207" s="908" t="str">
        <f>'Sch-1'!D207</f>
        <v xml:space="preserve">420kV Insulator and Hardware            </v>
      </c>
      <c r="E207" s="1070">
        <f>'Sch-1'!E207</f>
        <v>1000055988</v>
      </c>
      <c r="F207" s="1068" t="str">
        <f>'Sch-1'!J207</f>
        <v>400KV SUSPENSION INSULATOR STRING  AND ASSOCIATED HARDWARE FITTINGSWITH THROUGH CLAMP SUITABLE FOR QUAD CONDUCTOR</v>
      </c>
      <c r="G207" s="1070" t="str">
        <f>'Sch-1'!K207</f>
        <v xml:space="preserve">EA </v>
      </c>
      <c r="H207" s="1070">
        <f>'Sch-1'!L207</f>
        <v>9</v>
      </c>
      <c r="I207" s="1144"/>
      <c r="J207" s="1155" t="str">
        <f t="shared" si="9"/>
        <v>Included</v>
      </c>
      <c r="K207" s="1003"/>
      <c r="M207" s="285"/>
    </row>
    <row r="208" spans="1:13" s="987" customFormat="1" ht="33">
      <c r="A208" s="908">
        <f>'Sch-1'!A208</f>
        <v>30</v>
      </c>
      <c r="B208" s="1070">
        <f>'Sch-1'!B208</f>
        <v>7000025896</v>
      </c>
      <c r="C208" s="1070">
        <f>'Sch-1'!C208</f>
        <v>300</v>
      </c>
      <c r="D208" s="908" t="str">
        <f>'Sch-1'!D208</f>
        <v>Erection Hardware for 220kV DMT Type S/Y</v>
      </c>
      <c r="E208" s="1070">
        <f>'Sch-1'!E208</f>
        <v>1000011255</v>
      </c>
      <c r="F208" s="1068" t="str">
        <f>'Sch-1'!J208</f>
        <v>Erection Hardware for 220kV layout (Double Main and TransferScheme)-Bus work (one Bay) as per technical specification</v>
      </c>
      <c r="G208" s="1070" t="str">
        <f>'Sch-1'!K208</f>
        <v>SET</v>
      </c>
      <c r="H208" s="1070">
        <f>'Sch-1'!L208</f>
        <v>16</v>
      </c>
      <c r="I208" s="1144"/>
      <c r="J208" s="1155" t="str">
        <f t="shared" si="9"/>
        <v>Included</v>
      </c>
      <c r="K208" s="1003"/>
      <c r="M208" s="285"/>
    </row>
    <row r="209" spans="1:13" s="987" customFormat="1" ht="33">
      <c r="A209" s="908">
        <f>'Sch-1'!A209</f>
        <v>31</v>
      </c>
      <c r="B209" s="1070">
        <f>'Sch-1'!B209</f>
        <v>7000025896</v>
      </c>
      <c r="C209" s="1070">
        <f>'Sch-1'!C209</f>
        <v>310</v>
      </c>
      <c r="D209" s="908" t="str">
        <f>'Sch-1'!D209</f>
        <v>Erection Hardware for 220kV DMT Type S/Y</v>
      </c>
      <c r="E209" s="1070">
        <f>'Sch-1'!E209</f>
        <v>1000011261</v>
      </c>
      <c r="F209" s="1068" t="str">
        <f>'Sch-1'!J209</f>
        <v>Erection Hardware for 220kV layout (Double Main and TransferScheme)-Line Bay as per technical specification</v>
      </c>
      <c r="G209" s="1070" t="str">
        <f>'Sch-1'!K209</f>
        <v>SET</v>
      </c>
      <c r="H209" s="1070">
        <f>'Sch-1'!L209</f>
        <v>6</v>
      </c>
      <c r="I209" s="1144"/>
      <c r="J209" s="1155" t="str">
        <f t="shared" si="9"/>
        <v>Included</v>
      </c>
      <c r="K209" s="1003"/>
      <c r="M209" s="285"/>
    </row>
    <row r="210" spans="1:13" s="987" customFormat="1" ht="33">
      <c r="A210" s="908">
        <f>'Sch-1'!A210</f>
        <v>32</v>
      </c>
      <c r="B210" s="1070">
        <f>'Sch-1'!B210</f>
        <v>7000025896</v>
      </c>
      <c r="C210" s="1070">
        <f>'Sch-1'!C210</f>
        <v>320</v>
      </c>
      <c r="D210" s="908" t="str">
        <f>'Sch-1'!D210</f>
        <v>Erection Hardware for 220kV DMT Type S/Y</v>
      </c>
      <c r="E210" s="1070">
        <f>'Sch-1'!E210</f>
        <v>1000011253</v>
      </c>
      <c r="F210" s="1068" t="str">
        <f>'Sch-1'!J210</f>
        <v>Erection Hardware for 220kV layout (Double Main and TransferScheme)-Bus Coupler Bay as per technical specification</v>
      </c>
      <c r="G210" s="1070" t="str">
        <f>'Sch-1'!K210</f>
        <v>SET</v>
      </c>
      <c r="H210" s="1070">
        <f>'Sch-1'!L210</f>
        <v>2</v>
      </c>
      <c r="I210" s="1144"/>
      <c r="J210" s="1155" t="str">
        <f t="shared" si="9"/>
        <v>Included</v>
      </c>
      <c r="K210" s="1003"/>
      <c r="M210" s="285"/>
    </row>
    <row r="211" spans="1:13" s="987" customFormat="1" ht="33">
      <c r="A211" s="908">
        <f>'Sch-1'!A211</f>
        <v>33</v>
      </c>
      <c r="B211" s="1070">
        <f>'Sch-1'!B211</f>
        <v>7000025896</v>
      </c>
      <c r="C211" s="1070">
        <f>'Sch-1'!C211</f>
        <v>330</v>
      </c>
      <c r="D211" s="908" t="str">
        <f>'Sch-1'!D211</f>
        <v>Erection Hardware for 220kV DMT Type S/Y</v>
      </c>
      <c r="E211" s="1070">
        <f>'Sch-1'!E211</f>
        <v>1000011265</v>
      </c>
      <c r="F211" s="1068" t="str">
        <f>'Sch-1'!J211</f>
        <v>Erection Hardware for 220kV layout (Double Main and TransferScheme)-Transfer Bus Coupler Bay as per technical specification</v>
      </c>
      <c r="G211" s="1070" t="str">
        <f>'Sch-1'!K211</f>
        <v>SET</v>
      </c>
      <c r="H211" s="1070">
        <f>'Sch-1'!L211</f>
        <v>2</v>
      </c>
      <c r="I211" s="1144"/>
      <c r="J211" s="1155" t="str">
        <f t="shared" si="9"/>
        <v>Included</v>
      </c>
      <c r="K211" s="1003"/>
      <c r="M211" s="285"/>
    </row>
    <row r="212" spans="1:13" s="987" customFormat="1" ht="33">
      <c r="A212" s="908">
        <f>'Sch-1'!A212</f>
        <v>34</v>
      </c>
      <c r="B212" s="1070">
        <f>'Sch-1'!B212</f>
        <v>7000025896</v>
      </c>
      <c r="C212" s="1070">
        <f>'Sch-1'!C212</f>
        <v>340</v>
      </c>
      <c r="D212" s="908" t="str">
        <f>'Sch-1'!D212</f>
        <v>Erection Hardware for 220kV DMT Type S/Y</v>
      </c>
      <c r="E212" s="1070">
        <f>'Sch-1'!E212</f>
        <v>1000011254</v>
      </c>
      <c r="F212" s="1068" t="str">
        <f>'Sch-1'!J212</f>
        <v>Erection Hardware for 220kV layout (Double Main and TransferScheme)-Bus section Bay as per technical specification</v>
      </c>
      <c r="G212" s="1070" t="str">
        <f>'Sch-1'!K212</f>
        <v>SET</v>
      </c>
      <c r="H212" s="1070">
        <f>'Sch-1'!L212</f>
        <v>4</v>
      </c>
      <c r="I212" s="1144"/>
      <c r="J212" s="1155" t="str">
        <f t="shared" si="9"/>
        <v>Included</v>
      </c>
      <c r="K212" s="1003"/>
      <c r="M212" s="285"/>
    </row>
    <row r="213" spans="1:13" s="987" customFormat="1" ht="33">
      <c r="A213" s="908">
        <f>'Sch-1'!A213</f>
        <v>35</v>
      </c>
      <c r="B213" s="1070">
        <f>'Sch-1'!B213</f>
        <v>7000025896</v>
      </c>
      <c r="C213" s="1070">
        <f>'Sch-1'!C213</f>
        <v>350</v>
      </c>
      <c r="D213" s="908" t="str">
        <f>'Sch-1'!D213</f>
        <v>Erection Hardware for 220kV DMT Type S/Y</v>
      </c>
      <c r="E213" s="1070">
        <f>'Sch-1'!E213</f>
        <v>1000033098</v>
      </c>
      <c r="F213" s="1068" t="str">
        <f>'Sch-1'!J213</f>
        <v>ERECTION HARDWARE FOR 220KV LAYOUT (DOUBLE MAIN SCHEME)-BUS WORK(THREE BAY) AS PER TECHNICAL SPECIFICATION</v>
      </c>
      <c r="G213" s="1070" t="str">
        <f>'Sch-1'!K213</f>
        <v>SET</v>
      </c>
      <c r="H213" s="1070">
        <f>'Sch-1'!L213</f>
        <v>1</v>
      </c>
      <c r="I213" s="1144"/>
      <c r="J213" s="1155" t="str">
        <f t="shared" si="9"/>
        <v>Included</v>
      </c>
      <c r="K213" s="1003"/>
      <c r="M213" s="285"/>
    </row>
    <row r="214" spans="1:13" s="987" customFormat="1" ht="33">
      <c r="A214" s="908">
        <f>'Sch-1'!A214</f>
        <v>36</v>
      </c>
      <c r="B214" s="1070">
        <f>'Sch-1'!B214</f>
        <v>7000025896</v>
      </c>
      <c r="C214" s="1070">
        <f>'Sch-1'!C214</f>
        <v>360</v>
      </c>
      <c r="D214" s="908" t="str">
        <f>'Sch-1'!D214</f>
        <v xml:space="preserve">220kV Insulator and Hardware            </v>
      </c>
      <c r="E214" s="1070">
        <f>'Sch-1'!E214</f>
        <v>1000055983</v>
      </c>
      <c r="F214" s="1068" t="str">
        <f>'Sch-1'!J214</f>
        <v>220KV  TENSION INSULATOR STRING  AND ASSOCIATED HARDWARE FITTINGS WITHTURN BUCKLE SUITABLE FOR TWIN CONDUCTOR</v>
      </c>
      <c r="G214" s="1070" t="str">
        <f>'Sch-1'!K214</f>
        <v xml:space="preserve">EA </v>
      </c>
      <c r="H214" s="1070">
        <f>'Sch-1'!L214</f>
        <v>54</v>
      </c>
      <c r="I214" s="1144"/>
      <c r="J214" s="1155" t="str">
        <f t="shared" si="9"/>
        <v>Included</v>
      </c>
      <c r="K214" s="1003"/>
      <c r="M214" s="285"/>
    </row>
    <row r="215" spans="1:13" s="987" customFormat="1" ht="33">
      <c r="A215" s="908">
        <f>'Sch-1'!A215</f>
        <v>37</v>
      </c>
      <c r="B215" s="1070">
        <f>'Sch-1'!B215</f>
        <v>7000025896</v>
      </c>
      <c r="C215" s="1070">
        <f>'Sch-1'!C215</f>
        <v>370</v>
      </c>
      <c r="D215" s="908" t="str">
        <f>'Sch-1'!D215</f>
        <v xml:space="preserve">220kV Insulator and Hardware            </v>
      </c>
      <c r="E215" s="1070">
        <f>'Sch-1'!E215</f>
        <v>1000055981</v>
      </c>
      <c r="F215" s="1068" t="str">
        <f>'Sch-1'!J215</f>
        <v>220KV  TENSION INSULATOR STRING  AND ASSOCIATED HARDWARE FITTINGS WITHTURN BUCKLE SUITABLE FOR QUAD CONDUCTOR</v>
      </c>
      <c r="G215" s="1070" t="str">
        <f>'Sch-1'!K215</f>
        <v xml:space="preserve">EA </v>
      </c>
      <c r="H215" s="1070">
        <f>'Sch-1'!L215</f>
        <v>45</v>
      </c>
      <c r="I215" s="1144"/>
      <c r="J215" s="1155" t="str">
        <f t="shared" si="9"/>
        <v>Included</v>
      </c>
      <c r="K215" s="1003"/>
      <c r="M215" s="285"/>
    </row>
    <row r="216" spans="1:13" s="987" customFormat="1" ht="33">
      <c r="A216" s="908">
        <f>'Sch-1'!A216</f>
        <v>38</v>
      </c>
      <c r="B216" s="1070">
        <f>'Sch-1'!B216</f>
        <v>7000025896</v>
      </c>
      <c r="C216" s="1070">
        <f>'Sch-1'!C216</f>
        <v>380</v>
      </c>
      <c r="D216" s="908" t="str">
        <f>'Sch-1'!D216</f>
        <v xml:space="preserve">220kV Insulator and Hardware            </v>
      </c>
      <c r="E216" s="1070">
        <f>'Sch-1'!E216</f>
        <v>1000055980</v>
      </c>
      <c r="F216" s="1068" t="str">
        <f>'Sch-1'!J216</f>
        <v>220KV  TENSION INSULATOR STRING  AND ASSOCIATED HARDWARE FITTINGSWITHOUT TURN BUCKLE SUITABLE FOR TWIN CONDUCTOR</v>
      </c>
      <c r="G216" s="1070" t="str">
        <f>'Sch-1'!K216</f>
        <v xml:space="preserve">EA </v>
      </c>
      <c r="H216" s="1070">
        <f>'Sch-1'!L216</f>
        <v>36</v>
      </c>
      <c r="I216" s="1144"/>
      <c r="J216" s="1155" t="str">
        <f t="shared" si="9"/>
        <v>Included</v>
      </c>
      <c r="K216" s="1003"/>
      <c r="M216" s="285"/>
    </row>
    <row r="217" spans="1:13" s="987" customFormat="1" ht="33">
      <c r="A217" s="908">
        <f>'Sch-1'!A217</f>
        <v>39</v>
      </c>
      <c r="B217" s="1070">
        <f>'Sch-1'!B217</f>
        <v>7000025896</v>
      </c>
      <c r="C217" s="1070">
        <f>'Sch-1'!C217</f>
        <v>390</v>
      </c>
      <c r="D217" s="908" t="str">
        <f>'Sch-1'!D217</f>
        <v xml:space="preserve">220kV Insulator and Hardware            </v>
      </c>
      <c r="E217" s="1070">
        <f>'Sch-1'!E217</f>
        <v>1000055978</v>
      </c>
      <c r="F217" s="1068" t="str">
        <f>'Sch-1'!J217</f>
        <v>220KV  TENSION INSULATOR STRING  AND ASSOCIATED HARDWARE FITTINGSWITHOUT TURN BUCKLE SUITABLE FOR QUAD CONDUCTOR</v>
      </c>
      <c r="G217" s="1070" t="str">
        <f>'Sch-1'!K217</f>
        <v xml:space="preserve">EA </v>
      </c>
      <c r="H217" s="1070">
        <f>'Sch-1'!L217</f>
        <v>45</v>
      </c>
      <c r="I217" s="1144"/>
      <c r="J217" s="1155" t="str">
        <f t="shared" si="9"/>
        <v>Included</v>
      </c>
      <c r="K217" s="1003"/>
      <c r="M217" s="285"/>
    </row>
    <row r="218" spans="1:13" s="987" customFormat="1" ht="33">
      <c r="A218" s="908">
        <f>'Sch-1'!A218</f>
        <v>40</v>
      </c>
      <c r="B218" s="1070">
        <f>'Sch-1'!B218</f>
        <v>7000025896</v>
      </c>
      <c r="C218" s="1070">
        <f>'Sch-1'!C218</f>
        <v>400</v>
      </c>
      <c r="D218" s="908" t="str">
        <f>'Sch-1'!D218</f>
        <v xml:space="preserve">220kV Insulator and Hardware            </v>
      </c>
      <c r="E218" s="1070">
        <f>'Sch-1'!E218</f>
        <v>1000055977</v>
      </c>
      <c r="F218" s="1068" t="str">
        <f>'Sch-1'!J218</f>
        <v>220KV SUSPENSION INSULATOR STRING  AND ASSOCIATED HARDWARE FITTINGSWITH THROUGH CLAMP SUITABLE FOR TWIN CONDUCTOR</v>
      </c>
      <c r="G218" s="1070" t="str">
        <f>'Sch-1'!K218</f>
        <v xml:space="preserve">EA </v>
      </c>
      <c r="H218" s="1070">
        <f>'Sch-1'!L218</f>
        <v>12</v>
      </c>
      <c r="I218" s="1144"/>
      <c r="J218" s="1155" t="str">
        <f t="shared" si="9"/>
        <v>Included</v>
      </c>
      <c r="K218" s="1003"/>
      <c r="M218" s="285"/>
    </row>
    <row r="219" spans="1:13" s="987" customFormat="1" ht="33">
      <c r="A219" s="908">
        <f>'Sch-1'!A219</f>
        <v>41</v>
      </c>
      <c r="B219" s="1070">
        <f>'Sch-1'!B219</f>
        <v>7000025896</v>
      </c>
      <c r="C219" s="1070">
        <f>'Sch-1'!C219</f>
        <v>410</v>
      </c>
      <c r="D219" s="908" t="str">
        <f>'Sch-1'!D219</f>
        <v xml:space="preserve">220kV Insulator and Hardware            </v>
      </c>
      <c r="E219" s="1070">
        <f>'Sch-1'!E219</f>
        <v>1000055975</v>
      </c>
      <c r="F219" s="1068" t="str">
        <f>'Sch-1'!J219</f>
        <v>220KV SUSPENSION INSULATOR STRING  AND ASSOCIATED HARDWARE FITTINGSWITH DROP CLAMP SUITABLE FOR TWIN CONDUCTOR</v>
      </c>
      <c r="G219" s="1070" t="str">
        <f>'Sch-1'!K219</f>
        <v xml:space="preserve">EA </v>
      </c>
      <c r="H219" s="1070">
        <f>'Sch-1'!L219</f>
        <v>18</v>
      </c>
      <c r="I219" s="1144"/>
      <c r="J219" s="1155" t="str">
        <f t="shared" si="9"/>
        <v>Included</v>
      </c>
      <c r="K219" s="1003"/>
      <c r="M219" s="285"/>
    </row>
    <row r="220" spans="1:13" s="987" customFormat="1">
      <c r="A220" s="908">
        <f>'Sch-1'!A220</f>
        <v>42</v>
      </c>
      <c r="B220" s="1070">
        <f>'Sch-1'!B220</f>
        <v>7000025896</v>
      </c>
      <c r="C220" s="1070">
        <f>'Sch-1'!C220</f>
        <v>420</v>
      </c>
      <c r="D220" s="908" t="str">
        <f>'Sch-1'!D220</f>
        <v xml:space="preserve">Earthmat                                </v>
      </c>
      <c r="E220" s="1070">
        <f>'Sch-1'!E220</f>
        <v>1000032055</v>
      </c>
      <c r="F220" s="1068" t="str">
        <f>'Sch-1'!J220</f>
        <v>40 MM MS ROD FOR MAIN EARTHMAT</v>
      </c>
      <c r="G220" s="1070" t="str">
        <f>'Sch-1'!K220</f>
        <v xml:space="preserve">KM </v>
      </c>
      <c r="H220" s="1070">
        <f>'Sch-1'!L220</f>
        <v>7</v>
      </c>
      <c r="I220" s="1144"/>
      <c r="J220" s="1155" t="str">
        <f t="shared" si="9"/>
        <v>Included</v>
      </c>
      <c r="K220" s="1003"/>
      <c r="M220" s="285"/>
    </row>
    <row r="221" spans="1:13" s="987" customFormat="1">
      <c r="A221" s="908">
        <f>'Sch-1'!A221</f>
        <v>43</v>
      </c>
      <c r="B221" s="1070">
        <f>'Sch-1'!B221</f>
        <v>7000025896</v>
      </c>
      <c r="C221" s="1070">
        <f>'Sch-1'!C221</f>
        <v>430</v>
      </c>
      <c r="D221" s="908" t="str">
        <f>'Sch-1'!D221</f>
        <v xml:space="preserve">CRP for 420kV Bays with SAS             </v>
      </c>
      <c r="E221" s="1070">
        <f>'Sch-1'!E221</f>
        <v>1000002165</v>
      </c>
      <c r="F221" s="1068" t="str">
        <f>'Sch-1'!J221</f>
        <v>400kV Circuit Breaker Relay Panel with Auto Reclose (with Automation)</v>
      </c>
      <c r="G221" s="1070" t="str">
        <f>'Sch-1'!K221</f>
        <v xml:space="preserve">EA </v>
      </c>
      <c r="H221" s="1070">
        <f>'Sch-1'!L221</f>
        <v>6</v>
      </c>
      <c r="I221" s="1144"/>
      <c r="J221" s="1155" t="str">
        <f t="shared" si="9"/>
        <v>Included</v>
      </c>
      <c r="K221" s="1003"/>
      <c r="M221" s="285"/>
    </row>
    <row r="222" spans="1:13" s="987" customFormat="1">
      <c r="A222" s="908">
        <f>'Sch-1'!A222</f>
        <v>44</v>
      </c>
      <c r="B222" s="1070">
        <f>'Sch-1'!B222</f>
        <v>7000025896</v>
      </c>
      <c r="C222" s="1070">
        <f>'Sch-1'!C222</f>
        <v>440</v>
      </c>
      <c r="D222" s="908" t="str">
        <f>'Sch-1'!D222</f>
        <v xml:space="preserve">CRP for 420kV Bays with SAS             </v>
      </c>
      <c r="E222" s="1070">
        <f>'Sch-1'!E222</f>
        <v>1000003398</v>
      </c>
      <c r="F222" s="1068" t="str">
        <f>'Sch-1'!J222</f>
        <v>400kV Line Protection Panel (with Automation)</v>
      </c>
      <c r="G222" s="1070" t="str">
        <f>'Sch-1'!K222</f>
        <v xml:space="preserve">EA </v>
      </c>
      <c r="H222" s="1070">
        <f>'Sch-1'!L222</f>
        <v>3</v>
      </c>
      <c r="I222" s="1144"/>
      <c r="J222" s="1155" t="str">
        <f t="shared" si="9"/>
        <v>Included</v>
      </c>
      <c r="K222" s="1003"/>
      <c r="M222" s="285"/>
    </row>
    <row r="223" spans="1:13" s="987" customFormat="1">
      <c r="A223" s="908">
        <f>'Sch-1'!A223</f>
        <v>45</v>
      </c>
      <c r="B223" s="1070">
        <f>'Sch-1'!B223</f>
        <v>7000025896</v>
      </c>
      <c r="C223" s="1070">
        <f>'Sch-1'!C223</f>
        <v>450</v>
      </c>
      <c r="D223" s="908" t="str">
        <f>'Sch-1'!D223</f>
        <v xml:space="preserve">CRP for 220kV Bays with SAS             </v>
      </c>
      <c r="E223" s="1070">
        <f>'Sch-1'!E223</f>
        <v>1000001166</v>
      </c>
      <c r="F223" s="1068" t="str">
        <f>'Sch-1'!J223</f>
        <v>220kV Bus Bar Protection Panel (Single)-(with Automation)</v>
      </c>
      <c r="G223" s="1070" t="str">
        <f>'Sch-1'!K223</f>
        <v>SET</v>
      </c>
      <c r="H223" s="1070">
        <f>'Sch-1'!L223</f>
        <v>2</v>
      </c>
      <c r="I223" s="1144"/>
      <c r="J223" s="1155" t="str">
        <f t="shared" si="9"/>
        <v>Included</v>
      </c>
      <c r="K223" s="1003"/>
      <c r="M223" s="285"/>
    </row>
    <row r="224" spans="1:13" s="987" customFormat="1">
      <c r="A224" s="908">
        <f>'Sch-1'!A224</f>
        <v>46</v>
      </c>
      <c r="B224" s="1070">
        <f>'Sch-1'!B224</f>
        <v>7000025896</v>
      </c>
      <c r="C224" s="1070">
        <f>'Sch-1'!C224</f>
        <v>460</v>
      </c>
      <c r="D224" s="908" t="str">
        <f>'Sch-1'!D224</f>
        <v xml:space="preserve">CRP for 220kV Bays with SAS             </v>
      </c>
      <c r="E224" s="1070">
        <f>'Sch-1'!E224</f>
        <v>1000001330</v>
      </c>
      <c r="F224" s="1068" t="str">
        <f>'Sch-1'!J224</f>
        <v>220kV Line Protection Panel (with Automation)</v>
      </c>
      <c r="G224" s="1070" t="str">
        <f>'Sch-1'!K224</f>
        <v xml:space="preserve">EA </v>
      </c>
      <c r="H224" s="1070">
        <f>'Sch-1'!L224</f>
        <v>6</v>
      </c>
      <c r="I224" s="1144"/>
      <c r="J224" s="1155" t="str">
        <f t="shared" si="9"/>
        <v>Included</v>
      </c>
      <c r="K224" s="1003"/>
      <c r="M224" s="285"/>
    </row>
    <row r="225" spans="1:13" s="987" customFormat="1">
      <c r="A225" s="908">
        <f>'Sch-1'!A225</f>
        <v>47</v>
      </c>
      <c r="B225" s="1070">
        <f>'Sch-1'!B225</f>
        <v>7000025896</v>
      </c>
      <c r="C225" s="1070">
        <f>'Sch-1'!C225</f>
        <v>470</v>
      </c>
      <c r="D225" s="908" t="str">
        <f>'Sch-1'!D225</f>
        <v xml:space="preserve">CRP for 220kV Bays with SAS             </v>
      </c>
      <c r="E225" s="1070">
        <f>'Sch-1'!E225</f>
        <v>1000001170</v>
      </c>
      <c r="F225" s="1068" t="str">
        <f>'Sch-1'!J225</f>
        <v>220kV Circuit Breaker Relay Panel with Auto Reclose (with Automation)</v>
      </c>
      <c r="G225" s="1070" t="str">
        <f>'Sch-1'!K225</f>
        <v xml:space="preserve">EA </v>
      </c>
      <c r="H225" s="1070">
        <f>'Sch-1'!L225</f>
        <v>14</v>
      </c>
      <c r="I225" s="1144"/>
      <c r="J225" s="1155" t="str">
        <f t="shared" si="9"/>
        <v>Included</v>
      </c>
      <c r="K225" s="1003"/>
      <c r="M225" s="285"/>
    </row>
    <row r="226" spans="1:13" s="987" customFormat="1" ht="33">
      <c r="A226" s="908">
        <f>'Sch-1'!A226</f>
        <v>48</v>
      </c>
      <c r="B226" s="1070">
        <f>'Sch-1'!B226</f>
        <v>7000025896</v>
      </c>
      <c r="C226" s="1070">
        <f>'Sch-1'!C226</f>
        <v>480</v>
      </c>
      <c r="D226" s="908" t="str">
        <f>'Sch-1'!D226</f>
        <v xml:space="preserve">SAS-AUG                                 </v>
      </c>
      <c r="E226" s="1070">
        <f>'Sch-1'!E226</f>
        <v>1000001333</v>
      </c>
      <c r="F226" s="1068" t="str">
        <f>'Sch-1'!J226</f>
        <v>Augmentation of Substation automation System for 220kV bay as perTechnical Specification</v>
      </c>
      <c r="G226" s="1070" t="str">
        <f>'Sch-1'!K226</f>
        <v xml:space="preserve">EA </v>
      </c>
      <c r="H226" s="1070">
        <f>'Sch-1'!L226</f>
        <v>14</v>
      </c>
      <c r="I226" s="1144"/>
      <c r="J226" s="1155" t="str">
        <f t="shared" si="9"/>
        <v>Included</v>
      </c>
      <c r="K226" s="1003"/>
      <c r="M226" s="285"/>
    </row>
    <row r="227" spans="1:13" s="987" customFormat="1" ht="33">
      <c r="A227" s="908">
        <f>'Sch-1'!A227</f>
        <v>49</v>
      </c>
      <c r="B227" s="1070">
        <f>'Sch-1'!B227</f>
        <v>7000025896</v>
      </c>
      <c r="C227" s="1070">
        <f>'Sch-1'!C227</f>
        <v>490</v>
      </c>
      <c r="D227" s="908" t="str">
        <f>'Sch-1'!D227</f>
        <v xml:space="preserve">SAS-AUG                                 </v>
      </c>
      <c r="E227" s="1070">
        <f>'Sch-1'!E227</f>
        <v>1000003409</v>
      </c>
      <c r="F227" s="1068" t="str">
        <f>'Sch-1'!J227</f>
        <v>Augmentation of Substation automation System for 400kV Main bay as perTechnical Specification</v>
      </c>
      <c r="G227" s="1070" t="str">
        <f>'Sch-1'!K227</f>
        <v xml:space="preserve">EA </v>
      </c>
      <c r="H227" s="1070">
        <f>'Sch-1'!L227</f>
        <v>5</v>
      </c>
      <c r="I227" s="1144"/>
      <c r="J227" s="1155" t="str">
        <f t="shared" si="9"/>
        <v>Included</v>
      </c>
      <c r="K227" s="1003"/>
      <c r="M227" s="285"/>
    </row>
    <row r="228" spans="1:13" s="987" customFormat="1" ht="33">
      <c r="A228" s="908">
        <f>'Sch-1'!A228</f>
        <v>50</v>
      </c>
      <c r="B228" s="1070">
        <f>'Sch-1'!B228</f>
        <v>7000025896</v>
      </c>
      <c r="C228" s="1070">
        <f>'Sch-1'!C228</f>
        <v>500</v>
      </c>
      <c r="D228" s="908" t="str">
        <f>'Sch-1'!D228</f>
        <v xml:space="preserve">SAS-AUG                                 </v>
      </c>
      <c r="E228" s="1070">
        <f>'Sch-1'!E228</f>
        <v>1000003411</v>
      </c>
      <c r="F228" s="1068" t="str">
        <f>'Sch-1'!J228</f>
        <v>Augmentation of Substation automation System for 400kV Tie bay as perTechnical Specification</v>
      </c>
      <c r="G228" s="1070" t="str">
        <f>'Sch-1'!K228</f>
        <v xml:space="preserve">EA </v>
      </c>
      <c r="H228" s="1070">
        <f>'Sch-1'!L228</f>
        <v>1</v>
      </c>
      <c r="I228" s="1144"/>
      <c r="J228" s="1155" t="str">
        <f t="shared" si="9"/>
        <v>Included</v>
      </c>
      <c r="K228" s="1003"/>
      <c r="M228" s="285"/>
    </row>
    <row r="229" spans="1:13" s="987" customFormat="1" ht="99">
      <c r="A229" s="908">
        <f>'Sch-1'!A229</f>
        <v>51</v>
      </c>
      <c r="B229" s="1070">
        <f>'Sch-1'!B229</f>
        <v>7000025896</v>
      </c>
      <c r="C229" s="1070">
        <f>'Sch-1'!C229</f>
        <v>510</v>
      </c>
      <c r="D229" s="908" t="str">
        <f>'Sch-1'!D229</f>
        <v xml:space="preserve">VMS                                     </v>
      </c>
      <c r="E229" s="1070">
        <f>'Sch-1'!E229</f>
        <v>1000030433</v>
      </c>
      <c r="F229" s="1068" t="str">
        <f>'Sch-1'!J229</f>
        <v>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v>
      </c>
      <c r="G229" s="1070" t="str">
        <f>'Sch-1'!K229</f>
        <v>SET</v>
      </c>
      <c r="H229" s="1070">
        <f>'Sch-1'!L229</f>
        <v>1</v>
      </c>
      <c r="I229" s="1144"/>
      <c r="J229" s="1155" t="str">
        <f t="shared" si="9"/>
        <v>Included</v>
      </c>
      <c r="K229" s="1003"/>
      <c r="M229" s="285"/>
    </row>
    <row r="230" spans="1:13" s="987" customFormat="1">
      <c r="A230" s="908">
        <f>'Sch-1'!A230</f>
        <v>52</v>
      </c>
      <c r="B230" s="1070">
        <f>'Sch-1'!B230</f>
        <v>7000025896</v>
      </c>
      <c r="C230" s="1070">
        <f>'Sch-1'!C230</f>
        <v>520</v>
      </c>
      <c r="D230" s="908" t="str">
        <f>'Sch-1'!D230</f>
        <v xml:space="preserve">PLCC Equipment                          </v>
      </c>
      <c r="E230" s="1070">
        <f>'Sch-1'!E230</f>
        <v>1000001568</v>
      </c>
      <c r="F230" s="1068" t="str">
        <f>'Sch-1'!J230</f>
        <v>220kV,1600A,0.5mH ,50kA Line Trap</v>
      </c>
      <c r="G230" s="1070" t="str">
        <f>'Sch-1'!K230</f>
        <v xml:space="preserve">EA </v>
      </c>
      <c r="H230" s="1070">
        <f>'Sch-1'!L230</f>
        <v>12</v>
      </c>
      <c r="I230" s="1144"/>
      <c r="J230" s="1155" t="str">
        <f t="shared" si="9"/>
        <v>Included</v>
      </c>
      <c r="K230" s="1003"/>
      <c r="M230" s="285"/>
    </row>
    <row r="231" spans="1:13" s="987" customFormat="1">
      <c r="A231" s="908">
        <f>'Sch-1'!A231</f>
        <v>53</v>
      </c>
      <c r="B231" s="1070">
        <f>'Sch-1'!B231</f>
        <v>7000025896</v>
      </c>
      <c r="C231" s="1070">
        <f>'Sch-1'!C231</f>
        <v>530</v>
      </c>
      <c r="D231" s="908" t="str">
        <f>'Sch-1'!D231</f>
        <v xml:space="preserve">PLCC Equipment                          </v>
      </c>
      <c r="E231" s="1070">
        <f>'Sch-1'!E231</f>
        <v>1000004290</v>
      </c>
      <c r="F231" s="1068" t="str">
        <f>'Sch-1'!J231</f>
        <v>400kV,3150A,0.5mH ,63kA Line Trap</v>
      </c>
      <c r="G231" s="1070" t="str">
        <f>'Sch-1'!K231</f>
        <v xml:space="preserve">EA </v>
      </c>
      <c r="H231" s="1070">
        <f>'Sch-1'!L231</f>
        <v>6</v>
      </c>
      <c r="I231" s="1144"/>
      <c r="J231" s="1155" t="str">
        <f t="shared" si="9"/>
        <v>Included</v>
      </c>
      <c r="K231" s="1003"/>
      <c r="M231" s="285"/>
    </row>
    <row r="232" spans="1:13" s="987" customFormat="1">
      <c r="A232" s="908">
        <f>'Sch-1'!A232</f>
        <v>54</v>
      </c>
      <c r="B232" s="1070">
        <f>'Sch-1'!B232</f>
        <v>7000025896</v>
      </c>
      <c r="C232" s="1070">
        <f>'Sch-1'!C232</f>
        <v>540</v>
      </c>
      <c r="D232" s="908" t="str">
        <f>'Sch-1'!D232</f>
        <v xml:space="preserve">POWER &amp; CONTROL CABLE                   </v>
      </c>
      <c r="E232" s="1070">
        <f>'Sch-1'!E232</f>
        <v>1000032050</v>
      </c>
      <c r="F232" s="1068" t="str">
        <f>'Sch-1'!J232</f>
        <v>4PAIR, 0.5SQMM SCREENED CABLE</v>
      </c>
      <c r="G232" s="1070" t="str">
        <f>'Sch-1'!K232</f>
        <v xml:space="preserve">KM </v>
      </c>
      <c r="H232" s="1070">
        <f>'Sch-1'!L232</f>
        <v>1</v>
      </c>
      <c r="I232" s="1144"/>
      <c r="J232" s="1155" t="str">
        <f t="shared" si="9"/>
        <v>Included</v>
      </c>
      <c r="K232" s="1003"/>
      <c r="M232" s="285"/>
    </row>
    <row r="233" spans="1:13" s="987" customFormat="1">
      <c r="A233" s="908">
        <f>'Sch-1'!A233</f>
        <v>55</v>
      </c>
      <c r="B233" s="1070">
        <f>'Sch-1'!B233</f>
        <v>7000025896</v>
      </c>
      <c r="C233" s="1070">
        <f>'Sch-1'!C233</f>
        <v>550</v>
      </c>
      <c r="D233" s="908" t="str">
        <f>'Sch-1'!D233</f>
        <v xml:space="preserve">POWER &amp; CONTROL CABLE                   </v>
      </c>
      <c r="E233" s="1070">
        <f>'Sch-1'!E233</f>
        <v>1000056265</v>
      </c>
      <c r="F233" s="1068" t="str">
        <f>'Sch-1'!J233</f>
        <v>1.1KV GRADE 27CX1.5 SQMM CONTROL CABLE</v>
      </c>
      <c r="G233" s="1070" t="str">
        <f>'Sch-1'!K233</f>
        <v xml:space="preserve">KM </v>
      </c>
      <c r="H233" s="1070">
        <f>'Sch-1'!L233</f>
        <v>2</v>
      </c>
      <c r="I233" s="1144"/>
      <c r="J233" s="1155" t="str">
        <f t="shared" si="9"/>
        <v>Included</v>
      </c>
      <c r="K233" s="1003"/>
      <c r="M233" s="285"/>
    </row>
    <row r="234" spans="1:13" s="987" customFormat="1">
      <c r="A234" s="908">
        <f>'Sch-1'!A234</f>
        <v>56</v>
      </c>
      <c r="B234" s="1070">
        <f>'Sch-1'!B234</f>
        <v>7000025896</v>
      </c>
      <c r="C234" s="1070">
        <f>'Sch-1'!C234</f>
        <v>560</v>
      </c>
      <c r="D234" s="908" t="str">
        <f>'Sch-1'!D234</f>
        <v xml:space="preserve">POWER &amp; CONTROL CABLE                   </v>
      </c>
      <c r="E234" s="1070">
        <f>'Sch-1'!E234</f>
        <v>1000056264</v>
      </c>
      <c r="F234" s="1068" t="str">
        <f>'Sch-1'!J234</f>
        <v>1.1KV GRADE 19CX1.5 SQMM CONTROL CABLE</v>
      </c>
      <c r="G234" s="1070" t="str">
        <f>'Sch-1'!K234</f>
        <v xml:space="preserve">KM </v>
      </c>
      <c r="H234" s="1070">
        <f>'Sch-1'!L234</f>
        <v>7</v>
      </c>
      <c r="I234" s="1144"/>
      <c r="J234" s="1155" t="str">
        <f t="shared" si="9"/>
        <v>Included</v>
      </c>
      <c r="K234" s="1003"/>
      <c r="M234" s="285"/>
    </row>
    <row r="235" spans="1:13" s="987" customFormat="1">
      <c r="A235" s="908">
        <f>'Sch-1'!A235</f>
        <v>57</v>
      </c>
      <c r="B235" s="1070">
        <f>'Sch-1'!B235</f>
        <v>7000025896</v>
      </c>
      <c r="C235" s="1070">
        <f>'Sch-1'!C235</f>
        <v>1250</v>
      </c>
      <c r="D235" s="908" t="str">
        <f>'Sch-1'!D235</f>
        <v xml:space="preserve">POWER &amp; CONTROL CABLE                   </v>
      </c>
      <c r="E235" s="1070">
        <f>'Sch-1'!E235</f>
        <v>1000031887</v>
      </c>
      <c r="F235" s="1068" t="str">
        <f>'Sch-1'!J235</f>
        <v>1.1KV GRADE 10CX2.5 SQMM CONTROL CABLE</v>
      </c>
      <c r="G235" s="1070" t="str">
        <f>'Sch-1'!K235</f>
        <v xml:space="preserve">KM </v>
      </c>
      <c r="H235" s="1070">
        <f>'Sch-1'!L235</f>
        <v>9</v>
      </c>
      <c r="I235" s="1144"/>
      <c r="J235" s="1155" t="str">
        <f t="shared" si="9"/>
        <v>Included</v>
      </c>
      <c r="K235" s="1003"/>
      <c r="M235" s="285"/>
    </row>
    <row r="236" spans="1:13" s="987" customFormat="1">
      <c r="A236" s="908">
        <f>'Sch-1'!A236</f>
        <v>58</v>
      </c>
      <c r="B236" s="1070">
        <f>'Sch-1'!B236</f>
        <v>7000025896</v>
      </c>
      <c r="C236" s="1070">
        <f>'Sch-1'!C236</f>
        <v>570</v>
      </c>
      <c r="D236" s="908" t="str">
        <f>'Sch-1'!D236</f>
        <v xml:space="preserve">POWER &amp; CONTROL CABLE                   </v>
      </c>
      <c r="E236" s="1070">
        <f>'Sch-1'!E236</f>
        <v>1000031987</v>
      </c>
      <c r="F236" s="1068" t="str">
        <f>'Sch-1'!J236</f>
        <v>1.1KV GRADE 5CX2.5 SQMM CONTROL CABLE</v>
      </c>
      <c r="G236" s="1070" t="str">
        <f>'Sch-1'!K236</f>
        <v xml:space="preserve">KM </v>
      </c>
      <c r="H236" s="1070">
        <f>'Sch-1'!L236</f>
        <v>13</v>
      </c>
      <c r="I236" s="1144"/>
      <c r="J236" s="1155" t="str">
        <f t="shared" si="9"/>
        <v>Included</v>
      </c>
      <c r="K236" s="1003"/>
      <c r="M236" s="285"/>
    </row>
    <row r="237" spans="1:13" s="987" customFormat="1">
      <c r="A237" s="908">
        <f>'Sch-1'!A237</f>
        <v>59</v>
      </c>
      <c r="B237" s="1070">
        <f>'Sch-1'!B237</f>
        <v>7000025896</v>
      </c>
      <c r="C237" s="1070">
        <f>'Sch-1'!C237</f>
        <v>580</v>
      </c>
      <c r="D237" s="908" t="str">
        <f>'Sch-1'!D237</f>
        <v xml:space="preserve">POWER &amp; CONTROL CABLE                   </v>
      </c>
      <c r="E237" s="1070">
        <f>'Sch-1'!E237</f>
        <v>1000031964</v>
      </c>
      <c r="F237" s="1068" t="str">
        <f>'Sch-1'!J237</f>
        <v>1.1KV GRADE 3CX2.5 SQMM CONTROL CABLE</v>
      </c>
      <c r="G237" s="1070" t="str">
        <f>'Sch-1'!K237</f>
        <v xml:space="preserve">KM </v>
      </c>
      <c r="H237" s="1070">
        <f>'Sch-1'!L237</f>
        <v>13</v>
      </c>
      <c r="I237" s="1144"/>
      <c r="J237" s="1155" t="str">
        <f t="shared" si="9"/>
        <v>Included</v>
      </c>
      <c r="K237" s="1003"/>
      <c r="M237" s="285"/>
    </row>
    <row r="238" spans="1:13" s="987" customFormat="1">
      <c r="A238" s="908">
        <f>'Sch-1'!A238</f>
        <v>60</v>
      </c>
      <c r="B238" s="1070">
        <f>'Sch-1'!B238</f>
        <v>7000025896</v>
      </c>
      <c r="C238" s="1070">
        <f>'Sch-1'!C238</f>
        <v>590</v>
      </c>
      <c r="D238" s="908" t="str">
        <f>'Sch-1'!D238</f>
        <v xml:space="preserve">POWER &amp; CONTROL CABLE                   </v>
      </c>
      <c r="E238" s="1070">
        <f>'Sch-1'!E238</f>
        <v>1000031943</v>
      </c>
      <c r="F238" s="1068" t="str">
        <f>'Sch-1'!J238</f>
        <v>1.1KV GRADE 2CX6 SQMM (PVC) POWER CABLE</v>
      </c>
      <c r="G238" s="1070" t="str">
        <f>'Sch-1'!K238</f>
        <v xml:space="preserve">KM </v>
      </c>
      <c r="H238" s="1070">
        <f>'Sch-1'!L238</f>
        <v>5</v>
      </c>
      <c r="I238" s="1144"/>
      <c r="J238" s="1155" t="str">
        <f t="shared" si="9"/>
        <v>Included</v>
      </c>
      <c r="K238" s="1003"/>
      <c r="M238" s="285"/>
    </row>
    <row r="239" spans="1:13" s="987" customFormat="1">
      <c r="A239" s="908">
        <f>'Sch-1'!A239</f>
        <v>61</v>
      </c>
      <c r="B239" s="1070">
        <f>'Sch-1'!B239</f>
        <v>7000025896</v>
      </c>
      <c r="C239" s="1070">
        <f>'Sch-1'!C239</f>
        <v>600</v>
      </c>
      <c r="D239" s="908" t="str">
        <f>'Sch-1'!D239</f>
        <v xml:space="preserve">POWER &amp; CONTROL CABLE                   </v>
      </c>
      <c r="E239" s="1070">
        <f>'Sch-1'!E239</f>
        <v>1000031985</v>
      </c>
      <c r="F239" s="1068" t="str">
        <f>'Sch-1'!J239</f>
        <v>1.1KV GRADE 4CX6 SQMM (PVC) POWER CABLE</v>
      </c>
      <c r="G239" s="1070" t="str">
        <f>'Sch-1'!K239</f>
        <v xml:space="preserve">KM </v>
      </c>
      <c r="H239" s="1070">
        <f>'Sch-1'!L239</f>
        <v>6</v>
      </c>
      <c r="I239" s="1144"/>
      <c r="J239" s="1155" t="str">
        <f t="shared" si="9"/>
        <v>Included</v>
      </c>
      <c r="K239" s="1003"/>
      <c r="M239" s="285"/>
    </row>
    <row r="240" spans="1:13" s="987" customFormat="1">
      <c r="A240" s="908">
        <f>'Sch-1'!A240</f>
        <v>62</v>
      </c>
      <c r="B240" s="1070">
        <f>'Sch-1'!B240</f>
        <v>7000025896</v>
      </c>
      <c r="C240" s="1070">
        <f>'Sch-1'!C240</f>
        <v>610</v>
      </c>
      <c r="D240" s="908" t="str">
        <f>'Sch-1'!D240</f>
        <v xml:space="preserve">POWER &amp; CONTROL CABLE                   </v>
      </c>
      <c r="E240" s="1070">
        <f>'Sch-1'!E240</f>
        <v>1000031976</v>
      </c>
      <c r="F240" s="1068" t="str">
        <f>'Sch-1'!J240</f>
        <v>1.1KV GRADE 4CX16 SQMM (PVC) POWER CABLE</v>
      </c>
      <c r="G240" s="1070" t="str">
        <f>'Sch-1'!K240</f>
        <v xml:space="preserve">KM </v>
      </c>
      <c r="H240" s="1070">
        <f>'Sch-1'!L240</f>
        <v>3</v>
      </c>
      <c r="I240" s="1144"/>
      <c r="J240" s="1155" t="str">
        <f t="shared" si="9"/>
        <v>Included</v>
      </c>
      <c r="K240" s="1003"/>
      <c r="M240" s="285"/>
    </row>
    <row r="241" spans="1:13" s="987" customFormat="1">
      <c r="A241" s="908">
        <f>'Sch-1'!A241</f>
        <v>63</v>
      </c>
      <c r="B241" s="1070">
        <f>'Sch-1'!B241</f>
        <v>7000025896</v>
      </c>
      <c r="C241" s="1070">
        <f>'Sch-1'!C241</f>
        <v>620</v>
      </c>
      <c r="D241" s="908" t="str">
        <f>'Sch-1'!D241</f>
        <v xml:space="preserve">POWER &amp; CONTROL CABLE                   </v>
      </c>
      <c r="E241" s="1070">
        <f>'Sch-1'!E241</f>
        <v>1000031953</v>
      </c>
      <c r="F241" s="1068" t="str">
        <f>'Sch-1'!J241</f>
        <v>1.1KV GRADE 3.5CX35 SQMM (PVC) POWER CABLE</v>
      </c>
      <c r="G241" s="1070" t="str">
        <f>'Sch-1'!K241</f>
        <v xml:space="preserve">KM </v>
      </c>
      <c r="H241" s="1070">
        <f>'Sch-1'!L241</f>
        <v>3</v>
      </c>
      <c r="I241" s="1144"/>
      <c r="J241" s="1155" t="str">
        <f t="shared" si="9"/>
        <v>Included</v>
      </c>
      <c r="K241" s="1003"/>
      <c r="M241" s="285"/>
    </row>
    <row r="242" spans="1:13" s="987" customFormat="1">
      <c r="A242" s="908">
        <f>'Sch-1'!A242</f>
        <v>64</v>
      </c>
      <c r="B242" s="1070">
        <f>'Sch-1'!B242</f>
        <v>7000025896</v>
      </c>
      <c r="C242" s="1070">
        <f>'Sch-1'!C242</f>
        <v>630</v>
      </c>
      <c r="D242" s="908" t="str">
        <f>'Sch-1'!D242</f>
        <v xml:space="preserve">POWER &amp; CONTROL CABLE                   </v>
      </c>
      <c r="E242" s="1070">
        <f>'Sch-1'!E242</f>
        <v>1000031957</v>
      </c>
      <c r="F242" s="1068" t="str">
        <f>'Sch-1'!J242</f>
        <v>1.1KV GRADE 3.5CX70 SQMM (PVC) POWER CABLE</v>
      </c>
      <c r="G242" s="1070" t="str">
        <f>'Sch-1'!K242</f>
        <v xml:space="preserve">KM </v>
      </c>
      <c r="H242" s="1070">
        <f>'Sch-1'!L242</f>
        <v>5</v>
      </c>
      <c r="I242" s="1144"/>
      <c r="J242" s="1155" t="str">
        <f t="shared" si="9"/>
        <v>Included</v>
      </c>
      <c r="K242" s="1003"/>
      <c r="M242" s="285"/>
    </row>
    <row r="243" spans="1:13" s="987" customFormat="1" ht="33">
      <c r="A243" s="908">
        <f>'Sch-1'!A243</f>
        <v>65</v>
      </c>
      <c r="B243" s="1070">
        <f>'Sch-1'!B243</f>
        <v>7000025896</v>
      </c>
      <c r="C243" s="1070">
        <f>'Sch-1'!C243</f>
        <v>760</v>
      </c>
      <c r="D243" s="908" t="str">
        <f>'Sch-1'!D243</f>
        <v xml:space="preserve">AIR CONDITIONING &amp; VENTILATION SYSTEM   </v>
      </c>
      <c r="E243" s="1070">
        <f>'Sch-1'!E243</f>
        <v>1000006284</v>
      </c>
      <c r="F243" s="1068" t="str">
        <f>'Sch-1'!J243</f>
        <v>Air conditioning system  for Switchyard Panel Room of 6m length</v>
      </c>
      <c r="G243" s="1070" t="str">
        <f>'Sch-1'!K243</f>
        <v>SET</v>
      </c>
      <c r="H243" s="1070">
        <f>'Sch-1'!L243</f>
        <v>7</v>
      </c>
      <c r="I243" s="1144"/>
      <c r="J243" s="1155" t="str">
        <f t="shared" ref="J243:J306" si="10">IF(I243=0, "Included",IF(ISERROR(H243*I243), I243, H243*I243))</f>
        <v>Included</v>
      </c>
      <c r="K243" s="1003"/>
      <c r="M243" s="285"/>
    </row>
    <row r="244" spans="1:13" s="987" customFormat="1">
      <c r="A244" s="908">
        <f>'Sch-1'!A244</f>
        <v>66</v>
      </c>
      <c r="B244" s="1070">
        <f>'Sch-1'!B244</f>
        <v>7000025896</v>
      </c>
      <c r="C244" s="1070">
        <f>'Sch-1'!C244</f>
        <v>640</v>
      </c>
      <c r="D244" s="908" t="str">
        <f>'Sch-1'!D244</f>
        <v xml:space="preserve">FIRE FIGHTING SYSTEM                    </v>
      </c>
      <c r="E244" s="1070">
        <f>'Sch-1'!E244</f>
        <v>1000012018</v>
      </c>
      <c r="F244" s="1068" t="str">
        <f>'Sch-1'!J244</f>
        <v>Fire Detection and Alarm System for Switchyard Panel Room of 6 mlength</v>
      </c>
      <c r="G244" s="1070" t="str">
        <f>'Sch-1'!K244</f>
        <v>SET</v>
      </c>
      <c r="H244" s="1070">
        <f>'Sch-1'!L244</f>
        <v>7</v>
      </c>
      <c r="I244" s="1144"/>
      <c r="J244" s="1155" t="str">
        <f t="shared" si="10"/>
        <v>Included</v>
      </c>
      <c r="K244" s="1003"/>
      <c r="M244" s="285"/>
    </row>
    <row r="245" spans="1:13" s="987" customFormat="1">
      <c r="A245" s="908">
        <f>'Sch-1'!A245</f>
        <v>67</v>
      </c>
      <c r="B245" s="1070">
        <f>'Sch-1'!B245</f>
        <v>7000025896</v>
      </c>
      <c r="C245" s="1070">
        <f>'Sch-1'!C245</f>
        <v>650</v>
      </c>
      <c r="D245" s="908" t="str">
        <f>'Sch-1'!D245</f>
        <v xml:space="preserve">FIRE FIGHTING SYSTEM                    </v>
      </c>
      <c r="E245" s="1070">
        <f>'Sch-1'!E245</f>
        <v>1000012022</v>
      </c>
      <c r="F245" s="1068" t="str">
        <f>'Sch-1'!J245</f>
        <v>4.5 kg CO2 type Portable Fire extinguisher</v>
      </c>
      <c r="G245" s="1070" t="str">
        <f>'Sch-1'!K245</f>
        <v xml:space="preserve">EA </v>
      </c>
      <c r="H245" s="1070">
        <f>'Sch-1'!L245</f>
        <v>7</v>
      </c>
      <c r="I245" s="1144"/>
      <c r="J245" s="1155" t="str">
        <f t="shared" si="10"/>
        <v>Included</v>
      </c>
      <c r="K245" s="1003"/>
      <c r="M245" s="285"/>
    </row>
    <row r="246" spans="1:13" s="987" customFormat="1">
      <c r="A246" s="908">
        <f>'Sch-1'!A246</f>
        <v>68</v>
      </c>
      <c r="B246" s="1070">
        <f>'Sch-1'!B246</f>
        <v>7000025896</v>
      </c>
      <c r="C246" s="1070">
        <f>'Sch-1'!C246</f>
        <v>660</v>
      </c>
      <c r="D246" s="908" t="str">
        <f>'Sch-1'!D246</f>
        <v xml:space="preserve">ILLUMINATION SYSTEM                     </v>
      </c>
      <c r="E246" s="1070">
        <f>'Sch-1'!E246</f>
        <v>1000013795</v>
      </c>
      <c r="F246" s="1068" t="str">
        <f>'Sch-1'!J246</f>
        <v>Illumination System for switchyard panel room of 6 m length</v>
      </c>
      <c r="G246" s="1070" t="str">
        <f>'Sch-1'!K246</f>
        <v xml:space="preserve">LS </v>
      </c>
      <c r="H246" s="1070">
        <f>'Sch-1'!L246</f>
        <v>7</v>
      </c>
      <c r="I246" s="1144"/>
      <c r="J246" s="1155" t="str">
        <f t="shared" si="10"/>
        <v>Included</v>
      </c>
      <c r="K246" s="1003"/>
      <c r="M246" s="285"/>
    </row>
    <row r="247" spans="1:13" s="987" customFormat="1" ht="33">
      <c r="A247" s="908">
        <f>'Sch-1'!A247</f>
        <v>69</v>
      </c>
      <c r="B247" s="1070">
        <f>'Sch-1'!B247</f>
        <v>7000025896</v>
      </c>
      <c r="C247" s="1070">
        <f>'Sch-1'!C247</f>
        <v>670</v>
      </c>
      <c r="D247" s="908" t="str">
        <f>'Sch-1'!D247</f>
        <v xml:space="preserve">ILLUMINATION SYSTEM                     </v>
      </c>
      <c r="E247" s="1070">
        <f>'Sch-1'!E247</f>
        <v>1000038325</v>
      </c>
      <c r="F247" s="1068" t="str">
        <f>'Sch-1'!J247</f>
        <v>LIGHTING FIXTURE LED LUMINAIRES TYPE FL2 AS PER TECH. SPECIFICATIONS</v>
      </c>
      <c r="G247" s="1070" t="str">
        <f>'Sch-1'!K247</f>
        <v xml:space="preserve">EA </v>
      </c>
      <c r="H247" s="1070">
        <f>'Sch-1'!L247</f>
        <v>30</v>
      </c>
      <c r="I247" s="1144"/>
      <c r="J247" s="1155" t="str">
        <f t="shared" si="10"/>
        <v>Included</v>
      </c>
      <c r="K247" s="1003"/>
      <c r="M247" s="285"/>
    </row>
    <row r="248" spans="1:13" s="987" customFormat="1" ht="33">
      <c r="A248" s="908">
        <f>'Sch-1'!A248</f>
        <v>70</v>
      </c>
      <c r="B248" s="1070">
        <f>'Sch-1'!B248</f>
        <v>7000025896</v>
      </c>
      <c r="C248" s="1070">
        <f>'Sch-1'!C248</f>
        <v>680</v>
      </c>
      <c r="D248" s="908" t="str">
        <f>'Sch-1'!D248</f>
        <v xml:space="preserve">ILLUMINATION SYSTEM                     </v>
      </c>
      <c r="E248" s="1070">
        <f>'Sch-1'!E248</f>
        <v>1000038387</v>
      </c>
      <c r="F248" s="1068" t="str">
        <f>'Sch-1'!J248</f>
        <v>LED FLOOD LIGHT LUMINARIESTYPE FL-1 (150W) AS PER TECHNICALSPECIFICATION</v>
      </c>
      <c r="G248" s="1070" t="str">
        <f>'Sch-1'!K248</f>
        <v xml:space="preserve">EA </v>
      </c>
      <c r="H248" s="1070">
        <f>'Sch-1'!L248</f>
        <v>30</v>
      </c>
      <c r="I248" s="1144"/>
      <c r="J248" s="1155" t="str">
        <f t="shared" si="10"/>
        <v>Included</v>
      </c>
      <c r="K248" s="1003"/>
      <c r="M248" s="285"/>
    </row>
    <row r="249" spans="1:13" s="987" customFormat="1">
      <c r="A249" s="908">
        <f>'Sch-1'!A249</f>
        <v>71</v>
      </c>
      <c r="B249" s="1070">
        <f>'Sch-1'!B249</f>
        <v>7000025896</v>
      </c>
      <c r="C249" s="1070">
        <f>'Sch-1'!C249</f>
        <v>690</v>
      </c>
      <c r="D249" s="908" t="str">
        <f>'Sch-1'!D249</f>
        <v xml:space="preserve">ILLUMINATION SYSTEM                     </v>
      </c>
      <c r="E249" s="1070">
        <f>'Sch-1'!E249</f>
        <v>1000014547</v>
      </c>
      <c r="F249" s="1068" t="str">
        <f>'Sch-1'!J249</f>
        <v>Lighting Panel type ACP-2 as per technical specification</v>
      </c>
      <c r="G249" s="1070" t="str">
        <f>'Sch-1'!K249</f>
        <v xml:space="preserve">EA </v>
      </c>
      <c r="H249" s="1070">
        <f>'Sch-1'!L249</f>
        <v>4</v>
      </c>
      <c r="I249" s="1144"/>
      <c r="J249" s="1155" t="str">
        <f t="shared" si="10"/>
        <v>Included</v>
      </c>
      <c r="K249" s="1003"/>
      <c r="M249" s="285"/>
    </row>
    <row r="250" spans="1:13" s="987" customFormat="1">
      <c r="A250" s="908">
        <f>'Sch-1'!A250</f>
        <v>72</v>
      </c>
      <c r="B250" s="1070">
        <f>'Sch-1'!B250</f>
        <v>7000025896</v>
      </c>
      <c r="C250" s="1070">
        <f>'Sch-1'!C250</f>
        <v>700</v>
      </c>
      <c r="D250" s="908" t="str">
        <f>'Sch-1'!D250</f>
        <v xml:space="preserve">Mandatory Spare LOT                     </v>
      </c>
      <c r="E250" s="1070">
        <f>'Sch-1'!E250</f>
        <v>1000019912</v>
      </c>
      <c r="F250" s="1068" t="str">
        <f>'Sch-1'!J250</f>
        <v>Relay &amp; protection Panels (with automation)</v>
      </c>
      <c r="G250" s="1070" t="str">
        <f>'Sch-1'!K250</f>
        <v xml:space="preserve">LS </v>
      </c>
      <c r="H250" s="1070">
        <f>'Sch-1'!L250</f>
        <v>1</v>
      </c>
      <c r="I250" s="1144"/>
      <c r="J250" s="1155" t="str">
        <f t="shared" si="10"/>
        <v>Included</v>
      </c>
      <c r="K250" s="1003"/>
      <c r="M250" s="285"/>
    </row>
    <row r="251" spans="1:13" s="987" customFormat="1">
      <c r="A251" s="908">
        <f>'Sch-1'!A251</f>
        <v>73</v>
      </c>
      <c r="B251" s="1070">
        <f>'Sch-1'!B251</f>
        <v>7000025896</v>
      </c>
      <c r="C251" s="1070">
        <f>'Sch-1'!C251</f>
        <v>710</v>
      </c>
      <c r="D251" s="908" t="str">
        <f>'Sch-1'!D251</f>
        <v xml:space="preserve">Mandatory Spare LOT                     </v>
      </c>
      <c r="E251" s="1070">
        <f>'Sch-1'!E251</f>
        <v>1000025934</v>
      </c>
      <c r="F251" s="1068" t="str">
        <f>'Sch-1'!J251</f>
        <v>Spare-245kV CVT</v>
      </c>
      <c r="G251" s="1070" t="str">
        <f>'Sch-1'!K251</f>
        <v>SET</v>
      </c>
      <c r="H251" s="1070">
        <f>'Sch-1'!L251</f>
        <v>1</v>
      </c>
      <c r="I251" s="1144"/>
      <c r="J251" s="1155" t="str">
        <f t="shared" si="10"/>
        <v>Included</v>
      </c>
      <c r="K251" s="1003"/>
      <c r="M251" s="285"/>
    </row>
    <row r="252" spans="1:13" s="987" customFormat="1">
      <c r="A252" s="908">
        <f>'Sch-1'!A252</f>
        <v>74</v>
      </c>
      <c r="B252" s="1070">
        <f>'Sch-1'!B252</f>
        <v>7000025896</v>
      </c>
      <c r="C252" s="1070">
        <f>'Sch-1'!C252</f>
        <v>720</v>
      </c>
      <c r="D252" s="908" t="str">
        <f>'Sch-1'!D252</f>
        <v xml:space="preserve">Mandatory Spare LOT                     </v>
      </c>
      <c r="E252" s="1070">
        <f>'Sch-1'!E252</f>
        <v>1000025933</v>
      </c>
      <c r="F252" s="1068" t="str">
        <f>'Sch-1'!J252</f>
        <v>Spare-245kV CT</v>
      </c>
      <c r="G252" s="1070" t="str">
        <f>'Sch-1'!K252</f>
        <v>SET</v>
      </c>
      <c r="H252" s="1070">
        <f>'Sch-1'!L252</f>
        <v>1</v>
      </c>
      <c r="I252" s="1144"/>
      <c r="J252" s="1155" t="str">
        <f t="shared" si="10"/>
        <v>Included</v>
      </c>
      <c r="K252" s="1003"/>
      <c r="M252" s="285"/>
    </row>
    <row r="253" spans="1:13" s="987" customFormat="1">
      <c r="A253" s="908">
        <f>'Sch-1'!A253</f>
        <v>75</v>
      </c>
      <c r="B253" s="1070">
        <f>'Sch-1'!B253</f>
        <v>7000025896</v>
      </c>
      <c r="C253" s="1070">
        <f>'Sch-1'!C253</f>
        <v>730</v>
      </c>
      <c r="D253" s="908" t="str">
        <f>'Sch-1'!D253</f>
        <v xml:space="preserve">Mandatory Spare LOT                     </v>
      </c>
      <c r="E253" s="1070">
        <f>'Sch-1'!E253</f>
        <v>1000025936</v>
      </c>
      <c r="F253" s="1068" t="str">
        <f>'Sch-1'!J253</f>
        <v>Spare-245kV Isolator</v>
      </c>
      <c r="G253" s="1070" t="str">
        <f>'Sch-1'!K253</f>
        <v>SET</v>
      </c>
      <c r="H253" s="1070">
        <f>'Sch-1'!L253</f>
        <v>1</v>
      </c>
      <c r="I253" s="1144"/>
      <c r="J253" s="1155" t="str">
        <f t="shared" si="10"/>
        <v>Included</v>
      </c>
      <c r="K253" s="1003"/>
      <c r="M253" s="285"/>
    </row>
    <row r="254" spans="1:13" s="987" customFormat="1">
      <c r="A254" s="908">
        <f>'Sch-1'!A254</f>
        <v>76</v>
      </c>
      <c r="B254" s="1070">
        <f>'Sch-1'!B254</f>
        <v>7000025896</v>
      </c>
      <c r="C254" s="1070">
        <f>'Sch-1'!C254</f>
        <v>740</v>
      </c>
      <c r="D254" s="908" t="str">
        <f>'Sch-1'!D254</f>
        <v xml:space="preserve">Mandatory Spare LOT                     </v>
      </c>
      <c r="E254" s="1070">
        <f>'Sch-1'!E254</f>
        <v>1000025935</v>
      </c>
      <c r="F254" s="1068" t="str">
        <f>'Sch-1'!J254</f>
        <v>Spare-245kV Circuit Breaker</v>
      </c>
      <c r="G254" s="1070" t="str">
        <f>'Sch-1'!K254</f>
        <v>SET</v>
      </c>
      <c r="H254" s="1070">
        <f>'Sch-1'!L254</f>
        <v>1</v>
      </c>
      <c r="I254" s="1144"/>
      <c r="J254" s="1155" t="str">
        <f t="shared" si="10"/>
        <v>Included</v>
      </c>
      <c r="K254" s="1003"/>
      <c r="M254" s="285"/>
    </row>
    <row r="255" spans="1:13" s="987" customFormat="1">
      <c r="A255" s="908">
        <f>'Sch-1'!A255</f>
        <v>77</v>
      </c>
      <c r="B255" s="1070">
        <f>'Sch-1'!B255</f>
        <v>7000025896</v>
      </c>
      <c r="C255" s="1070">
        <f>'Sch-1'!C255</f>
        <v>750</v>
      </c>
      <c r="D255" s="908" t="str">
        <f>'Sch-1'!D255</f>
        <v xml:space="preserve">Mandatory Spare LOT                     </v>
      </c>
      <c r="E255" s="1070">
        <f>'Sch-1'!E255</f>
        <v>1000025943</v>
      </c>
      <c r="F255" s="1068" t="str">
        <f>'Sch-1'!J255</f>
        <v>Spare-420kV CVT 1</v>
      </c>
      <c r="G255" s="1070" t="str">
        <f>'Sch-1'!K255</f>
        <v>SET</v>
      </c>
      <c r="H255" s="1070">
        <f>'Sch-1'!L255</f>
        <v>1</v>
      </c>
      <c r="I255" s="1144"/>
      <c r="J255" s="1155" t="str">
        <f t="shared" si="10"/>
        <v>Included</v>
      </c>
      <c r="K255" s="1003"/>
      <c r="M255" s="285"/>
    </row>
    <row r="256" spans="1:13" s="987" customFormat="1" ht="82.5">
      <c r="A256" s="908">
        <f>'Sch-1'!A256</f>
        <v>78</v>
      </c>
      <c r="B256" s="1070">
        <f>'Sch-1'!B256</f>
        <v>7000025896</v>
      </c>
      <c r="C256" s="1070">
        <f>'Sch-1'!C256</f>
        <v>930</v>
      </c>
      <c r="D256" s="908" t="str">
        <f>'Sch-1'!D256</f>
        <v xml:space="preserve">Tele eqpt at Fatehgarh-3                </v>
      </c>
      <c r="E256" s="1070">
        <f>'Sch-1'!E256</f>
        <v>1000031367</v>
      </c>
      <c r="F256" s="1068" t="str">
        <f>'Sch-1'!J256</f>
        <v>SDH EQUIPMENT (STM-16 MADM UPTO 5 MSP PROTECTED DIRECTIONS)-BASEEQUIPMENT (COMMON CARDS, CROSS CONNECT/CONTROL CARDS, OPTICAL BASECARDS, POWER SUPPLY CARDS, POWER CABLING, OTHER HARDWARE ANDACCESSORIES INCLUDING SUB RACKS, PATCH CORD, DDF ETC FULLY EQUIPEDEXCLUDING OPTICAL INTERFACE &amp; TRIBUTARY CARDS</v>
      </c>
      <c r="G256" s="1070" t="str">
        <f>'Sch-1'!K256</f>
        <v xml:space="preserve">EA </v>
      </c>
      <c r="H256" s="1070">
        <f>'Sch-1'!L256</f>
        <v>3</v>
      </c>
      <c r="I256" s="1144"/>
      <c r="J256" s="1155" t="str">
        <f t="shared" si="10"/>
        <v>Included</v>
      </c>
      <c r="K256" s="1003"/>
      <c r="M256" s="285"/>
    </row>
    <row r="257" spans="1:13" s="987" customFormat="1">
      <c r="A257" s="908">
        <f>'Sch-1'!A257</f>
        <v>79</v>
      </c>
      <c r="B257" s="1070">
        <f>'Sch-1'!B257</f>
        <v>7000025896</v>
      </c>
      <c r="C257" s="1070">
        <f>'Sch-1'!C257</f>
        <v>940</v>
      </c>
      <c r="D257" s="908" t="str">
        <f>'Sch-1'!D257</f>
        <v xml:space="preserve">Tele eqpt at Fatehgarh-3                </v>
      </c>
      <c r="E257" s="1070">
        <f>'Sch-1'!E257</f>
        <v>1000018706</v>
      </c>
      <c r="F257" s="1068" t="str">
        <f>'Sch-1'!J257</f>
        <v>S16.1 SFP</v>
      </c>
      <c r="G257" s="1070" t="str">
        <f>'Sch-1'!K257</f>
        <v xml:space="preserve">EA </v>
      </c>
      <c r="H257" s="1070">
        <f>'Sch-1'!L257</f>
        <v>12</v>
      </c>
      <c r="I257" s="1144"/>
      <c r="J257" s="1155" t="str">
        <f t="shared" si="10"/>
        <v>Included</v>
      </c>
      <c r="K257" s="1003"/>
      <c r="M257" s="285"/>
    </row>
    <row r="258" spans="1:13" s="987" customFormat="1">
      <c r="A258" s="908">
        <f>'Sch-1'!A258</f>
        <v>80</v>
      </c>
      <c r="B258" s="1070">
        <f>'Sch-1'!B258</f>
        <v>7000025896</v>
      </c>
      <c r="C258" s="1070">
        <f>'Sch-1'!C258</f>
        <v>950</v>
      </c>
      <c r="D258" s="908" t="str">
        <f>'Sch-1'!D258</f>
        <v xml:space="preserve">Tele eqpt at Fatehgarh-3                </v>
      </c>
      <c r="E258" s="1070">
        <f>'Sch-1'!E258</f>
        <v>1000031374</v>
      </c>
      <c r="F258" s="1068" t="str">
        <f>'Sch-1'!J258</f>
        <v>TRIBUTARY INTERFACE- E1 INTERFACE (MINIMUM 16 NOS.)</v>
      </c>
      <c r="G258" s="1070" t="str">
        <f>'Sch-1'!K258</f>
        <v>SET</v>
      </c>
      <c r="H258" s="1070">
        <f>'Sch-1'!L258</f>
        <v>6</v>
      </c>
      <c r="I258" s="1144"/>
      <c r="J258" s="1155" t="str">
        <f t="shared" si="10"/>
        <v>Included</v>
      </c>
      <c r="K258" s="1003"/>
      <c r="M258" s="285"/>
    </row>
    <row r="259" spans="1:13" s="987" customFormat="1" ht="33">
      <c r="A259" s="908">
        <f>'Sch-1'!A259</f>
        <v>81</v>
      </c>
      <c r="B259" s="1070">
        <f>'Sch-1'!B259</f>
        <v>7000025896</v>
      </c>
      <c r="C259" s="1070">
        <f>'Sch-1'!C259</f>
        <v>960</v>
      </c>
      <c r="D259" s="908" t="str">
        <f>'Sch-1'!D259</f>
        <v xml:space="preserve">Tele eqpt at Fatehgarh-3                </v>
      </c>
      <c r="E259" s="1070">
        <f>'Sch-1'!E259</f>
        <v>1000034950</v>
      </c>
      <c r="F259" s="1068" t="str">
        <f>'Sch-1'!J259</f>
        <v>ETHERNET INTERFACE 10/100 BASE T WITH LAYER-2 SWITCHING (MIN 8INTERFACES PER CARD)</v>
      </c>
      <c r="G259" s="1070" t="str">
        <f>'Sch-1'!K259</f>
        <v xml:space="preserve">EA </v>
      </c>
      <c r="H259" s="1070">
        <f>'Sch-1'!L259</f>
        <v>6</v>
      </c>
      <c r="I259" s="1144"/>
      <c r="J259" s="1155" t="str">
        <f t="shared" si="10"/>
        <v>Included</v>
      </c>
      <c r="K259" s="1003"/>
      <c r="M259" s="285"/>
    </row>
    <row r="260" spans="1:13" s="987" customFormat="1" ht="33">
      <c r="A260" s="908">
        <f>'Sch-1'!A260</f>
        <v>82</v>
      </c>
      <c r="B260" s="1070">
        <f>'Sch-1'!B260</f>
        <v>7000025896</v>
      </c>
      <c r="C260" s="1070">
        <f>'Sch-1'!C260</f>
        <v>970</v>
      </c>
      <c r="D260" s="908" t="str">
        <f>'Sch-1'!D260</f>
        <v xml:space="preserve">Tele eqpt at Fatehgarh-3                </v>
      </c>
      <c r="E260" s="1070">
        <f>'Sch-1'!E260</f>
        <v>1000031381</v>
      </c>
      <c r="F260" s="1068" t="str">
        <f>'Sch-1'!J260</f>
        <v>TRIBUTARY INTERFACE-GIGABIT ETHERNET INTERFACES 10/100 MBPS WITH LAYER-2 SWITCHING (MINIMUM 2 NOS.)</v>
      </c>
      <c r="G260" s="1070" t="str">
        <f>'Sch-1'!K260</f>
        <v>SET</v>
      </c>
      <c r="H260" s="1070">
        <f>'Sch-1'!L260</f>
        <v>3</v>
      </c>
      <c r="I260" s="1144"/>
      <c r="J260" s="1155" t="str">
        <f t="shared" si="10"/>
        <v>Included</v>
      </c>
      <c r="K260" s="1003"/>
      <c r="M260" s="285"/>
    </row>
    <row r="261" spans="1:13" s="987" customFormat="1">
      <c r="A261" s="908">
        <f>'Sch-1'!A261</f>
        <v>83</v>
      </c>
      <c r="B261" s="1070">
        <f>'Sch-1'!B261</f>
        <v>7000025896</v>
      </c>
      <c r="C261" s="1070">
        <f>'Sch-1'!C261</f>
        <v>980</v>
      </c>
      <c r="D261" s="908" t="str">
        <f>'Sch-1'!D261</f>
        <v xml:space="preserve">Tele eqpt at Fatehgarh-3                </v>
      </c>
      <c r="E261" s="1070">
        <f>'Sch-1'!E261</f>
        <v>1000026228</v>
      </c>
      <c r="F261" s="1068" t="str">
        <f>'Sch-1'!J261</f>
        <v>Equipment Cabinets For SDH</v>
      </c>
      <c r="G261" s="1070" t="str">
        <f>'Sch-1'!K261</f>
        <v xml:space="preserve">EA </v>
      </c>
      <c r="H261" s="1070">
        <f>'Sch-1'!L261</f>
        <v>3</v>
      </c>
      <c r="I261" s="1144"/>
      <c r="J261" s="1155" t="str">
        <f t="shared" si="10"/>
        <v>Included</v>
      </c>
      <c r="K261" s="1003"/>
      <c r="M261" s="285"/>
    </row>
    <row r="262" spans="1:13" s="987" customFormat="1">
      <c r="A262" s="908">
        <f>'Sch-1'!A262</f>
        <v>84</v>
      </c>
      <c r="B262" s="1070">
        <f>'Sch-1'!B262</f>
        <v>7000025896</v>
      </c>
      <c r="C262" s="1070">
        <f>'Sch-1'!C262</f>
        <v>1030</v>
      </c>
      <c r="D262" s="908" t="str">
        <f>'Sch-1'!D262</f>
        <v xml:space="preserve">Tele eqpt at Fatehgarh-3                </v>
      </c>
      <c r="E262" s="1070">
        <f>'Sch-1'!E262</f>
        <v>1000037545</v>
      </c>
      <c r="F262" s="1068" t="str">
        <f>'Sch-1'!J262</f>
        <v>24F (DWSM) APPROACH FIBRE OPTIC CABLE</v>
      </c>
      <c r="G262" s="1070" t="str">
        <f>'Sch-1'!K262</f>
        <v xml:space="preserve">KM </v>
      </c>
      <c r="H262" s="1070">
        <f>'Sch-1'!L262</f>
        <v>2</v>
      </c>
      <c r="I262" s="1144"/>
      <c r="J262" s="1155" t="str">
        <f t="shared" si="10"/>
        <v>Included</v>
      </c>
      <c r="K262" s="1003"/>
      <c r="M262" s="285"/>
    </row>
    <row r="263" spans="1:13" s="987" customFormat="1">
      <c r="A263" s="908">
        <f>'Sch-1'!A263</f>
        <v>85</v>
      </c>
      <c r="B263" s="1070">
        <f>'Sch-1'!B263</f>
        <v>7000025896</v>
      </c>
      <c r="C263" s="1070">
        <f>'Sch-1'!C263</f>
        <v>1000</v>
      </c>
      <c r="D263" s="908" t="str">
        <f>'Sch-1'!D263</f>
        <v xml:space="preserve">Tele eqpt at Fatehgarh-3                </v>
      </c>
      <c r="E263" s="1070">
        <f>'Sch-1'!E263</f>
        <v>1000066614</v>
      </c>
      <c r="F263" s="1068" t="str">
        <f>'Sch-1'!J263</f>
        <v>GI PIPE INSTALLATION HARDWARE FOR APPROACH CABLING</v>
      </c>
      <c r="G263" s="1070" t="str">
        <f>'Sch-1'!K263</f>
        <v xml:space="preserve">KM </v>
      </c>
      <c r="H263" s="1070">
        <f>'Sch-1'!L263</f>
        <v>2</v>
      </c>
      <c r="I263" s="1144"/>
      <c r="J263" s="1155" t="str">
        <f t="shared" si="10"/>
        <v>Included</v>
      </c>
      <c r="K263" s="1003"/>
      <c r="M263" s="285"/>
    </row>
    <row r="264" spans="1:13" s="987" customFormat="1">
      <c r="A264" s="908">
        <f>'Sch-1'!A264</f>
        <v>86</v>
      </c>
      <c r="B264" s="1070">
        <f>'Sch-1'!B264</f>
        <v>7000025896</v>
      </c>
      <c r="C264" s="1070">
        <f>'Sch-1'!C264</f>
        <v>1010</v>
      </c>
      <c r="D264" s="908" t="str">
        <f>'Sch-1'!D264</f>
        <v xml:space="preserve">Tele eqpt at Fatehgarh-3                </v>
      </c>
      <c r="E264" s="1070">
        <f>'Sch-1'!E264</f>
        <v>1000066612</v>
      </c>
      <c r="F264" s="1068" t="str">
        <f>'Sch-1'!J264</f>
        <v>GI ELBOW INSTALLATION HARDWARE FOR APPROAH CABLING</v>
      </c>
      <c r="G264" s="1070" t="str">
        <f>'Sch-1'!K264</f>
        <v xml:space="preserve">EA </v>
      </c>
      <c r="H264" s="1070">
        <f>'Sch-1'!L264</f>
        <v>300</v>
      </c>
      <c r="I264" s="1144"/>
      <c r="J264" s="1155" t="str">
        <f t="shared" si="10"/>
        <v>Included</v>
      </c>
      <c r="K264" s="1003"/>
      <c r="M264" s="285"/>
    </row>
    <row r="265" spans="1:13" s="987" customFormat="1">
      <c r="A265" s="908">
        <f>'Sch-1'!A265</f>
        <v>87</v>
      </c>
      <c r="B265" s="1070">
        <f>'Sch-1'!B265</f>
        <v>7000025896</v>
      </c>
      <c r="C265" s="1070">
        <f>'Sch-1'!C265</f>
        <v>1020</v>
      </c>
      <c r="D265" s="908" t="str">
        <f>'Sch-1'!D265</f>
        <v xml:space="preserve">Tele eqpt at Fatehgarh-3                </v>
      </c>
      <c r="E265" s="1070">
        <f>'Sch-1'!E265</f>
        <v>1000066613</v>
      </c>
      <c r="F265" s="1068" t="str">
        <f>'Sch-1'!J265</f>
        <v>GI FLEXIBLE CONDUIT INSTALLATION HARDWARE FOR APPROAH CABLING</v>
      </c>
      <c r="G265" s="1070" t="str">
        <f>'Sch-1'!K265</f>
        <v xml:space="preserve">EA </v>
      </c>
      <c r="H265" s="1070">
        <f>'Sch-1'!L265</f>
        <v>150</v>
      </c>
      <c r="I265" s="1144"/>
      <c r="J265" s="1155" t="str">
        <f t="shared" si="10"/>
        <v>Included</v>
      </c>
      <c r="K265" s="1003"/>
      <c r="M265" s="285"/>
    </row>
    <row r="266" spans="1:13" s="987" customFormat="1">
      <c r="A266" s="908">
        <f>'Sch-1'!A266</f>
        <v>88</v>
      </c>
      <c r="B266" s="1070">
        <f>'Sch-1'!B266</f>
        <v>7000025896</v>
      </c>
      <c r="C266" s="1070">
        <f>'Sch-1'!C266</f>
        <v>990</v>
      </c>
      <c r="D266" s="908" t="str">
        <f>'Sch-1'!D266</f>
        <v xml:space="preserve">Tele eqpt at Fatehgarh-3                </v>
      </c>
      <c r="E266" s="1070">
        <f>'Sch-1'!E266</f>
        <v>1000023471</v>
      </c>
      <c r="F266" s="1068" t="str">
        <f>'Sch-1'!J266</f>
        <v>OPGW Fibre Optic Distribution Panel (FODP): Indoor Type: 96F</v>
      </c>
      <c r="G266" s="1070" t="str">
        <f>'Sch-1'!K266</f>
        <v xml:space="preserve">EA </v>
      </c>
      <c r="H266" s="1070">
        <f>'Sch-1'!L266</f>
        <v>2</v>
      </c>
      <c r="I266" s="1144"/>
      <c r="J266" s="1155" t="str">
        <f t="shared" si="10"/>
        <v>Included</v>
      </c>
      <c r="K266" s="1003"/>
      <c r="M266" s="285"/>
    </row>
    <row r="267" spans="1:13" s="987" customFormat="1" ht="66">
      <c r="A267" s="908">
        <f>'Sch-1'!A267</f>
        <v>89</v>
      </c>
      <c r="B267" s="1070">
        <f>'Sch-1'!B267</f>
        <v>7000025896</v>
      </c>
      <c r="C267" s="1070">
        <f>'Sch-1'!C267</f>
        <v>1050</v>
      </c>
      <c r="D267" s="908" t="str">
        <f>'Sch-1'!D267</f>
        <v xml:space="preserve">Spares-Tele Eqpt at Fatehgarh-3         </v>
      </c>
      <c r="E267" s="1070">
        <f>'Sch-1'!E267</f>
        <v>1000031369</v>
      </c>
      <c r="F267" s="1068" t="str">
        <f>'Sch-1'!J267</f>
        <v>SDH EQUIPMENT (STM-16 MADM UPTO 5 MSP PROTECTED DIRECTIONS)-COMMONCARDS, CROSS-CONNECT/CONTROL CARDS, OPTICAL BASE CARD, POWER SUPPLYCARDS, POWER CABLING, OTHER HARDWARE &amp; ACCESSORIES (EACH).</v>
      </c>
      <c r="G267" s="1070" t="str">
        <f>'Sch-1'!K267</f>
        <v>SET</v>
      </c>
      <c r="H267" s="1070">
        <f>'Sch-1'!L267</f>
        <v>1</v>
      </c>
      <c r="I267" s="1144"/>
      <c r="J267" s="1155" t="str">
        <f t="shared" si="10"/>
        <v>Included</v>
      </c>
      <c r="K267" s="1003"/>
      <c r="M267" s="285"/>
    </row>
    <row r="268" spans="1:13" s="987" customFormat="1">
      <c r="A268" s="908">
        <f>'Sch-1'!A268</f>
        <v>90</v>
      </c>
      <c r="B268" s="1070">
        <f>'Sch-1'!B268</f>
        <v>7000025896</v>
      </c>
      <c r="C268" s="1070">
        <f>'Sch-1'!C268</f>
        <v>1060</v>
      </c>
      <c r="D268" s="908" t="str">
        <f>'Sch-1'!D268</f>
        <v xml:space="preserve">Spares-Tele Eqpt at Fatehgarh-3         </v>
      </c>
      <c r="E268" s="1070">
        <f>'Sch-1'!E268</f>
        <v>1000018706</v>
      </c>
      <c r="F268" s="1068" t="str">
        <f>'Sch-1'!J268</f>
        <v>S16.1 SFP</v>
      </c>
      <c r="G268" s="1070" t="str">
        <f>'Sch-1'!K268</f>
        <v xml:space="preserve">EA </v>
      </c>
      <c r="H268" s="1070">
        <f>'Sch-1'!L268</f>
        <v>1</v>
      </c>
      <c r="I268" s="1144"/>
      <c r="J268" s="1155" t="str">
        <f t="shared" si="10"/>
        <v>Included</v>
      </c>
      <c r="K268" s="1003"/>
      <c r="M268" s="285"/>
    </row>
    <row r="269" spans="1:13" s="987" customFormat="1">
      <c r="A269" s="908">
        <f>'Sch-1'!A269</f>
        <v>91</v>
      </c>
      <c r="B269" s="1070">
        <f>'Sch-1'!B269</f>
        <v>7000025896</v>
      </c>
      <c r="C269" s="1070">
        <f>'Sch-1'!C269</f>
        <v>1070</v>
      </c>
      <c r="D269" s="908" t="str">
        <f>'Sch-1'!D269</f>
        <v xml:space="preserve">Spares-Tele Eqpt at Fatehgarh-3         </v>
      </c>
      <c r="E269" s="1070">
        <f>'Sch-1'!E269</f>
        <v>1000031374</v>
      </c>
      <c r="F269" s="1068" t="str">
        <f>'Sch-1'!J269</f>
        <v>TRIBUTARY INTERFACE- E1 INTERFACE (MINIMUM 16 NOS.)</v>
      </c>
      <c r="G269" s="1070" t="str">
        <f>'Sch-1'!K269</f>
        <v>SET</v>
      </c>
      <c r="H269" s="1070">
        <f>'Sch-1'!L269</f>
        <v>1</v>
      </c>
      <c r="I269" s="1144"/>
      <c r="J269" s="1155" t="str">
        <f t="shared" si="10"/>
        <v>Included</v>
      </c>
      <c r="K269" s="1003"/>
      <c r="M269" s="285"/>
    </row>
    <row r="270" spans="1:13" s="987" customFormat="1" ht="33">
      <c r="A270" s="908">
        <f>'Sch-1'!A270</f>
        <v>92</v>
      </c>
      <c r="B270" s="1070">
        <f>'Sch-1'!B270</f>
        <v>7000025896</v>
      </c>
      <c r="C270" s="1070">
        <f>'Sch-1'!C270</f>
        <v>1080</v>
      </c>
      <c r="D270" s="908" t="str">
        <f>'Sch-1'!D270</f>
        <v xml:space="preserve">Spares-Tele Eqpt at Fatehgarh-3         </v>
      </c>
      <c r="E270" s="1070">
        <f>'Sch-1'!E270</f>
        <v>1000034950</v>
      </c>
      <c r="F270" s="1068" t="str">
        <f>'Sch-1'!J270</f>
        <v>ETHERNET INTERFACE 10/100 BASE T WITH LAYER-2 SWITCHING (MIN 8INTERFACES PER CARD)</v>
      </c>
      <c r="G270" s="1070" t="str">
        <f>'Sch-1'!K270</f>
        <v xml:space="preserve">EA </v>
      </c>
      <c r="H270" s="1070">
        <f>'Sch-1'!L270</f>
        <v>1</v>
      </c>
      <c r="I270" s="1144"/>
      <c r="J270" s="1155" t="str">
        <f t="shared" si="10"/>
        <v>Included</v>
      </c>
      <c r="K270" s="1003"/>
      <c r="M270" s="285"/>
    </row>
    <row r="271" spans="1:13" s="987" customFormat="1" ht="33">
      <c r="A271" s="908">
        <f>'Sch-1'!A271</f>
        <v>93</v>
      </c>
      <c r="B271" s="1070">
        <f>'Sch-1'!B271</f>
        <v>7000025896</v>
      </c>
      <c r="C271" s="1070">
        <f>'Sch-1'!C271</f>
        <v>1090</v>
      </c>
      <c r="D271" s="908" t="str">
        <f>'Sch-1'!D271</f>
        <v xml:space="preserve">Spares-Tele Eqpt at Fatehgarh-3         </v>
      </c>
      <c r="E271" s="1070">
        <f>'Sch-1'!E271</f>
        <v>1000031381</v>
      </c>
      <c r="F271" s="1068" t="str">
        <f>'Sch-1'!J271</f>
        <v>TRIBUTARY INTERFACE-GIGABIT ETHERNET INTERFACES 10/100 MBPS WITH LAYER-2 SWITCHING (MINIMUM 2 NOS.)</v>
      </c>
      <c r="G271" s="1070" t="str">
        <f>'Sch-1'!K271</f>
        <v>SET</v>
      </c>
      <c r="H271" s="1070">
        <f>'Sch-1'!L271</f>
        <v>1</v>
      </c>
      <c r="I271" s="1144"/>
      <c r="J271" s="1155" t="str">
        <f t="shared" si="10"/>
        <v>Included</v>
      </c>
      <c r="K271" s="1003"/>
      <c r="M271" s="285"/>
    </row>
    <row r="272" spans="1:13" s="987" customFormat="1" ht="33">
      <c r="A272" s="908">
        <f>'Sch-1'!A272</f>
        <v>94</v>
      </c>
      <c r="B272" s="1070">
        <f>'Sch-1'!B272</f>
        <v>7000025896</v>
      </c>
      <c r="C272" s="1070">
        <f>'Sch-1'!C272</f>
        <v>1100</v>
      </c>
      <c r="D272" s="908" t="str">
        <f>'Sch-1'!D272</f>
        <v xml:space="preserve">Spares-Tele Eqpt at Fatehgarh-3         </v>
      </c>
      <c r="E272" s="1070">
        <f>'Sch-1'!E272</f>
        <v>1000031398</v>
      </c>
      <c r="F272" s="1068" t="str">
        <f>'Sch-1'!J272</f>
        <v>PRE CONNECTORIZED OPTICAL FIBER PATCH CORDS(10 MTRS) â€“ PACK OF SIXPATCH CORDS</v>
      </c>
      <c r="G272" s="1070" t="str">
        <f>'Sch-1'!K272</f>
        <v>SET</v>
      </c>
      <c r="H272" s="1070">
        <f>'Sch-1'!L272</f>
        <v>1</v>
      </c>
      <c r="I272" s="1144"/>
      <c r="J272" s="1155" t="str">
        <f t="shared" si="10"/>
        <v>Included</v>
      </c>
      <c r="K272" s="1003"/>
      <c r="M272" s="285"/>
    </row>
    <row r="273" spans="1:13" s="987" customFormat="1">
      <c r="A273" s="908">
        <f>'Sch-1'!A273</f>
        <v>95</v>
      </c>
      <c r="B273" s="1070">
        <f>'Sch-1'!B273</f>
        <v>7000025896</v>
      </c>
      <c r="C273" s="1070">
        <f>'Sch-1'!C273</f>
        <v>1110</v>
      </c>
      <c r="D273" s="908" t="str">
        <f>'Sch-1'!D273</f>
        <v xml:space="preserve">Spares-Tele Eqpt at Fatehgarh-3         </v>
      </c>
      <c r="E273" s="1070">
        <f>'Sch-1'!E273</f>
        <v>1000037545</v>
      </c>
      <c r="F273" s="1068" t="str">
        <f>'Sch-1'!J273</f>
        <v>24F (DWSM) APPROACH FIBRE OPTIC CABLE</v>
      </c>
      <c r="G273" s="1070" t="str">
        <f>'Sch-1'!K273</f>
        <v xml:space="preserve">KM </v>
      </c>
      <c r="H273" s="1070">
        <f>'Sch-1'!L273</f>
        <v>1</v>
      </c>
      <c r="I273" s="1144"/>
      <c r="J273" s="1155" t="str">
        <f t="shared" si="10"/>
        <v>Included</v>
      </c>
      <c r="K273" s="1003"/>
      <c r="M273" s="285"/>
    </row>
    <row r="274" spans="1:13" s="987" customFormat="1">
      <c r="A274" s="908">
        <f>'Sch-1'!A274</f>
        <v>96</v>
      </c>
      <c r="B274" s="1070">
        <f>'Sch-1'!B274</f>
        <v>7000025896</v>
      </c>
      <c r="C274" s="1070">
        <f>'Sch-1'!C274</f>
        <v>1120</v>
      </c>
      <c r="D274" s="908" t="str">
        <f>'Sch-1'!D274</f>
        <v xml:space="preserve">Spares-Tele Eqpt at Fatehgarh-3         </v>
      </c>
      <c r="E274" s="1070">
        <f>'Sch-1'!E274</f>
        <v>1000066614</v>
      </c>
      <c r="F274" s="1068" t="str">
        <f>'Sch-1'!J274</f>
        <v>GI PIPE INSTALLATION HARDWARE FOR APPROACH CABLING</v>
      </c>
      <c r="G274" s="1070" t="str">
        <f>'Sch-1'!K274</f>
        <v xml:space="preserve">KM </v>
      </c>
      <c r="H274" s="1070">
        <f>'Sch-1'!L274</f>
        <v>7.0000000000000001E-3</v>
      </c>
      <c r="I274" s="1144"/>
      <c r="J274" s="1155" t="str">
        <f t="shared" si="10"/>
        <v>Included</v>
      </c>
      <c r="K274" s="1003"/>
      <c r="M274" s="285"/>
    </row>
    <row r="275" spans="1:13" s="987" customFormat="1">
      <c r="A275" s="908">
        <f>'Sch-1'!A275</f>
        <v>97</v>
      </c>
      <c r="B275" s="1070">
        <f>'Sch-1'!B275</f>
        <v>7000025896</v>
      </c>
      <c r="C275" s="1070">
        <f>'Sch-1'!C275</f>
        <v>1130</v>
      </c>
      <c r="D275" s="908" t="str">
        <f>'Sch-1'!D275</f>
        <v xml:space="preserve">Spares-Tele Eqpt at Fatehgarh-3         </v>
      </c>
      <c r="E275" s="1070">
        <f>'Sch-1'!E275</f>
        <v>1000066612</v>
      </c>
      <c r="F275" s="1068" t="str">
        <f>'Sch-1'!J275</f>
        <v>GI ELBOW INSTALLATION HARDWARE FOR APPROAH CABLING</v>
      </c>
      <c r="G275" s="1070" t="str">
        <f>'Sch-1'!K275</f>
        <v xml:space="preserve">EA </v>
      </c>
      <c r="H275" s="1070">
        <f>'Sch-1'!L275</f>
        <v>8</v>
      </c>
      <c r="I275" s="1144"/>
      <c r="J275" s="1155" t="str">
        <f t="shared" si="10"/>
        <v>Included</v>
      </c>
      <c r="K275" s="1003"/>
      <c r="M275" s="285"/>
    </row>
    <row r="276" spans="1:13" s="987" customFormat="1">
      <c r="A276" s="908">
        <f>'Sch-1'!A276</f>
        <v>98</v>
      </c>
      <c r="B276" s="1070">
        <f>'Sch-1'!B276</f>
        <v>7000025896</v>
      </c>
      <c r="C276" s="1070">
        <f>'Sch-1'!C276</f>
        <v>1140</v>
      </c>
      <c r="D276" s="908" t="str">
        <f>'Sch-1'!D276</f>
        <v xml:space="preserve">Spares-Tele Eqpt at Fatehgarh-3         </v>
      </c>
      <c r="E276" s="1070">
        <f>'Sch-1'!E276</f>
        <v>1000066613</v>
      </c>
      <c r="F276" s="1068" t="str">
        <f>'Sch-1'!J276</f>
        <v>GI FLEXIBLE CONDUIT INSTALLATION HARDWARE FOR APPROAH CABLING</v>
      </c>
      <c r="G276" s="1070" t="str">
        <f>'Sch-1'!K276</f>
        <v xml:space="preserve">EA </v>
      </c>
      <c r="H276" s="1070">
        <f>'Sch-1'!L276</f>
        <v>6</v>
      </c>
      <c r="I276" s="1144"/>
      <c r="J276" s="1155" t="str">
        <f t="shared" si="10"/>
        <v>Included</v>
      </c>
      <c r="K276" s="1003"/>
      <c r="M276" s="285"/>
    </row>
    <row r="277" spans="1:13" s="987" customFormat="1">
      <c r="A277" s="908">
        <f>'Sch-1'!A277</f>
        <v>99</v>
      </c>
      <c r="B277" s="1070">
        <f>'Sch-1'!B277</f>
        <v>7000025896</v>
      </c>
      <c r="C277" s="1070">
        <f>'Sch-1'!C277</f>
        <v>1150</v>
      </c>
      <c r="D277" s="908" t="str">
        <f>'Sch-1'!D277</f>
        <v xml:space="preserve">PMU and Associated Items                </v>
      </c>
      <c r="E277" s="1070">
        <f>'Sch-1'!E277</f>
        <v>1000017518</v>
      </c>
      <c r="F277" s="1068" t="str">
        <f>'Sch-1'!J277</f>
        <v>PMU with GPS Clock (clock can be either internal or external)</v>
      </c>
      <c r="G277" s="1070" t="str">
        <f>'Sch-1'!K277</f>
        <v xml:space="preserve">EA </v>
      </c>
      <c r="H277" s="1070">
        <f>'Sch-1'!L277</f>
        <v>3</v>
      </c>
      <c r="I277" s="1144"/>
      <c r="J277" s="1155" t="str">
        <f t="shared" si="10"/>
        <v>Included</v>
      </c>
      <c r="K277" s="1003"/>
      <c r="M277" s="285"/>
    </row>
    <row r="278" spans="1:13" s="987" customFormat="1">
      <c r="A278" s="908">
        <f>'Sch-1'!A278</f>
        <v>100</v>
      </c>
      <c r="B278" s="1070">
        <f>'Sch-1'!B278</f>
        <v>7000025896</v>
      </c>
      <c r="C278" s="1070">
        <f>'Sch-1'!C278</f>
        <v>1160</v>
      </c>
      <c r="D278" s="908" t="str">
        <f>'Sch-1'!D278</f>
        <v xml:space="preserve">PMU and Associated Items                </v>
      </c>
      <c r="E278" s="1070">
        <f>'Sch-1'!E278</f>
        <v>1000022512</v>
      </c>
      <c r="F278" s="1068" t="str">
        <f>'Sch-1'!J278</f>
        <v>WAMS Hardware - Time System (GPS receiver)</v>
      </c>
      <c r="G278" s="1070" t="str">
        <f>'Sch-1'!K278</f>
        <v xml:space="preserve">EA </v>
      </c>
      <c r="H278" s="1070">
        <f>'Sch-1'!L278</f>
        <v>3</v>
      </c>
      <c r="I278" s="1144"/>
      <c r="J278" s="1155" t="str">
        <f t="shared" si="10"/>
        <v>Included</v>
      </c>
      <c r="K278" s="1003"/>
      <c r="M278" s="285"/>
    </row>
    <row r="279" spans="1:13" s="987" customFormat="1" ht="33">
      <c r="A279" s="908">
        <f>'Sch-1'!A279</f>
        <v>101</v>
      </c>
      <c r="B279" s="1070">
        <f>'Sch-1'!B279</f>
        <v>7000025896</v>
      </c>
      <c r="C279" s="1070">
        <f>'Sch-1'!C279</f>
        <v>1170</v>
      </c>
      <c r="D279" s="908" t="str">
        <f>'Sch-1'!D279</f>
        <v xml:space="preserve">PMU and Associated Items                </v>
      </c>
      <c r="E279" s="1070">
        <f>'Sch-1'!E279</f>
        <v>1000022510</v>
      </c>
      <c r="F279" s="1068" t="str">
        <f>'Sch-1'!J279</f>
        <v>WAMS Hardware - Substation Grade Layer-3 LAN Switches with minimum 4 x10/100 Mbps Ethernet ports and 2 x 1 Gbps Ethernet ports</v>
      </c>
      <c r="G279" s="1070" t="str">
        <f>'Sch-1'!K279</f>
        <v xml:space="preserve">EA </v>
      </c>
      <c r="H279" s="1070">
        <f>'Sch-1'!L279</f>
        <v>4</v>
      </c>
      <c r="I279" s="1144"/>
      <c r="J279" s="1155" t="str">
        <f t="shared" si="10"/>
        <v>Included</v>
      </c>
      <c r="K279" s="1003"/>
      <c r="M279" s="285"/>
    </row>
    <row r="280" spans="1:13" s="987" customFormat="1" ht="33">
      <c r="A280" s="908">
        <f>'Sch-1'!A280</f>
        <v>102</v>
      </c>
      <c r="B280" s="1070">
        <f>'Sch-1'!B280</f>
        <v>7000025896</v>
      </c>
      <c r="C280" s="1070">
        <f>'Sch-1'!C280</f>
        <v>1180</v>
      </c>
      <c r="D280" s="908" t="str">
        <f>'Sch-1'!D280</f>
        <v xml:space="preserve">PMU and Associated Items                </v>
      </c>
      <c r="E280" s="1070">
        <f>'Sch-1'!E280</f>
        <v>1000022487</v>
      </c>
      <c r="F280" s="1068" t="str">
        <f>'Sch-1'!J280</f>
        <v>WAMS Miscellaneous - Armored Fibre Optic Cable and associatedtermination (e.g. L2 Switch) for connecting PMU panels located indifferent control room of a station</v>
      </c>
      <c r="G280" s="1070" t="str">
        <f>'Sch-1'!K280</f>
        <v xml:space="preserve">EA </v>
      </c>
      <c r="H280" s="1070">
        <f>'Sch-1'!L280</f>
        <v>1</v>
      </c>
      <c r="I280" s="1144"/>
      <c r="J280" s="1155" t="str">
        <f t="shared" si="10"/>
        <v>Included</v>
      </c>
      <c r="K280" s="1003"/>
      <c r="M280" s="285"/>
    </row>
    <row r="281" spans="1:13" s="987" customFormat="1" ht="66">
      <c r="A281" s="908">
        <f>'Sch-1'!A281</f>
        <v>103</v>
      </c>
      <c r="B281" s="1070">
        <f>'Sch-1'!B281</f>
        <v>7000025896</v>
      </c>
      <c r="C281" s="1070">
        <f>'Sch-1'!C281</f>
        <v>1220</v>
      </c>
      <c r="D281" s="908" t="str">
        <f>'Sch-1'!D281</f>
        <v xml:space="preserve">Tower and gantry Structure              </v>
      </c>
      <c r="E281" s="1070">
        <f>'Sch-1'!E281</f>
        <v>1000015954</v>
      </c>
      <c r="F281" s="1068" t="str">
        <f>'Sch-1'!J281</f>
        <v>Fabrication, galvanising and supply of  Lattice Structures (MS Steel),to be designed during detailed engineering, for towers, beams andequipment support structure  including pack plates / packwashers andgusset plates excluding fasteners and foundation bolts</v>
      </c>
      <c r="G281" s="1070" t="str">
        <f>'Sch-1'!K281</f>
        <v xml:space="preserve">MT </v>
      </c>
      <c r="H281" s="1070">
        <f>'Sch-1'!L281</f>
        <v>531</v>
      </c>
      <c r="I281" s="1144"/>
      <c r="J281" s="1155" t="str">
        <f t="shared" si="10"/>
        <v>Included</v>
      </c>
      <c r="K281" s="1003"/>
      <c r="M281" s="285"/>
    </row>
    <row r="282" spans="1:13" s="987" customFormat="1" ht="33">
      <c r="A282" s="908">
        <f>'Sch-1'!A282</f>
        <v>104</v>
      </c>
      <c r="B282" s="1070">
        <f>'Sch-1'!B282</f>
        <v>7000025896</v>
      </c>
      <c r="C282" s="1070">
        <f>'Sch-1'!C282</f>
        <v>1230</v>
      </c>
      <c r="D282" s="908" t="str">
        <f>'Sch-1'!D282</f>
        <v xml:space="preserve">Tower and gantry Structure              </v>
      </c>
      <c r="E282" s="1070">
        <f>'Sch-1'!E282</f>
        <v>1000011713</v>
      </c>
      <c r="F282" s="1068" t="str">
        <f>'Sch-1'!J282</f>
        <v>Fabrication, galvanising and supply of fasteners ( nuts, bolts andwashers ) including step bolts for lattice and pipe structures to bedesigned during detailed engineering</v>
      </c>
      <c r="G282" s="1070" t="str">
        <f>'Sch-1'!K282</f>
        <v xml:space="preserve">MT </v>
      </c>
      <c r="H282" s="1070">
        <f>'Sch-1'!L282</f>
        <v>34</v>
      </c>
      <c r="I282" s="1144"/>
      <c r="J282" s="1155" t="str">
        <f t="shared" si="10"/>
        <v>Included</v>
      </c>
      <c r="K282" s="1003"/>
      <c r="M282" s="285"/>
    </row>
    <row r="283" spans="1:13" s="987" customFormat="1" ht="33">
      <c r="A283" s="908">
        <f>'Sch-1'!A283</f>
        <v>105</v>
      </c>
      <c r="B283" s="1070">
        <f>'Sch-1'!B283</f>
        <v>7000025896</v>
      </c>
      <c r="C283" s="1070">
        <f>'Sch-1'!C283</f>
        <v>1240</v>
      </c>
      <c r="D283" s="908" t="str">
        <f>'Sch-1'!D283</f>
        <v xml:space="preserve">Tower and gantry Structure              </v>
      </c>
      <c r="E283" s="1070">
        <f>'Sch-1'!E283</f>
        <v>1000012373</v>
      </c>
      <c r="F283" s="1068" t="str">
        <f>'Sch-1'!J283</f>
        <v>Fabrication, galvanising and supply of foundation bolts including nuts,checknut and washers for lattice and pipe structures to be designedduring detailed engineering</v>
      </c>
      <c r="G283" s="1070" t="str">
        <f>'Sch-1'!K283</f>
        <v xml:space="preserve">MT </v>
      </c>
      <c r="H283" s="1070">
        <f>'Sch-1'!L283</f>
        <v>40</v>
      </c>
      <c r="I283" s="1144"/>
      <c r="J283" s="1155" t="str">
        <f t="shared" si="10"/>
        <v>Included</v>
      </c>
      <c r="K283" s="1003"/>
      <c r="M283" s="285"/>
    </row>
    <row r="284" spans="1:13" s="987" customFormat="1">
      <c r="A284" s="1051" t="str">
        <f>'Sch-1'!A284</f>
        <v>IV</v>
      </c>
      <c r="B284" s="1058" t="str">
        <f>'Sch-1'!B284</f>
        <v>500MVA, 400/220kV ICT Aug at Fatehgarh-3</v>
      </c>
      <c r="C284" s="1059"/>
      <c r="D284" s="1059"/>
      <c r="E284" s="1059"/>
      <c r="F284" s="1060"/>
      <c r="G284" s="906"/>
      <c r="H284" s="1092"/>
      <c r="I284" s="906"/>
      <c r="J284" s="1002"/>
      <c r="M284" s="285"/>
    </row>
    <row r="285" spans="1:13" s="987" customFormat="1">
      <c r="A285" s="908">
        <f>'Sch-1'!A285</f>
        <v>1</v>
      </c>
      <c r="B285" s="1070">
        <f>'Sch-1'!B285</f>
        <v>7000025905</v>
      </c>
      <c r="C285" s="1070">
        <f>'Sch-1'!C285</f>
        <v>10</v>
      </c>
      <c r="D285" s="908" t="str">
        <f>'Sch-1'!D285</f>
        <v xml:space="preserve">420kV, 63kA AIS EQUIPMENT               </v>
      </c>
      <c r="E285" s="1070">
        <f>'Sch-1'!E285</f>
        <v>1000004401</v>
      </c>
      <c r="F285" s="1068" t="str">
        <f>'Sch-1'!J285</f>
        <v>420 kV, 1 phase Bus Post Insulator (except for Line Traps)</v>
      </c>
      <c r="G285" s="1070" t="str">
        <f>'Sch-1'!K285</f>
        <v xml:space="preserve">EA </v>
      </c>
      <c r="H285" s="1070">
        <f>'Sch-1'!L285</f>
        <v>5</v>
      </c>
      <c r="I285" s="1144"/>
      <c r="J285" s="1155" t="str">
        <f t="shared" si="10"/>
        <v>Included</v>
      </c>
      <c r="K285" s="1003"/>
      <c r="M285" s="285"/>
    </row>
    <row r="286" spans="1:13" s="987" customFormat="1">
      <c r="A286" s="908">
        <f>'Sch-1'!A286</f>
        <v>2</v>
      </c>
      <c r="B286" s="1070">
        <f>'Sch-1'!B286</f>
        <v>7000025905</v>
      </c>
      <c r="C286" s="1070">
        <f>'Sch-1'!C286</f>
        <v>20</v>
      </c>
      <c r="D286" s="908" t="str">
        <f>'Sch-1'!D286</f>
        <v xml:space="preserve">420kV, 63kA AIS EQUIPMENT               </v>
      </c>
      <c r="E286" s="1070">
        <f>'Sch-1'!E286</f>
        <v>1000020419</v>
      </c>
      <c r="F286" s="1068" t="str">
        <f>'Sch-1'!J286</f>
        <v>336kV Surge Arrester (1-phase)</v>
      </c>
      <c r="G286" s="1070" t="str">
        <f>'Sch-1'!K286</f>
        <v xml:space="preserve">EA </v>
      </c>
      <c r="H286" s="1070">
        <f>'Sch-1'!L286</f>
        <v>3</v>
      </c>
      <c r="I286" s="1144"/>
      <c r="J286" s="1155" t="str">
        <f t="shared" si="10"/>
        <v>Included</v>
      </c>
      <c r="K286" s="1003"/>
      <c r="M286" s="285"/>
    </row>
    <row r="287" spans="1:13" s="987" customFormat="1">
      <c r="A287" s="908">
        <f>'Sch-1'!A287</f>
        <v>3</v>
      </c>
      <c r="B287" s="1070">
        <f>'Sch-1'!B287</f>
        <v>7000025905</v>
      </c>
      <c r="C287" s="1070">
        <f>'Sch-1'!C287</f>
        <v>30</v>
      </c>
      <c r="D287" s="908" t="str">
        <f>'Sch-1'!D287</f>
        <v xml:space="preserve">420kV, 63kA AIS EQUIPMENT               </v>
      </c>
      <c r="E287" s="1070">
        <f>'Sch-1'!E287</f>
        <v>1000004498</v>
      </c>
      <c r="F287" s="1068" t="str">
        <f>'Sch-1'!J287</f>
        <v>420kV, 3150A, 63KA,  Isolator (3-phase)(Double Break) with one E/S</v>
      </c>
      <c r="G287" s="1070" t="str">
        <f>'Sch-1'!K287</f>
        <v xml:space="preserve">EA </v>
      </c>
      <c r="H287" s="1070">
        <f>'Sch-1'!L287</f>
        <v>5</v>
      </c>
      <c r="I287" s="1144"/>
      <c r="J287" s="1155" t="str">
        <f t="shared" si="10"/>
        <v>Included</v>
      </c>
      <c r="K287" s="1003"/>
      <c r="M287" s="285"/>
    </row>
    <row r="288" spans="1:13" s="987" customFormat="1" ht="33">
      <c r="A288" s="908">
        <f>'Sch-1'!A288</f>
        <v>4</v>
      </c>
      <c r="B288" s="1070">
        <f>'Sch-1'!B288</f>
        <v>7000025905</v>
      </c>
      <c r="C288" s="1070">
        <f>'Sch-1'!C288</f>
        <v>40</v>
      </c>
      <c r="D288" s="908" t="str">
        <f>'Sch-1'!D288</f>
        <v xml:space="preserve">420kV, 63kA AIS EQUIPMENT               </v>
      </c>
      <c r="E288" s="1070">
        <f>'Sch-1'!E288</f>
        <v>1000004463</v>
      </c>
      <c r="F288" s="1068" t="str">
        <f>'Sch-1'!J288</f>
        <v>420 kV, 3000A, 63KA, 1-Phase CurrentTransformer with 120% extended currentrating</v>
      </c>
      <c r="G288" s="1070" t="str">
        <f>'Sch-1'!K288</f>
        <v xml:space="preserve">EA </v>
      </c>
      <c r="H288" s="1070">
        <f>'Sch-1'!L288</f>
        <v>6</v>
      </c>
      <c r="I288" s="1144"/>
      <c r="J288" s="1155" t="str">
        <f t="shared" si="10"/>
        <v>Included</v>
      </c>
      <c r="K288" s="1003"/>
      <c r="M288" s="285"/>
    </row>
    <row r="289" spans="1:13" s="987" customFormat="1" ht="33">
      <c r="A289" s="908">
        <f>'Sch-1'!A289</f>
        <v>5</v>
      </c>
      <c r="B289" s="1070">
        <f>'Sch-1'!B289</f>
        <v>7000025905</v>
      </c>
      <c r="C289" s="1070">
        <f>'Sch-1'!C289</f>
        <v>50</v>
      </c>
      <c r="D289" s="908" t="str">
        <f>'Sch-1'!D289</f>
        <v xml:space="preserve">420kV, 63kA AIS EQUIPMENT               </v>
      </c>
      <c r="E289" s="1070">
        <f>'Sch-1'!E289</f>
        <v>1000004501</v>
      </c>
      <c r="F289" s="1068" t="str">
        <f>'Sch-1'!J289</f>
        <v>420kV, 3150A, 63kA Circuit Breaker (3-Phase) without closing resistorand with Support Structure</v>
      </c>
      <c r="G289" s="1070" t="str">
        <f>'Sch-1'!K289</f>
        <v xml:space="preserve">EA </v>
      </c>
      <c r="H289" s="1070">
        <f>'Sch-1'!L289</f>
        <v>2</v>
      </c>
      <c r="I289" s="1144"/>
      <c r="J289" s="1155" t="str">
        <f t="shared" si="10"/>
        <v>Included</v>
      </c>
      <c r="K289" s="1003"/>
      <c r="M289" s="285"/>
    </row>
    <row r="290" spans="1:13" s="987" customFormat="1">
      <c r="A290" s="908">
        <f>'Sch-1'!A290</f>
        <v>6</v>
      </c>
      <c r="B290" s="1070">
        <f>'Sch-1'!B290</f>
        <v>7000025905</v>
      </c>
      <c r="C290" s="1070">
        <f>'Sch-1'!C290</f>
        <v>60</v>
      </c>
      <c r="D290" s="908" t="str">
        <f>'Sch-1'!D290</f>
        <v xml:space="preserve">245kV, 50kA AIS EQUIPMENT               </v>
      </c>
      <c r="E290" s="1070">
        <f>'Sch-1'!E290</f>
        <v>1000001695</v>
      </c>
      <c r="F290" s="1068" t="str">
        <f>'Sch-1'!J290</f>
        <v>245 kV, 1 phase Bus Post Insulator (except for Line Traps)</v>
      </c>
      <c r="G290" s="1070" t="str">
        <f>'Sch-1'!K290</f>
        <v xml:space="preserve">EA </v>
      </c>
      <c r="H290" s="1070">
        <f>'Sch-1'!L290</f>
        <v>9</v>
      </c>
      <c r="I290" s="1144"/>
      <c r="J290" s="1155" t="str">
        <f t="shared" si="10"/>
        <v>Included</v>
      </c>
      <c r="K290" s="1003"/>
      <c r="M290" s="285"/>
    </row>
    <row r="291" spans="1:13" s="987" customFormat="1">
      <c r="A291" s="908">
        <f>'Sch-1'!A291</f>
        <v>7</v>
      </c>
      <c r="B291" s="1070">
        <f>'Sch-1'!B291</f>
        <v>7000025905</v>
      </c>
      <c r="C291" s="1070">
        <f>'Sch-1'!C291</f>
        <v>70</v>
      </c>
      <c r="D291" s="908" t="str">
        <f>'Sch-1'!D291</f>
        <v xml:space="preserve">245kV, 50kA AIS EQUIPMENT               </v>
      </c>
      <c r="E291" s="1070">
        <f>'Sch-1'!E291</f>
        <v>1000020417</v>
      </c>
      <c r="F291" s="1068" t="str">
        <f>'Sch-1'!J291</f>
        <v>216kV Surge Arrester (1-phase)</v>
      </c>
      <c r="G291" s="1070" t="str">
        <f>'Sch-1'!K291</f>
        <v xml:space="preserve">EA </v>
      </c>
      <c r="H291" s="1070">
        <f>'Sch-1'!L291</f>
        <v>3</v>
      </c>
      <c r="I291" s="1144"/>
      <c r="J291" s="1155" t="str">
        <f t="shared" si="10"/>
        <v>Included</v>
      </c>
      <c r="K291" s="1003"/>
      <c r="M291" s="285"/>
    </row>
    <row r="292" spans="1:13" s="987" customFormat="1" ht="33">
      <c r="A292" s="908">
        <f>'Sch-1'!A292</f>
        <v>8</v>
      </c>
      <c r="B292" s="1070">
        <f>'Sch-1'!B292</f>
        <v>7000025905</v>
      </c>
      <c r="C292" s="1070">
        <f>'Sch-1'!C292</f>
        <v>80</v>
      </c>
      <c r="D292" s="908" t="str">
        <f>'Sch-1'!D292</f>
        <v xml:space="preserve">245kV, 50kA AIS EQUIPMENT               </v>
      </c>
      <c r="E292" s="1070">
        <f>'Sch-1'!E292</f>
        <v>1000032777</v>
      </c>
      <c r="F292" s="1068" t="str">
        <f>'Sch-1'!J292</f>
        <v>245KV, 1600 A, 50KA, 3-PHASE, DOUBLE BREAK TANDEM ISOLATOR WITHOUT E/S</v>
      </c>
      <c r="G292" s="1070" t="str">
        <f>'Sch-1'!K292</f>
        <v xml:space="preserve">EA </v>
      </c>
      <c r="H292" s="1070">
        <f>'Sch-1'!L292</f>
        <v>2</v>
      </c>
      <c r="I292" s="1144"/>
      <c r="J292" s="1155" t="str">
        <f t="shared" si="10"/>
        <v>Included</v>
      </c>
      <c r="K292" s="1003"/>
      <c r="M292" s="285"/>
    </row>
    <row r="293" spans="1:13" s="987" customFormat="1">
      <c r="A293" s="908">
        <f>'Sch-1'!A293</f>
        <v>9</v>
      </c>
      <c r="B293" s="1070">
        <f>'Sch-1'!B293</f>
        <v>7000025905</v>
      </c>
      <c r="C293" s="1070">
        <f>'Sch-1'!C293</f>
        <v>90</v>
      </c>
      <c r="D293" s="908" t="str">
        <f>'Sch-1'!D293</f>
        <v xml:space="preserve">245kV, 50kA AIS EQUIPMENT               </v>
      </c>
      <c r="E293" s="1070">
        <f>'Sch-1'!E293</f>
        <v>1000001689</v>
      </c>
      <c r="F293" s="1068" t="str">
        <f>'Sch-1'!J293</f>
        <v>245kV, 1600A, 50 KA, 3-phase DoubleBreak Isolator with two E/S</v>
      </c>
      <c r="G293" s="1070" t="str">
        <f>'Sch-1'!K293</f>
        <v xml:space="preserve">EA </v>
      </c>
      <c r="H293" s="1070">
        <f>'Sch-1'!L293</f>
        <v>1</v>
      </c>
      <c r="I293" s="1144"/>
      <c r="J293" s="1155" t="str">
        <f t="shared" si="10"/>
        <v>Included</v>
      </c>
      <c r="K293" s="1003"/>
      <c r="M293" s="285"/>
    </row>
    <row r="294" spans="1:13" s="987" customFormat="1">
      <c r="A294" s="908">
        <f>'Sch-1'!A294</f>
        <v>10</v>
      </c>
      <c r="B294" s="1070">
        <f>'Sch-1'!B294</f>
        <v>7000025905</v>
      </c>
      <c r="C294" s="1070">
        <f>'Sch-1'!C294</f>
        <v>100</v>
      </c>
      <c r="D294" s="908" t="str">
        <f>'Sch-1'!D294</f>
        <v xml:space="preserve">245kV, 50kA AIS EQUIPMENT               </v>
      </c>
      <c r="E294" s="1070">
        <f>'Sch-1'!E294</f>
        <v>1000001688</v>
      </c>
      <c r="F294" s="1068" t="str">
        <f>'Sch-1'!J294</f>
        <v>245kV, 1600A, 50 KA, 3-phase DoubleBreak Isolator with one E/S</v>
      </c>
      <c r="G294" s="1070" t="str">
        <f>'Sch-1'!K294</f>
        <v xml:space="preserve">EA </v>
      </c>
      <c r="H294" s="1070">
        <f>'Sch-1'!L294</f>
        <v>1</v>
      </c>
      <c r="I294" s="1144"/>
      <c r="J294" s="1155" t="str">
        <f t="shared" si="10"/>
        <v>Included</v>
      </c>
      <c r="K294" s="1003"/>
      <c r="M294" s="285"/>
    </row>
    <row r="295" spans="1:13" s="987" customFormat="1" ht="33">
      <c r="A295" s="908">
        <f>'Sch-1'!A295</f>
        <v>11</v>
      </c>
      <c r="B295" s="1070">
        <f>'Sch-1'!B295</f>
        <v>7000025905</v>
      </c>
      <c r="C295" s="1070">
        <f>'Sch-1'!C295</f>
        <v>110</v>
      </c>
      <c r="D295" s="908" t="str">
        <f>'Sch-1'!D295</f>
        <v xml:space="preserve">245kV, 50kA AIS EQUIPMENT               </v>
      </c>
      <c r="E295" s="1070">
        <f>'Sch-1'!E295</f>
        <v>1000001684</v>
      </c>
      <c r="F295" s="1068" t="str">
        <f>'Sch-1'!J295</f>
        <v>245 kV, 1600A, 50KA, 1-Phase CurrentTransformer with 120% extended currentrating</v>
      </c>
      <c r="G295" s="1070" t="str">
        <f>'Sch-1'!K295</f>
        <v xml:space="preserve">EA </v>
      </c>
      <c r="H295" s="1070">
        <f>'Sch-1'!L295</f>
        <v>3</v>
      </c>
      <c r="I295" s="1144"/>
      <c r="J295" s="1155" t="str">
        <f t="shared" si="10"/>
        <v>Included</v>
      </c>
      <c r="K295" s="1003"/>
      <c r="M295" s="285"/>
    </row>
    <row r="296" spans="1:13" s="987" customFormat="1">
      <c r="A296" s="908">
        <f>'Sch-1'!A296</f>
        <v>12</v>
      </c>
      <c r="B296" s="1070">
        <f>'Sch-1'!B296</f>
        <v>7000025905</v>
      </c>
      <c r="C296" s="1070">
        <f>'Sch-1'!C296</f>
        <v>120</v>
      </c>
      <c r="D296" s="908" t="str">
        <f>'Sch-1'!D296</f>
        <v xml:space="preserve">245kV, 50kA AIS EQUIPMENT               </v>
      </c>
      <c r="E296" s="1070">
        <f>'Sch-1'!E296</f>
        <v>1000001683</v>
      </c>
      <c r="F296" s="1068" t="str">
        <f>'Sch-1'!J296</f>
        <v>245kV, 1600A, 50KA Circuit Breaker(3-Phase) with support structure</v>
      </c>
      <c r="G296" s="1070" t="str">
        <f>'Sch-1'!K296</f>
        <v xml:space="preserve">EA </v>
      </c>
      <c r="H296" s="1070">
        <f>'Sch-1'!L296</f>
        <v>1</v>
      </c>
      <c r="I296" s="1144"/>
      <c r="J296" s="1155" t="str">
        <f t="shared" si="10"/>
        <v>Included</v>
      </c>
      <c r="K296" s="1003"/>
      <c r="M296" s="285"/>
    </row>
    <row r="297" spans="1:13" s="987" customFormat="1" ht="33">
      <c r="A297" s="908">
        <f>'Sch-1'!A297</f>
        <v>13</v>
      </c>
      <c r="B297" s="1070">
        <f>'Sch-1'!B297</f>
        <v>7000025905</v>
      </c>
      <c r="C297" s="1070">
        <f>'Sch-1'!C297</f>
        <v>130</v>
      </c>
      <c r="D297" s="908" t="str">
        <f>'Sch-1'!D297</f>
        <v>Erection Hardware for 420  kV I Type S/Y</v>
      </c>
      <c r="E297" s="1070">
        <f>'Sch-1'!E297</f>
        <v>1000011327</v>
      </c>
      <c r="F297" s="1068" t="str">
        <f>'Sch-1'!J297</f>
        <v>Erection Hardware for 400kV I type layout-Transformer bay as pertechnical specification</v>
      </c>
      <c r="G297" s="1070" t="str">
        <f>'Sch-1'!K297</f>
        <v>SET</v>
      </c>
      <c r="H297" s="1070">
        <f>'Sch-1'!L297</f>
        <v>1</v>
      </c>
      <c r="I297" s="1144"/>
      <c r="J297" s="1155" t="str">
        <f t="shared" si="10"/>
        <v>Included</v>
      </c>
      <c r="K297" s="1003"/>
      <c r="M297" s="285"/>
    </row>
    <row r="298" spans="1:13" s="987" customFormat="1" ht="33">
      <c r="A298" s="908">
        <f>'Sch-1'!A298</f>
        <v>14</v>
      </c>
      <c r="B298" s="1070">
        <f>'Sch-1'!B298</f>
        <v>7000025905</v>
      </c>
      <c r="C298" s="1070">
        <f>'Sch-1'!C298</f>
        <v>140</v>
      </c>
      <c r="D298" s="908" t="str">
        <f>'Sch-1'!D298</f>
        <v>Erection Hardware for 420  kV I Type S/Y</v>
      </c>
      <c r="E298" s="1070">
        <f>'Sch-1'!E298</f>
        <v>1000011326</v>
      </c>
      <c r="F298" s="1068" t="str">
        <f>'Sch-1'!J298</f>
        <v>Erection Hardware for 400kV I type layout-Spare bay of half dia as pertechnical specification</v>
      </c>
      <c r="G298" s="1070" t="str">
        <f>'Sch-1'!K298</f>
        <v>SET</v>
      </c>
      <c r="H298" s="1070">
        <f>'Sch-1'!L298</f>
        <v>1</v>
      </c>
      <c r="I298" s="1144"/>
      <c r="J298" s="1155" t="str">
        <f t="shared" si="10"/>
        <v>Included</v>
      </c>
      <c r="K298" s="1003"/>
      <c r="M298" s="285"/>
    </row>
    <row r="299" spans="1:13" s="987" customFormat="1" ht="33">
      <c r="A299" s="908">
        <f>'Sch-1'!A299</f>
        <v>15</v>
      </c>
      <c r="B299" s="1070">
        <f>'Sch-1'!B299</f>
        <v>7000025905</v>
      </c>
      <c r="C299" s="1070">
        <f>'Sch-1'!C299</f>
        <v>150</v>
      </c>
      <c r="D299" s="908" t="str">
        <f>'Sch-1'!D299</f>
        <v xml:space="preserve">420kV Insulator and Hardware            </v>
      </c>
      <c r="E299" s="1070">
        <f>'Sch-1'!E299</f>
        <v>1000055984</v>
      </c>
      <c r="F299" s="1068" t="str">
        <f>'Sch-1'!J299</f>
        <v>400KV  TENSION INSULATOR STRING  AND ASSOCIATED HARDWARE FITTINGSWITHOUT TURN BUCKLE SUITABLE FOR QUAD CONDUCTOR</v>
      </c>
      <c r="G299" s="1070" t="str">
        <f>'Sch-1'!K299</f>
        <v xml:space="preserve">EA </v>
      </c>
      <c r="H299" s="1070">
        <f>'Sch-1'!L299</f>
        <v>6</v>
      </c>
      <c r="I299" s="1144"/>
      <c r="J299" s="1155" t="str">
        <f t="shared" si="10"/>
        <v>Included</v>
      </c>
      <c r="K299" s="1003"/>
      <c r="M299" s="285"/>
    </row>
    <row r="300" spans="1:13" s="987" customFormat="1" ht="33">
      <c r="A300" s="908">
        <f>'Sch-1'!A300</f>
        <v>16</v>
      </c>
      <c r="B300" s="1070">
        <f>'Sch-1'!B300</f>
        <v>7000025905</v>
      </c>
      <c r="C300" s="1070">
        <f>'Sch-1'!C300</f>
        <v>160</v>
      </c>
      <c r="D300" s="908" t="str">
        <f>'Sch-1'!D300</f>
        <v xml:space="preserve">420kV Insulator and Hardware            </v>
      </c>
      <c r="E300" s="1070">
        <f>'Sch-1'!E300</f>
        <v>1000055991</v>
      </c>
      <c r="F300" s="1068" t="str">
        <f>'Sch-1'!J300</f>
        <v>400KV   TENSION INSULATOR STRING  AND ASSOCIATED HARDWARE FITTINGSWITH TURN BUCKLE SUITABLE FOR QUAD CONDUCTOR</v>
      </c>
      <c r="G300" s="1070" t="str">
        <f>'Sch-1'!K300</f>
        <v xml:space="preserve">EA </v>
      </c>
      <c r="H300" s="1070">
        <f>'Sch-1'!L300</f>
        <v>6</v>
      </c>
      <c r="I300" s="1144"/>
      <c r="J300" s="1155" t="str">
        <f t="shared" si="10"/>
        <v>Included</v>
      </c>
      <c r="K300" s="1003"/>
      <c r="M300" s="285"/>
    </row>
    <row r="301" spans="1:13" s="987" customFormat="1" ht="33">
      <c r="A301" s="908">
        <f>'Sch-1'!A301</f>
        <v>17</v>
      </c>
      <c r="B301" s="1070">
        <f>'Sch-1'!B301</f>
        <v>7000025905</v>
      </c>
      <c r="C301" s="1070">
        <f>'Sch-1'!C301</f>
        <v>170</v>
      </c>
      <c r="D301" s="908" t="str">
        <f>'Sch-1'!D301</f>
        <v xml:space="preserve">420kV Insulator and Hardware            </v>
      </c>
      <c r="E301" s="1070">
        <f>'Sch-1'!E301</f>
        <v>1000055986</v>
      </c>
      <c r="F301" s="1068" t="str">
        <f>'Sch-1'!J301</f>
        <v>400KV SUSPENSION INSULATOR STRING  AND ASSOCIATED HARDWARE FITTINGSWITH DROP CLAMP SUITABLE FOR QUAD CONDUCTOR</v>
      </c>
      <c r="G301" s="1070" t="str">
        <f>'Sch-1'!K301</f>
        <v xml:space="preserve">EA </v>
      </c>
      <c r="H301" s="1070">
        <f>'Sch-1'!L301</f>
        <v>3</v>
      </c>
      <c r="I301" s="1144"/>
      <c r="J301" s="1155" t="str">
        <f t="shared" si="10"/>
        <v>Included</v>
      </c>
      <c r="K301" s="1003"/>
      <c r="M301" s="285"/>
    </row>
    <row r="302" spans="1:13" s="987" customFormat="1" ht="33">
      <c r="A302" s="908">
        <f>'Sch-1'!A302</f>
        <v>18</v>
      </c>
      <c r="B302" s="1070">
        <f>'Sch-1'!B302</f>
        <v>7000025905</v>
      </c>
      <c r="C302" s="1070">
        <f>'Sch-1'!C302</f>
        <v>180</v>
      </c>
      <c r="D302" s="908" t="str">
        <f>'Sch-1'!D302</f>
        <v>Erection Hardware for 220  kV DMT Type S</v>
      </c>
      <c r="E302" s="1070">
        <f>'Sch-1'!E302</f>
        <v>1000011255</v>
      </c>
      <c r="F302" s="1068" t="str">
        <f>'Sch-1'!J302</f>
        <v>Erection Hardware for 220kV layout (Double Main and TransferScheme)-Bus work (one Bay) as per technical specification</v>
      </c>
      <c r="G302" s="1070" t="str">
        <f>'Sch-1'!K302</f>
        <v>SET</v>
      </c>
      <c r="H302" s="1070">
        <f>'Sch-1'!L302</f>
        <v>1</v>
      </c>
      <c r="I302" s="1144"/>
      <c r="J302" s="1155" t="str">
        <f t="shared" si="10"/>
        <v>Included</v>
      </c>
      <c r="K302" s="1003"/>
      <c r="M302" s="285"/>
    </row>
    <row r="303" spans="1:13" s="987" customFormat="1" ht="33">
      <c r="A303" s="908">
        <f>'Sch-1'!A303</f>
        <v>19</v>
      </c>
      <c r="B303" s="1070">
        <f>'Sch-1'!B303</f>
        <v>7000025905</v>
      </c>
      <c r="C303" s="1070">
        <f>'Sch-1'!C303</f>
        <v>190</v>
      </c>
      <c r="D303" s="908" t="str">
        <f>'Sch-1'!D303</f>
        <v>Erection Hardware for 220  kV DMT Type S</v>
      </c>
      <c r="E303" s="1070">
        <f>'Sch-1'!E303</f>
        <v>1000011264</v>
      </c>
      <c r="F303" s="1068" t="str">
        <f>'Sch-1'!J303</f>
        <v>Erection Hardware for 220kV layout (Double Main and TransferScheme)-Transformer Bay as per technical specification</v>
      </c>
      <c r="G303" s="1070" t="str">
        <f>'Sch-1'!K303</f>
        <v>SET</v>
      </c>
      <c r="H303" s="1070">
        <f>'Sch-1'!L303</f>
        <v>1</v>
      </c>
      <c r="I303" s="1144"/>
      <c r="J303" s="1155" t="str">
        <f t="shared" si="10"/>
        <v>Included</v>
      </c>
      <c r="K303" s="1003"/>
      <c r="M303" s="285"/>
    </row>
    <row r="304" spans="1:13" s="987" customFormat="1" ht="33">
      <c r="A304" s="908">
        <f>'Sch-1'!A304</f>
        <v>20</v>
      </c>
      <c r="B304" s="1070">
        <f>'Sch-1'!B304</f>
        <v>7000025905</v>
      </c>
      <c r="C304" s="1070">
        <f>'Sch-1'!C304</f>
        <v>200</v>
      </c>
      <c r="D304" s="908" t="str">
        <f>'Sch-1'!D304</f>
        <v xml:space="preserve">220kV Insulator and Hardware            </v>
      </c>
      <c r="E304" s="1070">
        <f>'Sch-1'!E304</f>
        <v>1000055975</v>
      </c>
      <c r="F304" s="1068" t="str">
        <f>'Sch-1'!J304</f>
        <v>220KV SUSPENSION INSULATOR STRING  AND ASSOCIATED HARDWARE FITTINGSWITH DROP CLAMP SUITABLE FOR TWIN CONDUCTOR</v>
      </c>
      <c r="G304" s="1070" t="str">
        <f>'Sch-1'!K304</f>
        <v xml:space="preserve">EA </v>
      </c>
      <c r="H304" s="1070">
        <f>'Sch-1'!L304</f>
        <v>3</v>
      </c>
      <c r="I304" s="1144"/>
      <c r="J304" s="1155" t="str">
        <f t="shared" si="10"/>
        <v>Included</v>
      </c>
      <c r="K304" s="1003"/>
      <c r="M304" s="285"/>
    </row>
    <row r="305" spans="1:13" s="987" customFormat="1" ht="33">
      <c r="A305" s="908">
        <f>'Sch-1'!A305</f>
        <v>21</v>
      </c>
      <c r="B305" s="1070">
        <f>'Sch-1'!B305</f>
        <v>7000025905</v>
      </c>
      <c r="C305" s="1070">
        <f>'Sch-1'!C305</f>
        <v>210</v>
      </c>
      <c r="D305" s="908" t="str">
        <f>'Sch-1'!D305</f>
        <v xml:space="preserve">220kV Insulator and Hardware            </v>
      </c>
      <c r="E305" s="1070">
        <f>'Sch-1'!E305</f>
        <v>1000055977</v>
      </c>
      <c r="F305" s="1068" t="str">
        <f>'Sch-1'!J305</f>
        <v>220KV SUSPENSION INSULATOR STRING  AND ASSOCIATED HARDWARE FITTINGSWITH THROUGH CLAMP SUITABLE FOR TWIN CONDUCTOR</v>
      </c>
      <c r="G305" s="1070" t="str">
        <f>'Sch-1'!K305</f>
        <v xml:space="preserve">EA </v>
      </c>
      <c r="H305" s="1070">
        <f>'Sch-1'!L305</f>
        <v>6</v>
      </c>
      <c r="I305" s="1144"/>
      <c r="J305" s="1155" t="str">
        <f t="shared" si="10"/>
        <v>Included</v>
      </c>
      <c r="K305" s="1003"/>
      <c r="M305" s="285"/>
    </row>
    <row r="306" spans="1:13" s="987" customFormat="1" ht="33">
      <c r="A306" s="908">
        <f>'Sch-1'!A306</f>
        <v>22</v>
      </c>
      <c r="B306" s="1070">
        <f>'Sch-1'!B306</f>
        <v>7000025905</v>
      </c>
      <c r="C306" s="1070">
        <f>'Sch-1'!C306</f>
        <v>220</v>
      </c>
      <c r="D306" s="908" t="str">
        <f>'Sch-1'!D306</f>
        <v xml:space="preserve">220kV Insulator and Hardware            </v>
      </c>
      <c r="E306" s="1070">
        <f>'Sch-1'!E306</f>
        <v>1000055978</v>
      </c>
      <c r="F306" s="1068" t="str">
        <f>'Sch-1'!J306</f>
        <v>220KV  TENSION INSULATOR STRING  AND ASSOCIATED HARDWARE FITTINGSWITHOUT TURN BUCKLE SUITABLE FOR QUAD CONDUCTOR</v>
      </c>
      <c r="G306" s="1070" t="str">
        <f>'Sch-1'!K306</f>
        <v xml:space="preserve">EA </v>
      </c>
      <c r="H306" s="1070">
        <f>'Sch-1'!L306</f>
        <v>9</v>
      </c>
      <c r="I306" s="1144"/>
      <c r="J306" s="1155" t="str">
        <f t="shared" si="10"/>
        <v>Included</v>
      </c>
      <c r="K306" s="1003"/>
      <c r="M306" s="285"/>
    </row>
    <row r="307" spans="1:13" s="987" customFormat="1" ht="33">
      <c r="A307" s="908">
        <f>'Sch-1'!A307</f>
        <v>23</v>
      </c>
      <c r="B307" s="1070">
        <f>'Sch-1'!B307</f>
        <v>7000025905</v>
      </c>
      <c r="C307" s="1070">
        <f>'Sch-1'!C307</f>
        <v>230</v>
      </c>
      <c r="D307" s="908" t="str">
        <f>'Sch-1'!D307</f>
        <v xml:space="preserve">220kV Insulator and Hardware            </v>
      </c>
      <c r="E307" s="1070">
        <f>'Sch-1'!E307</f>
        <v>1000055980</v>
      </c>
      <c r="F307" s="1068" t="str">
        <f>'Sch-1'!J307</f>
        <v>220KV  TENSION INSULATOR STRING  AND ASSOCIATED HARDWARE FITTINGSWITHOUT TURN BUCKLE SUITABLE FOR TWIN CONDUCTOR</v>
      </c>
      <c r="G307" s="1070" t="str">
        <f>'Sch-1'!K307</f>
        <v xml:space="preserve">EA </v>
      </c>
      <c r="H307" s="1070">
        <f>'Sch-1'!L307</f>
        <v>15</v>
      </c>
      <c r="I307" s="1144"/>
      <c r="J307" s="1155" t="str">
        <f t="shared" ref="J307:J367" si="11">IF(I307=0, "Included",IF(ISERROR(H307*I307), I307, H307*I307))</f>
        <v>Included</v>
      </c>
      <c r="K307" s="1003"/>
      <c r="M307" s="285"/>
    </row>
    <row r="308" spans="1:13" s="987" customFormat="1" ht="33">
      <c r="A308" s="908">
        <f>'Sch-1'!A308</f>
        <v>24</v>
      </c>
      <c r="B308" s="1070">
        <f>'Sch-1'!B308</f>
        <v>7000025905</v>
      </c>
      <c r="C308" s="1070">
        <f>'Sch-1'!C308</f>
        <v>240</v>
      </c>
      <c r="D308" s="908" t="str">
        <f>'Sch-1'!D308</f>
        <v xml:space="preserve">220kV Insulator and Hardware            </v>
      </c>
      <c r="E308" s="1070">
        <f>'Sch-1'!E308</f>
        <v>1000055981</v>
      </c>
      <c r="F308" s="1068" t="str">
        <f>'Sch-1'!J308</f>
        <v>220KV  TENSION INSULATOR STRING  AND ASSOCIATED HARDWARE FITTINGS WITHTURN BUCKLE SUITABLE FOR QUAD CONDUCTOR</v>
      </c>
      <c r="G308" s="1070" t="str">
        <f>'Sch-1'!K308</f>
        <v xml:space="preserve">EA </v>
      </c>
      <c r="H308" s="1070">
        <f>'Sch-1'!L308</f>
        <v>9</v>
      </c>
      <c r="I308" s="1144"/>
      <c r="J308" s="1155" t="str">
        <f t="shared" si="11"/>
        <v>Included</v>
      </c>
      <c r="K308" s="1003"/>
      <c r="M308" s="285"/>
    </row>
    <row r="309" spans="1:13" s="987" customFormat="1" ht="33">
      <c r="A309" s="908">
        <f>'Sch-1'!A309</f>
        <v>25</v>
      </c>
      <c r="B309" s="1070">
        <f>'Sch-1'!B309</f>
        <v>7000025905</v>
      </c>
      <c r="C309" s="1070">
        <f>'Sch-1'!C309</f>
        <v>250</v>
      </c>
      <c r="D309" s="908" t="str">
        <f>'Sch-1'!D309</f>
        <v xml:space="preserve">220kV Insulator and Hardware            </v>
      </c>
      <c r="E309" s="1070">
        <f>'Sch-1'!E309</f>
        <v>1000055983</v>
      </c>
      <c r="F309" s="1068" t="str">
        <f>'Sch-1'!J309</f>
        <v>220KV  TENSION INSULATOR STRING  AND ASSOCIATED HARDWARE FITTINGS WITHTURN BUCKLE SUITABLE FOR TWIN CONDUCTOR</v>
      </c>
      <c r="G309" s="1070" t="str">
        <f>'Sch-1'!K309</f>
        <v xml:space="preserve">EA </v>
      </c>
      <c r="H309" s="1070">
        <f>'Sch-1'!L309</f>
        <v>15</v>
      </c>
      <c r="I309" s="1144"/>
      <c r="J309" s="1155" t="str">
        <f t="shared" si="11"/>
        <v>Included</v>
      </c>
      <c r="K309" s="1003"/>
      <c r="M309" s="285"/>
    </row>
    <row r="310" spans="1:13" s="987" customFormat="1">
      <c r="A310" s="908">
        <f>'Sch-1'!A310</f>
        <v>26</v>
      </c>
      <c r="B310" s="1070">
        <f>'Sch-1'!B310</f>
        <v>7000025905</v>
      </c>
      <c r="C310" s="1070">
        <f>'Sch-1'!C310</f>
        <v>260</v>
      </c>
      <c r="D310" s="908" t="str">
        <f>'Sch-1'!D310</f>
        <v xml:space="preserve">Earthmat                                </v>
      </c>
      <c r="E310" s="1070">
        <f>'Sch-1'!E310</f>
        <v>1000032055</v>
      </c>
      <c r="F310" s="1068" t="str">
        <f>'Sch-1'!J310</f>
        <v>40 MM MS ROD FOR MAIN EARTHMAT</v>
      </c>
      <c r="G310" s="1070" t="str">
        <f>'Sch-1'!K310</f>
        <v xml:space="preserve">KM </v>
      </c>
      <c r="H310" s="1070">
        <f>'Sch-1'!L310</f>
        <v>2</v>
      </c>
      <c r="I310" s="1144"/>
      <c r="J310" s="1155" t="str">
        <f t="shared" si="11"/>
        <v>Included</v>
      </c>
      <c r="K310" s="1003"/>
      <c r="M310" s="285"/>
    </row>
    <row r="311" spans="1:13" s="987" customFormat="1">
      <c r="A311" s="908">
        <f>'Sch-1'!A311</f>
        <v>27</v>
      </c>
      <c r="B311" s="1070">
        <f>'Sch-1'!B311</f>
        <v>7000025905</v>
      </c>
      <c r="C311" s="1070">
        <f>'Sch-1'!C311</f>
        <v>270</v>
      </c>
      <c r="D311" s="908" t="str">
        <f>'Sch-1'!D311</f>
        <v xml:space="preserve">CRP for 420kV Bays with SAS             </v>
      </c>
      <c r="E311" s="1070">
        <f>'Sch-1'!E311</f>
        <v>1000004274</v>
      </c>
      <c r="F311" s="1068" t="str">
        <f>'Sch-1'!J311</f>
        <v>400kV Transformer Protection Panel (For both HV &amp; MV side)-(withAutomation)</v>
      </c>
      <c r="G311" s="1070" t="str">
        <f>'Sch-1'!K311</f>
        <v xml:space="preserve">EA </v>
      </c>
      <c r="H311" s="1070">
        <f>'Sch-1'!L311</f>
        <v>1</v>
      </c>
      <c r="I311" s="1144"/>
      <c r="J311" s="1155" t="str">
        <f t="shared" si="11"/>
        <v>Included</v>
      </c>
      <c r="K311" s="1003"/>
      <c r="M311" s="285"/>
    </row>
    <row r="312" spans="1:13" s="987" customFormat="1">
      <c r="A312" s="908">
        <f>'Sch-1'!A312</f>
        <v>28</v>
      </c>
      <c r="B312" s="1070">
        <f>'Sch-1'!B312</f>
        <v>7000025905</v>
      </c>
      <c r="C312" s="1070">
        <f>'Sch-1'!C312</f>
        <v>280</v>
      </c>
      <c r="D312" s="908" t="str">
        <f>'Sch-1'!D312</f>
        <v xml:space="preserve">CRP for 420kV Bays with SAS             </v>
      </c>
      <c r="E312" s="1070">
        <f>'Sch-1'!E312</f>
        <v>1000002165</v>
      </c>
      <c r="F312" s="1068" t="str">
        <f>'Sch-1'!J312</f>
        <v>400kV Circuit Breaker Relay Panel with Auto Reclose (with Automation)</v>
      </c>
      <c r="G312" s="1070" t="str">
        <f>'Sch-1'!K312</f>
        <v xml:space="preserve">EA </v>
      </c>
      <c r="H312" s="1070">
        <f>'Sch-1'!L312</f>
        <v>2</v>
      </c>
      <c r="I312" s="1144"/>
      <c r="J312" s="1155" t="str">
        <f t="shared" si="11"/>
        <v>Included</v>
      </c>
      <c r="K312" s="1003"/>
      <c r="M312" s="285"/>
    </row>
    <row r="313" spans="1:13" s="987" customFormat="1">
      <c r="A313" s="908">
        <f>'Sch-1'!A313</f>
        <v>29</v>
      </c>
      <c r="B313" s="1070">
        <f>'Sch-1'!B313</f>
        <v>7000025905</v>
      </c>
      <c r="C313" s="1070">
        <f>'Sch-1'!C313</f>
        <v>710</v>
      </c>
      <c r="D313" s="908" t="str">
        <f>'Sch-1'!D313</f>
        <v xml:space="preserve">CRP for 220kV Bays with SAS             </v>
      </c>
      <c r="E313" s="1070">
        <f>'Sch-1'!E313</f>
        <v>1000001170</v>
      </c>
      <c r="F313" s="1068" t="str">
        <f>'Sch-1'!J313</f>
        <v>220kV Circuit Breaker Relay Panel with Auto Reclose (with Automation)</v>
      </c>
      <c r="G313" s="1070" t="str">
        <f>'Sch-1'!K313</f>
        <v xml:space="preserve">EA </v>
      </c>
      <c r="H313" s="1070">
        <f>'Sch-1'!L313</f>
        <v>1</v>
      </c>
      <c r="I313" s="1144"/>
      <c r="J313" s="1155" t="str">
        <f t="shared" si="11"/>
        <v>Included</v>
      </c>
      <c r="K313" s="1003"/>
      <c r="M313" s="285"/>
    </row>
    <row r="314" spans="1:13" s="987" customFormat="1" ht="33">
      <c r="A314" s="908">
        <f>'Sch-1'!A314</f>
        <v>30</v>
      </c>
      <c r="B314" s="1070">
        <f>'Sch-1'!B314</f>
        <v>7000025905</v>
      </c>
      <c r="C314" s="1070">
        <f>'Sch-1'!C314</f>
        <v>290</v>
      </c>
      <c r="D314" s="908" t="str">
        <f>'Sch-1'!D314</f>
        <v xml:space="preserve">SAS-AUG                                 </v>
      </c>
      <c r="E314" s="1070">
        <f>'Sch-1'!E314</f>
        <v>1000003409</v>
      </c>
      <c r="F314" s="1068" t="str">
        <f>'Sch-1'!J314</f>
        <v>Augmentation of Substation automation System for 400kV Main bay as perTechnical Specification</v>
      </c>
      <c r="G314" s="1070" t="str">
        <f>'Sch-1'!K314</f>
        <v xml:space="preserve">EA </v>
      </c>
      <c r="H314" s="1070">
        <f>'Sch-1'!L314</f>
        <v>1</v>
      </c>
      <c r="I314" s="1144"/>
      <c r="J314" s="1155" t="str">
        <f t="shared" si="11"/>
        <v>Included</v>
      </c>
      <c r="K314" s="1003"/>
      <c r="M314" s="285"/>
    </row>
    <row r="315" spans="1:13" s="987" customFormat="1" ht="33">
      <c r="A315" s="908">
        <f>'Sch-1'!A315</f>
        <v>31</v>
      </c>
      <c r="B315" s="1070">
        <f>'Sch-1'!B315</f>
        <v>7000025905</v>
      </c>
      <c r="C315" s="1070">
        <f>'Sch-1'!C315</f>
        <v>300</v>
      </c>
      <c r="D315" s="908" t="str">
        <f>'Sch-1'!D315</f>
        <v xml:space="preserve">SAS-AUG                                 </v>
      </c>
      <c r="E315" s="1070">
        <f>'Sch-1'!E315</f>
        <v>1000003411</v>
      </c>
      <c r="F315" s="1068" t="str">
        <f>'Sch-1'!J315</f>
        <v>Augmentation of Substation automation System for 400kV Tie bay as perTechnical Specification</v>
      </c>
      <c r="G315" s="1070" t="str">
        <f>'Sch-1'!K315</f>
        <v xml:space="preserve">EA </v>
      </c>
      <c r="H315" s="1070">
        <f>'Sch-1'!L315</f>
        <v>1</v>
      </c>
      <c r="I315" s="1144"/>
      <c r="J315" s="1155" t="str">
        <f t="shared" si="11"/>
        <v>Included</v>
      </c>
      <c r="K315" s="1003"/>
      <c r="M315" s="285"/>
    </row>
    <row r="316" spans="1:13" s="987" customFormat="1" ht="33">
      <c r="A316" s="908">
        <f>'Sch-1'!A316</f>
        <v>32</v>
      </c>
      <c r="B316" s="1070">
        <f>'Sch-1'!B316</f>
        <v>7000025905</v>
      </c>
      <c r="C316" s="1070">
        <f>'Sch-1'!C316</f>
        <v>310</v>
      </c>
      <c r="D316" s="908" t="str">
        <f>'Sch-1'!D316</f>
        <v xml:space="preserve">SAS-AUG                                 </v>
      </c>
      <c r="E316" s="1070">
        <f>'Sch-1'!E316</f>
        <v>1000001333</v>
      </c>
      <c r="F316" s="1068" t="str">
        <f>'Sch-1'!J316</f>
        <v>Augmentation of Substation automation System for 220kV bay as perTechnical Specification</v>
      </c>
      <c r="G316" s="1070" t="str">
        <f>'Sch-1'!K316</f>
        <v xml:space="preserve">EA </v>
      </c>
      <c r="H316" s="1070">
        <f>'Sch-1'!L316</f>
        <v>1</v>
      </c>
      <c r="I316" s="1144"/>
      <c r="J316" s="1155" t="str">
        <f t="shared" si="11"/>
        <v>Included</v>
      </c>
      <c r="K316" s="1003"/>
      <c r="M316" s="285"/>
    </row>
    <row r="317" spans="1:13" s="987" customFormat="1" ht="99">
      <c r="A317" s="908">
        <f>'Sch-1'!A317</f>
        <v>33</v>
      </c>
      <c r="B317" s="1070">
        <f>'Sch-1'!B317</f>
        <v>7000025905</v>
      </c>
      <c r="C317" s="1070">
        <f>'Sch-1'!C317</f>
        <v>320</v>
      </c>
      <c r="D317" s="908" t="str">
        <f>'Sch-1'!D317</f>
        <v xml:space="preserve">VMS                                     </v>
      </c>
      <c r="E317" s="1070">
        <f>'Sch-1'!E317</f>
        <v>1000030433</v>
      </c>
      <c r="F317" s="1068" t="str">
        <f>'Sch-1'!J317</f>
        <v>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v>
      </c>
      <c r="G317" s="1070" t="str">
        <f>'Sch-1'!K317</f>
        <v>SET</v>
      </c>
      <c r="H317" s="1070">
        <f>'Sch-1'!L317</f>
        <v>1</v>
      </c>
      <c r="I317" s="1144"/>
      <c r="J317" s="1155" t="str">
        <f t="shared" si="11"/>
        <v>Included</v>
      </c>
      <c r="K317" s="1003"/>
      <c r="M317" s="285"/>
    </row>
    <row r="318" spans="1:13" s="987" customFormat="1">
      <c r="A318" s="908">
        <f>'Sch-1'!A318</f>
        <v>34</v>
      </c>
      <c r="B318" s="1070">
        <f>'Sch-1'!B318</f>
        <v>7000025905</v>
      </c>
      <c r="C318" s="1070">
        <f>'Sch-1'!C318</f>
        <v>330</v>
      </c>
      <c r="D318" s="908" t="str">
        <f>'Sch-1'!D318</f>
        <v xml:space="preserve">POWER &amp; CONTROL CABLE                   </v>
      </c>
      <c r="E318" s="1070">
        <f>'Sch-1'!E318</f>
        <v>1000031951</v>
      </c>
      <c r="F318" s="1068" t="str">
        <f>'Sch-1'!J318</f>
        <v>1.1KV GRADE 3.5CX300 SQMM (XLPE) POWER CABLE</v>
      </c>
      <c r="G318" s="1070" t="str">
        <f>'Sch-1'!K318</f>
        <v xml:space="preserve">KM </v>
      </c>
      <c r="H318" s="1070">
        <f>'Sch-1'!L318</f>
        <v>0.2</v>
      </c>
      <c r="I318" s="1144"/>
      <c r="J318" s="1155" t="str">
        <f t="shared" si="11"/>
        <v>Included</v>
      </c>
      <c r="K318" s="1003"/>
      <c r="M318" s="285"/>
    </row>
    <row r="319" spans="1:13" s="987" customFormat="1">
      <c r="A319" s="908">
        <f>'Sch-1'!A319</f>
        <v>35</v>
      </c>
      <c r="B319" s="1070">
        <f>'Sch-1'!B319</f>
        <v>7000025905</v>
      </c>
      <c r="C319" s="1070">
        <f>'Sch-1'!C319</f>
        <v>340</v>
      </c>
      <c r="D319" s="908" t="str">
        <f>'Sch-1'!D319</f>
        <v xml:space="preserve">POWER &amp; CONTROL CABLE                   </v>
      </c>
      <c r="E319" s="1070">
        <f>'Sch-1'!E319</f>
        <v>1000031953</v>
      </c>
      <c r="F319" s="1068" t="str">
        <f>'Sch-1'!J319</f>
        <v>1.1KV GRADE 3.5CX35 SQMM (PVC) POWER CABLE</v>
      </c>
      <c r="G319" s="1070" t="str">
        <f>'Sch-1'!K319</f>
        <v xml:space="preserve">KM </v>
      </c>
      <c r="H319" s="1070">
        <f>'Sch-1'!L319</f>
        <v>0.5</v>
      </c>
      <c r="I319" s="1144"/>
      <c r="J319" s="1155" t="str">
        <f t="shared" si="11"/>
        <v>Included</v>
      </c>
      <c r="K319" s="1003"/>
      <c r="M319" s="285"/>
    </row>
    <row r="320" spans="1:13" s="987" customFormat="1">
      <c r="A320" s="908">
        <f>'Sch-1'!A320</f>
        <v>36</v>
      </c>
      <c r="B320" s="1070">
        <f>'Sch-1'!B320</f>
        <v>7000025905</v>
      </c>
      <c r="C320" s="1070">
        <f>'Sch-1'!C320</f>
        <v>350</v>
      </c>
      <c r="D320" s="908" t="str">
        <f>'Sch-1'!D320</f>
        <v xml:space="preserve">POWER &amp; CONTROL CABLE                   </v>
      </c>
      <c r="E320" s="1070">
        <f>'Sch-1'!E320</f>
        <v>1000031964</v>
      </c>
      <c r="F320" s="1068" t="str">
        <f>'Sch-1'!J320</f>
        <v>1.1KV GRADE 3CX2.5 SQMM CONTROL CABLE</v>
      </c>
      <c r="G320" s="1070" t="str">
        <f>'Sch-1'!K320</f>
        <v xml:space="preserve">KM </v>
      </c>
      <c r="H320" s="1070">
        <f>'Sch-1'!L320</f>
        <v>3</v>
      </c>
      <c r="I320" s="1144"/>
      <c r="J320" s="1155" t="str">
        <f t="shared" si="11"/>
        <v>Included</v>
      </c>
      <c r="K320" s="1003"/>
      <c r="M320" s="285"/>
    </row>
    <row r="321" spans="1:13" s="987" customFormat="1">
      <c r="A321" s="908">
        <f>'Sch-1'!A321</f>
        <v>37</v>
      </c>
      <c r="B321" s="1070">
        <f>'Sch-1'!B321</f>
        <v>7000025905</v>
      </c>
      <c r="C321" s="1070">
        <f>'Sch-1'!C321</f>
        <v>360</v>
      </c>
      <c r="D321" s="908" t="str">
        <f>'Sch-1'!D321</f>
        <v xml:space="preserve">POWER &amp; CONTROL CABLE                   </v>
      </c>
      <c r="E321" s="1070">
        <f>'Sch-1'!E321</f>
        <v>1000031987</v>
      </c>
      <c r="F321" s="1068" t="str">
        <f>'Sch-1'!J321</f>
        <v>1.1KV GRADE 5CX2.5 SQMM CONTROL CABLE</v>
      </c>
      <c r="G321" s="1070" t="str">
        <f>'Sch-1'!K321</f>
        <v xml:space="preserve">KM </v>
      </c>
      <c r="H321" s="1070">
        <f>'Sch-1'!L321</f>
        <v>6.5</v>
      </c>
      <c r="I321" s="1144"/>
      <c r="J321" s="1155" t="str">
        <f t="shared" si="11"/>
        <v>Included</v>
      </c>
      <c r="K321" s="1003"/>
      <c r="M321" s="285"/>
    </row>
    <row r="322" spans="1:13" s="987" customFormat="1">
      <c r="A322" s="908">
        <f>'Sch-1'!A322</f>
        <v>38</v>
      </c>
      <c r="B322" s="1070">
        <f>'Sch-1'!B322</f>
        <v>7000025905</v>
      </c>
      <c r="C322" s="1070">
        <f>'Sch-1'!C322</f>
        <v>780</v>
      </c>
      <c r="D322" s="908" t="str">
        <f>'Sch-1'!D322</f>
        <v xml:space="preserve">POWER &amp; CONTROL CABLE                   </v>
      </c>
      <c r="E322" s="1070">
        <f>'Sch-1'!E322</f>
        <v>1000031887</v>
      </c>
      <c r="F322" s="1068" t="str">
        <f>'Sch-1'!J322</f>
        <v>1.1KV GRADE 10CX2.5 SQMM CONTROL CABLE</v>
      </c>
      <c r="G322" s="1070" t="str">
        <f>'Sch-1'!K322</f>
        <v xml:space="preserve">KM </v>
      </c>
      <c r="H322" s="1070">
        <f>'Sch-1'!L322</f>
        <v>1.5</v>
      </c>
      <c r="I322" s="1144"/>
      <c r="J322" s="1155" t="str">
        <f t="shared" si="11"/>
        <v>Included</v>
      </c>
      <c r="K322" s="1003"/>
      <c r="M322" s="285"/>
    </row>
    <row r="323" spans="1:13" s="987" customFormat="1">
      <c r="A323" s="908">
        <f>'Sch-1'!A323</f>
        <v>39</v>
      </c>
      <c r="B323" s="1070">
        <f>'Sch-1'!B323</f>
        <v>7000025905</v>
      </c>
      <c r="C323" s="1070">
        <f>'Sch-1'!C323</f>
        <v>370</v>
      </c>
      <c r="D323" s="908" t="str">
        <f>'Sch-1'!D323</f>
        <v xml:space="preserve">POWER &amp; CONTROL CABLE                   </v>
      </c>
      <c r="E323" s="1070">
        <f>'Sch-1'!E323</f>
        <v>1000056264</v>
      </c>
      <c r="F323" s="1068" t="str">
        <f>'Sch-1'!J323</f>
        <v>1.1KV GRADE 19CX1.5 SQMM CONTROL CABLE</v>
      </c>
      <c r="G323" s="1070" t="str">
        <f>'Sch-1'!K323</f>
        <v xml:space="preserve">KM </v>
      </c>
      <c r="H323" s="1070">
        <f>'Sch-1'!L323</f>
        <v>3</v>
      </c>
      <c r="I323" s="1144"/>
      <c r="J323" s="1155" t="str">
        <f t="shared" si="11"/>
        <v>Included</v>
      </c>
      <c r="K323" s="1003"/>
      <c r="M323" s="285"/>
    </row>
    <row r="324" spans="1:13" s="987" customFormat="1">
      <c r="A324" s="908">
        <f>'Sch-1'!A324</f>
        <v>40</v>
      </c>
      <c r="B324" s="1070">
        <f>'Sch-1'!B324</f>
        <v>7000025905</v>
      </c>
      <c r="C324" s="1070">
        <f>'Sch-1'!C324</f>
        <v>380</v>
      </c>
      <c r="D324" s="908" t="str">
        <f>'Sch-1'!D324</f>
        <v xml:space="preserve">POWER &amp; CONTROL CABLE                   </v>
      </c>
      <c r="E324" s="1070">
        <f>'Sch-1'!E324</f>
        <v>1000056265</v>
      </c>
      <c r="F324" s="1068" t="str">
        <f>'Sch-1'!J324</f>
        <v>1.1KV GRADE 27CX1.5 SQMM CONTROL CABLE</v>
      </c>
      <c r="G324" s="1070" t="str">
        <f>'Sch-1'!K324</f>
        <v xml:space="preserve">KM </v>
      </c>
      <c r="H324" s="1070">
        <f>'Sch-1'!L324</f>
        <v>1</v>
      </c>
      <c r="I324" s="1144"/>
      <c r="J324" s="1155" t="str">
        <f t="shared" si="11"/>
        <v>Included</v>
      </c>
      <c r="K324" s="1003"/>
      <c r="M324" s="285"/>
    </row>
    <row r="325" spans="1:13" s="987" customFormat="1">
      <c r="A325" s="908">
        <f>'Sch-1'!A325</f>
        <v>41</v>
      </c>
      <c r="B325" s="1070">
        <f>'Sch-1'!B325</f>
        <v>7000025905</v>
      </c>
      <c r="C325" s="1070">
        <f>'Sch-1'!C325</f>
        <v>390</v>
      </c>
      <c r="D325" s="908" t="str">
        <f>'Sch-1'!D325</f>
        <v xml:space="preserve">POWER &amp; CONTROL CABLE                   </v>
      </c>
      <c r="E325" s="1070">
        <f>'Sch-1'!E325</f>
        <v>1000032050</v>
      </c>
      <c r="F325" s="1068" t="str">
        <f>'Sch-1'!J325</f>
        <v>4PAIR, 0.5SQMM SCREENED CABLE</v>
      </c>
      <c r="G325" s="1070" t="str">
        <f>'Sch-1'!K325</f>
        <v xml:space="preserve">KM </v>
      </c>
      <c r="H325" s="1070">
        <f>'Sch-1'!L325</f>
        <v>0.2</v>
      </c>
      <c r="I325" s="1144"/>
      <c r="J325" s="1155" t="str">
        <f t="shared" si="11"/>
        <v>Included</v>
      </c>
      <c r="K325" s="1003"/>
      <c r="M325" s="285"/>
    </row>
    <row r="326" spans="1:13" s="987" customFormat="1" ht="33">
      <c r="A326" s="908">
        <f>'Sch-1'!A326</f>
        <v>42</v>
      </c>
      <c r="B326" s="1070">
        <f>'Sch-1'!B326</f>
        <v>7000025905</v>
      </c>
      <c r="C326" s="1070">
        <f>'Sch-1'!C326</f>
        <v>400</v>
      </c>
      <c r="D326" s="908" t="str">
        <f>'Sch-1'!D326</f>
        <v xml:space="preserve">AIR CONDITIONING &amp; VENTILATION SYSTEM   </v>
      </c>
      <c r="E326" s="1070">
        <f>'Sch-1'!E326</f>
        <v>1000006284</v>
      </c>
      <c r="F326" s="1068" t="str">
        <f>'Sch-1'!J326</f>
        <v>Air conditioning system  for Switchyard Panel Room of 6m length</v>
      </c>
      <c r="G326" s="1070" t="str">
        <f>'Sch-1'!K326</f>
        <v>SET</v>
      </c>
      <c r="H326" s="1070">
        <f>'Sch-1'!L326</f>
        <v>2</v>
      </c>
      <c r="I326" s="1144"/>
      <c r="J326" s="1155" t="str">
        <f t="shared" si="11"/>
        <v>Included</v>
      </c>
      <c r="K326" s="1003"/>
      <c r="M326" s="285"/>
    </row>
    <row r="327" spans="1:13" s="987" customFormat="1" ht="49.5">
      <c r="A327" s="908">
        <f>'Sch-1'!A327</f>
        <v>43</v>
      </c>
      <c r="B327" s="1070">
        <f>'Sch-1'!B327</f>
        <v>7000025905</v>
      </c>
      <c r="C327" s="1070">
        <f>'Sch-1'!C327</f>
        <v>410</v>
      </c>
      <c r="D327" s="908" t="str">
        <f>'Sch-1'!D327</f>
        <v xml:space="preserve">FIRE FIGHTING SYSTEM                    </v>
      </c>
      <c r="E327" s="1070">
        <f>'Sch-1'!E327</f>
        <v>1000055456</v>
      </c>
      <c r="F327" s="1068" t="str">
        <f>'Sch-1'!J327</f>
        <v>HVW SPRAY SYSTEM, HYDRANT SYSTEM AND COMPLETE U/G &amp; O/G PIPING ANDACCESSORIES ETC. OUT SIDE THE PUMP HOUSE  FOR 400KV, 3-PHASEAUTOTRANSFORMER</v>
      </c>
      <c r="G327" s="1070" t="str">
        <f>'Sch-1'!K327</f>
        <v>SET</v>
      </c>
      <c r="H327" s="1070">
        <f>'Sch-1'!L327</f>
        <v>1</v>
      </c>
      <c r="I327" s="1144"/>
      <c r="J327" s="1155" t="str">
        <f t="shared" si="11"/>
        <v>Included</v>
      </c>
      <c r="K327" s="1003"/>
      <c r="M327" s="285"/>
    </row>
    <row r="328" spans="1:13" s="987" customFormat="1">
      <c r="A328" s="908">
        <f>'Sch-1'!A328</f>
        <v>44</v>
      </c>
      <c r="B328" s="1070">
        <f>'Sch-1'!B328</f>
        <v>7000025905</v>
      </c>
      <c r="C328" s="1070">
        <f>'Sch-1'!C328</f>
        <v>420</v>
      </c>
      <c r="D328" s="908" t="str">
        <f>'Sch-1'!D328</f>
        <v xml:space="preserve">FIRE FIGHTING SYSTEM                    </v>
      </c>
      <c r="E328" s="1070">
        <f>'Sch-1'!E328</f>
        <v>1000012018</v>
      </c>
      <c r="F328" s="1068" t="str">
        <f>'Sch-1'!J328</f>
        <v>Fire Detection and Alarm System for Switchyard Panel Room of 6 mlength</v>
      </c>
      <c r="G328" s="1070" t="str">
        <f>'Sch-1'!K328</f>
        <v>SET</v>
      </c>
      <c r="H328" s="1070">
        <f>'Sch-1'!L328</f>
        <v>2</v>
      </c>
      <c r="I328" s="1144"/>
      <c r="J328" s="1155" t="str">
        <f t="shared" si="11"/>
        <v>Included</v>
      </c>
      <c r="K328" s="1003"/>
      <c r="M328" s="285"/>
    </row>
    <row r="329" spans="1:13" s="987" customFormat="1">
      <c r="A329" s="908">
        <f>'Sch-1'!A329</f>
        <v>45</v>
      </c>
      <c r="B329" s="1070">
        <f>'Sch-1'!B329</f>
        <v>7000025905</v>
      </c>
      <c r="C329" s="1070">
        <f>'Sch-1'!C329</f>
        <v>430</v>
      </c>
      <c r="D329" s="908" t="str">
        <f>'Sch-1'!D329</f>
        <v xml:space="preserve">ILLUMINATION SYSTEM                     </v>
      </c>
      <c r="E329" s="1070">
        <f>'Sch-1'!E329</f>
        <v>1000013795</v>
      </c>
      <c r="F329" s="1068" t="str">
        <f>'Sch-1'!J329</f>
        <v>Illumination System for switchyard panel room of 6 m length</v>
      </c>
      <c r="G329" s="1070" t="str">
        <f>'Sch-1'!K329</f>
        <v xml:space="preserve">LS </v>
      </c>
      <c r="H329" s="1070">
        <f>'Sch-1'!L329</f>
        <v>2</v>
      </c>
      <c r="I329" s="1144"/>
      <c r="J329" s="1155" t="str">
        <f t="shared" si="11"/>
        <v>Included</v>
      </c>
      <c r="K329" s="1003"/>
      <c r="M329" s="285"/>
    </row>
    <row r="330" spans="1:13" s="987" customFormat="1" ht="33">
      <c r="A330" s="908">
        <f>'Sch-1'!A330</f>
        <v>46</v>
      </c>
      <c r="B330" s="1070">
        <f>'Sch-1'!B330</f>
        <v>7000025905</v>
      </c>
      <c r="C330" s="1070">
        <f>'Sch-1'!C330</f>
        <v>440</v>
      </c>
      <c r="D330" s="908" t="str">
        <f>'Sch-1'!D330</f>
        <v xml:space="preserve">ILLUMINATION SYSTEM                     </v>
      </c>
      <c r="E330" s="1070">
        <f>'Sch-1'!E330</f>
        <v>1000038325</v>
      </c>
      <c r="F330" s="1068" t="str">
        <f>'Sch-1'!J330</f>
        <v>LIGHTING FIXTURE LED LUMINAIRES TYPE FL2 AS PER TECH. SPECIFICATIONS</v>
      </c>
      <c r="G330" s="1070" t="str">
        <f>'Sch-1'!K330</f>
        <v xml:space="preserve">EA </v>
      </c>
      <c r="H330" s="1070">
        <f>'Sch-1'!L330</f>
        <v>10</v>
      </c>
      <c r="I330" s="1144"/>
      <c r="J330" s="1155" t="str">
        <f t="shared" si="11"/>
        <v>Included</v>
      </c>
      <c r="K330" s="1003"/>
      <c r="M330" s="285"/>
    </row>
    <row r="331" spans="1:13" s="987" customFormat="1" ht="33">
      <c r="A331" s="908">
        <f>'Sch-1'!A331</f>
        <v>47</v>
      </c>
      <c r="B331" s="1070">
        <f>'Sch-1'!B331</f>
        <v>7000025905</v>
      </c>
      <c r="C331" s="1070">
        <f>'Sch-1'!C331</f>
        <v>450</v>
      </c>
      <c r="D331" s="908" t="str">
        <f>'Sch-1'!D331</f>
        <v xml:space="preserve">ILLUMINATION SYSTEM                     </v>
      </c>
      <c r="E331" s="1070">
        <f>'Sch-1'!E331</f>
        <v>1000038387</v>
      </c>
      <c r="F331" s="1068" t="str">
        <f>'Sch-1'!J331</f>
        <v>LED FLOOD LIGHT LUMINARIESTYPE FL-1 (150W) AS PER TECHNICALSPECIFICATION</v>
      </c>
      <c r="G331" s="1070" t="str">
        <f>'Sch-1'!K331</f>
        <v xml:space="preserve">EA </v>
      </c>
      <c r="H331" s="1070">
        <f>'Sch-1'!L331</f>
        <v>10</v>
      </c>
      <c r="I331" s="1144"/>
      <c r="J331" s="1155" t="str">
        <f t="shared" si="11"/>
        <v>Included</v>
      </c>
      <c r="K331" s="1003"/>
      <c r="M331" s="285"/>
    </row>
    <row r="332" spans="1:13" s="987" customFormat="1">
      <c r="A332" s="908">
        <f>'Sch-1'!A332</f>
        <v>48</v>
      </c>
      <c r="B332" s="1070">
        <f>'Sch-1'!B332</f>
        <v>7000025905</v>
      </c>
      <c r="C332" s="1070">
        <f>'Sch-1'!C332</f>
        <v>460</v>
      </c>
      <c r="D332" s="908" t="str">
        <f>'Sch-1'!D332</f>
        <v xml:space="preserve">ILLUMINATION SYSTEM                     </v>
      </c>
      <c r="E332" s="1070">
        <f>'Sch-1'!E332</f>
        <v>1000001894</v>
      </c>
      <c r="F332" s="1068" t="str">
        <f>'Sch-1'!J332</f>
        <v>Outdoor Power Receptacle for oilfiltration unit (250A)</v>
      </c>
      <c r="G332" s="1070" t="str">
        <f>'Sch-1'!K332</f>
        <v xml:space="preserve">EA </v>
      </c>
      <c r="H332" s="1070">
        <f>'Sch-1'!L332</f>
        <v>1</v>
      </c>
      <c r="I332" s="1144"/>
      <c r="J332" s="1155" t="str">
        <f t="shared" si="11"/>
        <v>Included</v>
      </c>
      <c r="K332" s="1003"/>
      <c r="M332" s="285"/>
    </row>
    <row r="333" spans="1:13" s="987" customFormat="1">
      <c r="A333" s="908">
        <f>'Sch-1'!A333</f>
        <v>49</v>
      </c>
      <c r="B333" s="1070">
        <f>'Sch-1'!B333</f>
        <v>7000025905</v>
      </c>
      <c r="C333" s="1070">
        <f>'Sch-1'!C333</f>
        <v>470</v>
      </c>
      <c r="D333" s="908" t="str">
        <f>'Sch-1'!D333</f>
        <v xml:space="preserve">ILLUMINATION SYSTEM                     </v>
      </c>
      <c r="E333" s="1070">
        <f>'Sch-1'!E333</f>
        <v>1000014547</v>
      </c>
      <c r="F333" s="1068" t="str">
        <f>'Sch-1'!J333</f>
        <v>Lighting Panel type ACP-2 as per technical specification</v>
      </c>
      <c r="G333" s="1070" t="str">
        <f>'Sch-1'!K333</f>
        <v xml:space="preserve">EA </v>
      </c>
      <c r="H333" s="1070">
        <f>'Sch-1'!L333</f>
        <v>1</v>
      </c>
      <c r="I333" s="1144"/>
      <c r="J333" s="1155" t="str">
        <f t="shared" si="11"/>
        <v>Included</v>
      </c>
      <c r="K333" s="1003"/>
      <c r="M333" s="285"/>
    </row>
    <row r="334" spans="1:13" s="987" customFormat="1">
      <c r="A334" s="908">
        <f>'Sch-1'!A334</f>
        <v>50</v>
      </c>
      <c r="B334" s="1070">
        <f>'Sch-1'!B334</f>
        <v>7000025905</v>
      </c>
      <c r="C334" s="1070">
        <f>'Sch-1'!C334</f>
        <v>480</v>
      </c>
      <c r="D334" s="908" t="str">
        <f>'Sch-1'!D334</f>
        <v xml:space="preserve">Mandatory Spare LOT                     </v>
      </c>
      <c r="E334" s="1070">
        <f>'Sch-1'!E334</f>
        <v>1000019918</v>
      </c>
      <c r="F334" s="1068" t="str">
        <f>'Sch-1'!J334</f>
        <v>Spares for 420kV Circuit Breaker</v>
      </c>
      <c r="G334" s="1070" t="str">
        <f>'Sch-1'!K334</f>
        <v xml:space="preserve">LS </v>
      </c>
      <c r="H334" s="1070">
        <f>'Sch-1'!L334</f>
        <v>1</v>
      </c>
      <c r="I334" s="1144"/>
      <c r="J334" s="1155" t="str">
        <f t="shared" si="11"/>
        <v>Included</v>
      </c>
      <c r="K334" s="1003"/>
      <c r="M334" s="285"/>
    </row>
    <row r="335" spans="1:13" s="987" customFormat="1">
      <c r="A335" s="908">
        <f>'Sch-1'!A335</f>
        <v>51</v>
      </c>
      <c r="B335" s="1070">
        <f>'Sch-1'!B335</f>
        <v>7000025905</v>
      </c>
      <c r="C335" s="1070">
        <f>'Sch-1'!C335</f>
        <v>490</v>
      </c>
      <c r="D335" s="908" t="str">
        <f>'Sch-1'!D335</f>
        <v xml:space="preserve">Mandatory Spare LOT                     </v>
      </c>
      <c r="E335" s="1070">
        <f>'Sch-1'!E335</f>
        <v>1000019919</v>
      </c>
      <c r="F335" s="1068" t="str">
        <f>'Sch-1'!J335</f>
        <v>Spares for 420kV Double break Isolator</v>
      </c>
      <c r="G335" s="1070" t="str">
        <f>'Sch-1'!K335</f>
        <v xml:space="preserve">LS </v>
      </c>
      <c r="H335" s="1070">
        <f>'Sch-1'!L335</f>
        <v>1</v>
      </c>
      <c r="I335" s="1144"/>
      <c r="J335" s="1155" t="str">
        <f t="shared" si="11"/>
        <v>Included</v>
      </c>
      <c r="K335" s="1003"/>
      <c r="M335" s="285"/>
    </row>
    <row r="336" spans="1:13" s="987" customFormat="1">
      <c r="A336" s="908">
        <f>'Sch-1'!A336</f>
        <v>52</v>
      </c>
      <c r="B336" s="1070">
        <f>'Sch-1'!B336</f>
        <v>7000025905</v>
      </c>
      <c r="C336" s="1070">
        <f>'Sch-1'!C336</f>
        <v>500</v>
      </c>
      <c r="D336" s="908" t="str">
        <f>'Sch-1'!D336</f>
        <v xml:space="preserve">Mandatory Spare LOT                     </v>
      </c>
      <c r="E336" s="1070">
        <f>'Sch-1'!E336</f>
        <v>1000024186</v>
      </c>
      <c r="F336" s="1068" t="str">
        <f>'Sch-1'!J336</f>
        <v>SPARES FOR 336KV SURGE ARRESTER</v>
      </c>
      <c r="G336" s="1070" t="str">
        <f>'Sch-1'!K336</f>
        <v xml:space="preserve">LS </v>
      </c>
      <c r="H336" s="1070">
        <f>'Sch-1'!L336</f>
        <v>1</v>
      </c>
      <c r="I336" s="1144"/>
      <c r="J336" s="1155" t="str">
        <f t="shared" si="11"/>
        <v>Included</v>
      </c>
      <c r="K336" s="1003"/>
      <c r="M336" s="285"/>
    </row>
    <row r="337" spans="1:13" s="987" customFormat="1">
      <c r="A337" s="908">
        <f>'Sch-1'!A337</f>
        <v>53</v>
      </c>
      <c r="B337" s="1070">
        <f>'Sch-1'!B337</f>
        <v>7000025905</v>
      </c>
      <c r="C337" s="1070">
        <f>'Sch-1'!C337</f>
        <v>510</v>
      </c>
      <c r="D337" s="908" t="str">
        <f>'Sch-1'!D337</f>
        <v xml:space="preserve">Mandatory Spare LOT                     </v>
      </c>
      <c r="E337" s="1070">
        <f>'Sch-1'!E337</f>
        <v>1000025941</v>
      </c>
      <c r="F337" s="1068" t="str">
        <f>'Sch-1'!J337</f>
        <v>Spare-420kV CT 1</v>
      </c>
      <c r="G337" s="1070" t="str">
        <f>'Sch-1'!K337</f>
        <v>SET</v>
      </c>
      <c r="H337" s="1070">
        <f>'Sch-1'!L337</f>
        <v>1</v>
      </c>
      <c r="I337" s="1144"/>
      <c r="J337" s="1155" t="str">
        <f t="shared" si="11"/>
        <v>Included</v>
      </c>
      <c r="K337" s="1003"/>
      <c r="M337" s="285"/>
    </row>
    <row r="338" spans="1:13" s="987" customFormat="1">
      <c r="A338" s="908">
        <f>'Sch-1'!A338</f>
        <v>54</v>
      </c>
      <c r="B338" s="1070">
        <f>'Sch-1'!B338</f>
        <v>7000025905</v>
      </c>
      <c r="C338" s="1070">
        <f>'Sch-1'!C338</f>
        <v>520</v>
      </c>
      <c r="D338" s="908" t="str">
        <f>'Sch-1'!D338</f>
        <v xml:space="preserve">Mandatory Spare LOT                     </v>
      </c>
      <c r="E338" s="1070">
        <f>'Sch-1'!E338</f>
        <v>1000025935</v>
      </c>
      <c r="F338" s="1068" t="str">
        <f>'Sch-1'!J338</f>
        <v>Spare-245kV Circuit Breaker</v>
      </c>
      <c r="G338" s="1070" t="str">
        <f>'Sch-1'!K338</f>
        <v>SET</v>
      </c>
      <c r="H338" s="1070">
        <f>'Sch-1'!L338</f>
        <v>1</v>
      </c>
      <c r="I338" s="1144"/>
      <c r="J338" s="1155" t="str">
        <f t="shared" si="11"/>
        <v>Included</v>
      </c>
      <c r="K338" s="1003"/>
      <c r="M338" s="285"/>
    </row>
    <row r="339" spans="1:13" s="987" customFormat="1">
      <c r="A339" s="908">
        <f>'Sch-1'!A339</f>
        <v>55</v>
      </c>
      <c r="B339" s="1070">
        <f>'Sch-1'!B339</f>
        <v>7000025905</v>
      </c>
      <c r="C339" s="1070">
        <f>'Sch-1'!C339</f>
        <v>530</v>
      </c>
      <c r="D339" s="908" t="str">
        <f>'Sch-1'!D339</f>
        <v xml:space="preserve">Mandatory Spare LOT                     </v>
      </c>
      <c r="E339" s="1070">
        <f>'Sch-1'!E339</f>
        <v>1000025936</v>
      </c>
      <c r="F339" s="1068" t="str">
        <f>'Sch-1'!J339</f>
        <v>Spare-245kV Isolator</v>
      </c>
      <c r="G339" s="1070" t="str">
        <f>'Sch-1'!K339</f>
        <v>SET</v>
      </c>
      <c r="H339" s="1070">
        <f>'Sch-1'!L339</f>
        <v>1</v>
      </c>
      <c r="I339" s="1144"/>
      <c r="J339" s="1155" t="str">
        <f t="shared" si="11"/>
        <v>Included</v>
      </c>
      <c r="K339" s="1003"/>
      <c r="M339" s="285"/>
    </row>
    <row r="340" spans="1:13" s="987" customFormat="1">
      <c r="A340" s="908">
        <f>'Sch-1'!A340</f>
        <v>56</v>
      </c>
      <c r="B340" s="1070">
        <f>'Sch-1'!B340</f>
        <v>7000025905</v>
      </c>
      <c r="C340" s="1070">
        <f>'Sch-1'!C340</f>
        <v>540</v>
      </c>
      <c r="D340" s="908" t="str">
        <f>'Sch-1'!D340</f>
        <v xml:space="preserve">Mandatory Spare LOT                     </v>
      </c>
      <c r="E340" s="1070">
        <f>'Sch-1'!E340</f>
        <v>1000025933</v>
      </c>
      <c r="F340" s="1068" t="str">
        <f>'Sch-1'!J340</f>
        <v>Spare-245kV CT</v>
      </c>
      <c r="G340" s="1070" t="str">
        <f>'Sch-1'!K340</f>
        <v>SET</v>
      </c>
      <c r="H340" s="1070">
        <f>'Sch-1'!L340</f>
        <v>1</v>
      </c>
      <c r="I340" s="1144"/>
      <c r="J340" s="1155" t="str">
        <f t="shared" si="11"/>
        <v>Included</v>
      </c>
      <c r="K340" s="1003"/>
      <c r="M340" s="285"/>
    </row>
    <row r="341" spans="1:13" s="987" customFormat="1">
      <c r="A341" s="908">
        <f>'Sch-1'!A341</f>
        <v>57</v>
      </c>
      <c r="B341" s="1070">
        <f>'Sch-1'!B341</f>
        <v>7000025905</v>
      </c>
      <c r="C341" s="1070">
        <f>'Sch-1'!C341</f>
        <v>550</v>
      </c>
      <c r="D341" s="908" t="str">
        <f>'Sch-1'!D341</f>
        <v xml:space="preserve">Mandatory Spare LOT                     </v>
      </c>
      <c r="E341" s="1070">
        <f>'Sch-1'!E341</f>
        <v>1000019912</v>
      </c>
      <c r="F341" s="1068" t="str">
        <f>'Sch-1'!J341</f>
        <v>Relay &amp; protection Panels (with automation)</v>
      </c>
      <c r="G341" s="1070" t="str">
        <f>'Sch-1'!K341</f>
        <v xml:space="preserve">LS </v>
      </c>
      <c r="H341" s="1070">
        <f>'Sch-1'!L341</f>
        <v>1</v>
      </c>
      <c r="I341" s="1144"/>
      <c r="J341" s="1155" t="str">
        <f t="shared" si="11"/>
        <v>Included</v>
      </c>
      <c r="K341" s="1003"/>
      <c r="M341" s="285"/>
    </row>
    <row r="342" spans="1:13" s="987" customFormat="1" ht="66">
      <c r="A342" s="908">
        <f>'Sch-1'!A342</f>
        <v>58</v>
      </c>
      <c r="B342" s="1070">
        <f>'Sch-1'!B342</f>
        <v>7000025905</v>
      </c>
      <c r="C342" s="1070">
        <f>'Sch-1'!C342</f>
        <v>740</v>
      </c>
      <c r="D342" s="908" t="str">
        <f>'Sch-1'!D342</f>
        <v>Tower Gantry and Equipment SuppStructure</v>
      </c>
      <c r="E342" s="1070">
        <f>'Sch-1'!E342</f>
        <v>1000015954</v>
      </c>
      <c r="F342" s="1068" t="str">
        <f>'Sch-1'!J342</f>
        <v>Fabrication, galvanising and supply of  Lattice Structures (MS Steel),to be designed during detailed engineering, for towers, beams andequipment support structure  including pack plates / packwashers andgusset plates excluding fasteners and foundation bolts</v>
      </c>
      <c r="G342" s="1070" t="str">
        <f>'Sch-1'!K342</f>
        <v xml:space="preserve">MT </v>
      </c>
      <c r="H342" s="1070">
        <f>'Sch-1'!L342</f>
        <v>63</v>
      </c>
      <c r="I342" s="1144"/>
      <c r="J342" s="1155" t="str">
        <f t="shared" si="11"/>
        <v>Included</v>
      </c>
      <c r="K342" s="1003"/>
      <c r="M342" s="285"/>
    </row>
    <row r="343" spans="1:13" s="987" customFormat="1" ht="33">
      <c r="A343" s="908">
        <f>'Sch-1'!A343</f>
        <v>59</v>
      </c>
      <c r="B343" s="1070">
        <f>'Sch-1'!B343</f>
        <v>7000025905</v>
      </c>
      <c r="C343" s="1070">
        <f>'Sch-1'!C343</f>
        <v>750</v>
      </c>
      <c r="D343" s="908" t="str">
        <f>'Sch-1'!D343</f>
        <v>Tower Gantry and Equipment SuppStructure</v>
      </c>
      <c r="E343" s="1070">
        <f>'Sch-1'!E343</f>
        <v>1000011713</v>
      </c>
      <c r="F343" s="1068" t="str">
        <f>'Sch-1'!J343</f>
        <v>Fabrication, galvanising and supply of fasteners ( nuts, bolts andwashers ) including step bolts for lattice and pipe structures to bedesigned during detailed engineering</v>
      </c>
      <c r="G343" s="1070" t="str">
        <f>'Sch-1'!K343</f>
        <v xml:space="preserve">MT </v>
      </c>
      <c r="H343" s="1070">
        <f>'Sch-1'!L343</f>
        <v>5</v>
      </c>
      <c r="I343" s="1144"/>
      <c r="J343" s="1155" t="str">
        <f t="shared" si="11"/>
        <v>Included</v>
      </c>
      <c r="K343" s="1003"/>
      <c r="M343" s="285"/>
    </row>
    <row r="344" spans="1:13" s="987" customFormat="1" ht="33">
      <c r="A344" s="908">
        <f>'Sch-1'!A344</f>
        <v>60</v>
      </c>
      <c r="B344" s="1070">
        <f>'Sch-1'!B344</f>
        <v>7000025905</v>
      </c>
      <c r="C344" s="1070">
        <f>'Sch-1'!C344</f>
        <v>760</v>
      </c>
      <c r="D344" s="908" t="str">
        <f>'Sch-1'!D344</f>
        <v>Tower Gantry and Equipment SuppStructure</v>
      </c>
      <c r="E344" s="1070">
        <f>'Sch-1'!E344</f>
        <v>1000012373</v>
      </c>
      <c r="F344" s="1068" t="str">
        <f>'Sch-1'!J344</f>
        <v>Fabrication, galvanising and supply of foundation bolts including nuts,checknut and washers for lattice and pipe structures to be designedduring detailed engineering</v>
      </c>
      <c r="G344" s="1070" t="str">
        <f>'Sch-1'!K344</f>
        <v xml:space="preserve">MT </v>
      </c>
      <c r="H344" s="1070">
        <f>'Sch-1'!L344</f>
        <v>5</v>
      </c>
      <c r="I344" s="1144"/>
      <c r="J344" s="1155" t="str">
        <f t="shared" si="11"/>
        <v>Included</v>
      </c>
      <c r="K344" s="1003"/>
      <c r="M344" s="285"/>
    </row>
    <row r="345" spans="1:13" s="987" customFormat="1">
      <c r="A345" s="1051" t="str">
        <f>'Sch-1'!A345</f>
        <v>V</v>
      </c>
      <c r="B345" s="1058" t="str">
        <f>'Sch-1'!B345</f>
        <v xml:space="preserve">Tie bay(ICT-4) &amp; Bus-Sec Bay Bikaner-2  </v>
      </c>
      <c r="C345" s="1059"/>
      <c r="D345" s="1059"/>
      <c r="E345" s="1059"/>
      <c r="F345" s="1060"/>
      <c r="G345" s="906"/>
      <c r="H345" s="1092"/>
      <c r="I345" s="906"/>
      <c r="J345" s="1002"/>
      <c r="M345" s="285"/>
    </row>
    <row r="346" spans="1:13" s="987" customFormat="1" ht="33">
      <c r="A346" s="908">
        <f>'Sch-1'!A346</f>
        <v>1</v>
      </c>
      <c r="B346" s="1070">
        <f>'Sch-1'!B346</f>
        <v>7000025907</v>
      </c>
      <c r="C346" s="1070">
        <f>'Sch-1'!C346</f>
        <v>10</v>
      </c>
      <c r="D346" s="908" t="str">
        <f>'Sch-1'!D346</f>
        <v xml:space="preserve">420kV, 63kA AIS EQUIPMENT               </v>
      </c>
      <c r="E346" s="1070">
        <f>'Sch-1'!E346</f>
        <v>1000004502</v>
      </c>
      <c r="F346" s="1068" t="str">
        <f>'Sch-1'!J346</f>
        <v>420kV, 3150A, 63KA Circuit Breaker (3-Phase) with closing resistor with support structure</v>
      </c>
      <c r="G346" s="1070" t="str">
        <f>'Sch-1'!K346</f>
        <v xml:space="preserve">EA </v>
      </c>
      <c r="H346" s="1070">
        <f>'Sch-1'!L346</f>
        <v>1</v>
      </c>
      <c r="I346" s="1144"/>
      <c r="J346" s="1155" t="str">
        <f t="shared" si="11"/>
        <v>Included</v>
      </c>
      <c r="K346" s="1003"/>
      <c r="M346" s="285"/>
    </row>
    <row r="347" spans="1:13" s="987" customFormat="1" ht="33">
      <c r="A347" s="908">
        <f>'Sch-1'!A347</f>
        <v>2</v>
      </c>
      <c r="B347" s="1070">
        <f>'Sch-1'!B347</f>
        <v>7000025907</v>
      </c>
      <c r="C347" s="1070">
        <f>'Sch-1'!C347</f>
        <v>20</v>
      </c>
      <c r="D347" s="908" t="str">
        <f>'Sch-1'!D347</f>
        <v xml:space="preserve">420kV, 63kA AIS EQUIPMENT               </v>
      </c>
      <c r="E347" s="1070">
        <f>'Sch-1'!E347</f>
        <v>1000004501</v>
      </c>
      <c r="F347" s="1068" t="str">
        <f>'Sch-1'!J347</f>
        <v>420kV, 3150A, 63kA Circuit Breaker (3-Phase) without closing resistorand with Support Structure</v>
      </c>
      <c r="G347" s="1070" t="str">
        <f>'Sch-1'!K347</f>
        <v xml:space="preserve">EA </v>
      </c>
      <c r="H347" s="1070">
        <f>'Sch-1'!L347</f>
        <v>2</v>
      </c>
      <c r="I347" s="1144"/>
      <c r="J347" s="1155" t="str">
        <f t="shared" si="11"/>
        <v>Included</v>
      </c>
      <c r="K347" s="1003"/>
      <c r="M347" s="285"/>
    </row>
    <row r="348" spans="1:13" s="987" customFormat="1" ht="33">
      <c r="A348" s="908">
        <f>'Sch-1'!A348</f>
        <v>3</v>
      </c>
      <c r="B348" s="1070">
        <f>'Sch-1'!B348</f>
        <v>7000025907</v>
      </c>
      <c r="C348" s="1070">
        <f>'Sch-1'!C348</f>
        <v>30</v>
      </c>
      <c r="D348" s="908" t="str">
        <f>'Sch-1'!D348</f>
        <v xml:space="preserve">420kV, 63kA AIS EQUIPMENT               </v>
      </c>
      <c r="E348" s="1070">
        <f>'Sch-1'!E348</f>
        <v>1000004463</v>
      </c>
      <c r="F348" s="1068" t="str">
        <f>'Sch-1'!J348</f>
        <v>420 kV, 3000A, 63KA, 1-Phase CurrentTransformer with 120% extended currentrating</v>
      </c>
      <c r="G348" s="1070" t="str">
        <f>'Sch-1'!K348</f>
        <v xml:space="preserve">EA </v>
      </c>
      <c r="H348" s="1070">
        <f>'Sch-1'!L348</f>
        <v>9</v>
      </c>
      <c r="I348" s="1144"/>
      <c r="J348" s="1155" t="str">
        <f t="shared" si="11"/>
        <v>Included</v>
      </c>
      <c r="K348" s="1003"/>
      <c r="M348" s="285"/>
    </row>
    <row r="349" spans="1:13" s="987" customFormat="1">
      <c r="A349" s="908">
        <f>'Sch-1'!A349</f>
        <v>4</v>
      </c>
      <c r="B349" s="1070">
        <f>'Sch-1'!B349</f>
        <v>7000025907</v>
      </c>
      <c r="C349" s="1070">
        <f>'Sch-1'!C349</f>
        <v>40</v>
      </c>
      <c r="D349" s="908" t="str">
        <f>'Sch-1'!D349</f>
        <v xml:space="preserve">420kV, 63kA AIS EQUIPMENT               </v>
      </c>
      <c r="E349" s="1070">
        <f>'Sch-1'!E349</f>
        <v>1000004498</v>
      </c>
      <c r="F349" s="1068" t="str">
        <f>'Sch-1'!J349</f>
        <v>420kV, 3150A, 63KA,  Isolator (3-phase)(Double Break) with one E/S</v>
      </c>
      <c r="G349" s="1070" t="str">
        <f>'Sch-1'!K349</f>
        <v xml:space="preserve">EA </v>
      </c>
      <c r="H349" s="1070">
        <f>'Sch-1'!L349</f>
        <v>4</v>
      </c>
      <c r="I349" s="1144"/>
      <c r="J349" s="1155" t="str">
        <f t="shared" si="11"/>
        <v>Included</v>
      </c>
      <c r="K349" s="1003"/>
      <c r="M349" s="285"/>
    </row>
    <row r="350" spans="1:13" s="987" customFormat="1">
      <c r="A350" s="908">
        <f>'Sch-1'!A350</f>
        <v>5</v>
      </c>
      <c r="B350" s="1070">
        <f>'Sch-1'!B350</f>
        <v>7000025907</v>
      </c>
      <c r="C350" s="1070">
        <f>'Sch-1'!C350</f>
        <v>50</v>
      </c>
      <c r="D350" s="908" t="str">
        <f>'Sch-1'!D350</f>
        <v xml:space="preserve">420kV, 63kA AIS EQUIPMENT               </v>
      </c>
      <c r="E350" s="1070">
        <f>'Sch-1'!E350</f>
        <v>1000004499</v>
      </c>
      <c r="F350" s="1068" t="str">
        <f>'Sch-1'!J350</f>
        <v>420kV, 3150A, 63KA Isolator (3-phase)(Double Break) with two E/S</v>
      </c>
      <c r="G350" s="1070" t="str">
        <f>'Sch-1'!K350</f>
        <v xml:space="preserve">EA </v>
      </c>
      <c r="H350" s="1070">
        <f>'Sch-1'!L350</f>
        <v>2</v>
      </c>
      <c r="I350" s="1144"/>
      <c r="J350" s="1155" t="str">
        <f t="shared" si="11"/>
        <v>Included</v>
      </c>
      <c r="K350" s="1003"/>
      <c r="M350" s="285"/>
    </row>
    <row r="351" spans="1:13" s="987" customFormat="1" ht="33">
      <c r="A351" s="908">
        <f>'Sch-1'!A351</f>
        <v>6</v>
      </c>
      <c r="B351" s="1070">
        <f>'Sch-1'!B351</f>
        <v>7000025907</v>
      </c>
      <c r="C351" s="1070">
        <f>'Sch-1'!C351</f>
        <v>60</v>
      </c>
      <c r="D351" s="908" t="str">
        <f>'Sch-1'!D351</f>
        <v>Erection Hardware for 420  kV I Type S/Y</v>
      </c>
      <c r="E351" s="1070">
        <f>'Sch-1'!E351</f>
        <v>1000011320</v>
      </c>
      <c r="F351" s="1068" t="str">
        <f>'Sch-1'!J351</f>
        <v>Erection Hardware for 400kV I type layout-Any feeder Extn. on existinghalf dia. as per technical specification</v>
      </c>
      <c r="G351" s="1070" t="str">
        <f>'Sch-1'!K351</f>
        <v>SET</v>
      </c>
      <c r="H351" s="1070">
        <f>'Sch-1'!L351</f>
        <v>3</v>
      </c>
      <c r="I351" s="1144"/>
      <c r="J351" s="1155" t="str">
        <f t="shared" si="11"/>
        <v>Included</v>
      </c>
      <c r="K351" s="1003"/>
      <c r="M351" s="285"/>
    </row>
    <row r="352" spans="1:13" s="987" customFormat="1" ht="33">
      <c r="A352" s="908">
        <f>'Sch-1'!A352</f>
        <v>7</v>
      </c>
      <c r="B352" s="1070">
        <f>'Sch-1'!B352</f>
        <v>7000025907</v>
      </c>
      <c r="C352" s="1070">
        <f>'Sch-1'!C352</f>
        <v>70</v>
      </c>
      <c r="D352" s="908" t="str">
        <f>'Sch-1'!D352</f>
        <v xml:space="preserve">420kV Insulator and Hardware            </v>
      </c>
      <c r="E352" s="1070">
        <f>'Sch-1'!E352</f>
        <v>1000055986</v>
      </c>
      <c r="F352" s="1068" t="str">
        <f>'Sch-1'!J352</f>
        <v>400KV SUSPENSION INSULATOR STRING  AND ASSOCIATED HARDWARE FITTINGSWITH DROP CLAMP SUITABLE FOR QUAD CONDUCTOR</v>
      </c>
      <c r="G352" s="1070" t="str">
        <f>'Sch-1'!K352</f>
        <v xml:space="preserve">EA </v>
      </c>
      <c r="H352" s="1070">
        <f>'Sch-1'!L352</f>
        <v>12</v>
      </c>
      <c r="I352" s="1144"/>
      <c r="J352" s="1155" t="str">
        <f t="shared" si="11"/>
        <v>Included</v>
      </c>
      <c r="K352" s="1003"/>
      <c r="M352" s="285"/>
    </row>
    <row r="353" spans="1:13" s="987" customFormat="1">
      <c r="A353" s="908">
        <f>'Sch-1'!A353</f>
        <v>8</v>
      </c>
      <c r="B353" s="1070">
        <f>'Sch-1'!B353</f>
        <v>7000025907</v>
      </c>
      <c r="C353" s="1070">
        <f>'Sch-1'!C353</f>
        <v>80</v>
      </c>
      <c r="D353" s="908" t="str">
        <f>'Sch-1'!D353</f>
        <v xml:space="preserve">CRP for  420kV Bays with SAS            </v>
      </c>
      <c r="E353" s="1070">
        <f>'Sch-1'!E353</f>
        <v>1000002165</v>
      </c>
      <c r="F353" s="1068" t="str">
        <f>'Sch-1'!J353</f>
        <v>400kV Circuit Breaker Relay Panel with Auto Reclose (with Automation)</v>
      </c>
      <c r="G353" s="1070" t="str">
        <f>'Sch-1'!K353</f>
        <v xml:space="preserve">EA </v>
      </c>
      <c r="H353" s="1070">
        <f>'Sch-1'!L353</f>
        <v>3</v>
      </c>
      <c r="I353" s="1144"/>
      <c r="J353" s="1155" t="str">
        <f t="shared" si="11"/>
        <v>Included</v>
      </c>
      <c r="K353" s="1003"/>
      <c r="M353" s="285"/>
    </row>
    <row r="354" spans="1:13" s="987" customFormat="1" ht="33">
      <c r="A354" s="908">
        <f>'Sch-1'!A354</f>
        <v>9</v>
      </c>
      <c r="B354" s="1070">
        <f>'Sch-1'!B354</f>
        <v>7000025907</v>
      </c>
      <c r="C354" s="1070">
        <f>'Sch-1'!C354</f>
        <v>90</v>
      </c>
      <c r="D354" s="908" t="str">
        <f>'Sch-1'!D354</f>
        <v xml:space="preserve">SAS-AUG                                 </v>
      </c>
      <c r="E354" s="1070">
        <f>'Sch-1'!E354</f>
        <v>1000003409</v>
      </c>
      <c r="F354" s="1068" t="str">
        <f>'Sch-1'!J354</f>
        <v>Augmentation of Substation automation System for 400kV Main bay as perTechnical Specification</v>
      </c>
      <c r="G354" s="1070" t="str">
        <f>'Sch-1'!K354</f>
        <v xml:space="preserve">EA </v>
      </c>
      <c r="H354" s="1070">
        <f>'Sch-1'!L354</f>
        <v>2</v>
      </c>
      <c r="I354" s="1144"/>
      <c r="J354" s="1155" t="str">
        <f t="shared" si="11"/>
        <v>Included</v>
      </c>
      <c r="K354" s="1003"/>
      <c r="M354" s="285"/>
    </row>
    <row r="355" spans="1:13" s="987" customFormat="1" ht="33">
      <c r="A355" s="908">
        <f>'Sch-1'!A355</f>
        <v>10</v>
      </c>
      <c r="B355" s="1070">
        <f>'Sch-1'!B355</f>
        <v>7000025907</v>
      </c>
      <c r="C355" s="1070">
        <f>'Sch-1'!C355</f>
        <v>100</v>
      </c>
      <c r="D355" s="908" t="str">
        <f>'Sch-1'!D355</f>
        <v xml:space="preserve">SAS-AUG                                 </v>
      </c>
      <c r="E355" s="1070">
        <f>'Sch-1'!E355</f>
        <v>1000003411</v>
      </c>
      <c r="F355" s="1068" t="str">
        <f>'Sch-1'!J355</f>
        <v>Augmentation of Substation automation System for 400kV Tie bay as perTechnical Specification</v>
      </c>
      <c r="G355" s="1070" t="str">
        <f>'Sch-1'!K355</f>
        <v xml:space="preserve">EA </v>
      </c>
      <c r="H355" s="1070">
        <f>'Sch-1'!L355</f>
        <v>1</v>
      </c>
      <c r="I355" s="1144"/>
      <c r="J355" s="1155" t="str">
        <f t="shared" si="11"/>
        <v>Included</v>
      </c>
      <c r="K355" s="1003"/>
      <c r="M355" s="285"/>
    </row>
    <row r="356" spans="1:13" s="987" customFormat="1">
      <c r="A356" s="908">
        <f>'Sch-1'!A356</f>
        <v>11</v>
      </c>
      <c r="B356" s="1070">
        <f>'Sch-1'!B356</f>
        <v>7000025907</v>
      </c>
      <c r="C356" s="1070">
        <f>'Sch-1'!C356</f>
        <v>110</v>
      </c>
      <c r="D356" s="908" t="str">
        <f>'Sch-1'!D356</f>
        <v xml:space="preserve">POWER &amp; CONTROL CABLE                   </v>
      </c>
      <c r="E356" s="1070">
        <f>'Sch-1'!E356</f>
        <v>1000031985</v>
      </c>
      <c r="F356" s="1068" t="str">
        <f>'Sch-1'!J356</f>
        <v>1.1KV GRADE 4CX6 SQMM (PVC) POWER CABLE</v>
      </c>
      <c r="G356" s="1070" t="str">
        <f>'Sch-1'!K356</f>
        <v xml:space="preserve">KM </v>
      </c>
      <c r="H356" s="1070">
        <f>'Sch-1'!L356</f>
        <v>1</v>
      </c>
      <c r="I356" s="1144"/>
      <c r="J356" s="1155" t="str">
        <f t="shared" si="11"/>
        <v>Included</v>
      </c>
      <c r="K356" s="1003"/>
      <c r="M356" s="285"/>
    </row>
    <row r="357" spans="1:13" s="987" customFormat="1">
      <c r="A357" s="908">
        <f>'Sch-1'!A357</f>
        <v>12</v>
      </c>
      <c r="B357" s="1070">
        <f>'Sch-1'!B357</f>
        <v>7000025907</v>
      </c>
      <c r="C357" s="1070">
        <f>'Sch-1'!C357</f>
        <v>120</v>
      </c>
      <c r="D357" s="908" t="str">
        <f>'Sch-1'!D357</f>
        <v xml:space="preserve">POWER &amp; CONTROL CABLE                   </v>
      </c>
      <c r="E357" s="1070">
        <f>'Sch-1'!E357</f>
        <v>1000031943</v>
      </c>
      <c r="F357" s="1068" t="str">
        <f>'Sch-1'!J357</f>
        <v>1.1KV GRADE 2CX6 SQMM (PVC) POWER CABLE</v>
      </c>
      <c r="G357" s="1070" t="str">
        <f>'Sch-1'!K357</f>
        <v xml:space="preserve">KM </v>
      </c>
      <c r="H357" s="1070">
        <f>'Sch-1'!L357</f>
        <v>1</v>
      </c>
      <c r="I357" s="1144"/>
      <c r="J357" s="1155" t="str">
        <f t="shared" si="11"/>
        <v>Included</v>
      </c>
      <c r="K357" s="1003"/>
      <c r="M357" s="285"/>
    </row>
    <row r="358" spans="1:13" s="987" customFormat="1">
      <c r="A358" s="908">
        <f>'Sch-1'!A358</f>
        <v>13</v>
      </c>
      <c r="B358" s="1070">
        <f>'Sch-1'!B358</f>
        <v>7000025907</v>
      </c>
      <c r="C358" s="1070">
        <f>'Sch-1'!C358</f>
        <v>130</v>
      </c>
      <c r="D358" s="908" t="str">
        <f>'Sch-1'!D358</f>
        <v xml:space="preserve">POWER &amp; CONTROL CABLE                   </v>
      </c>
      <c r="E358" s="1070">
        <f>'Sch-1'!E358</f>
        <v>1000031964</v>
      </c>
      <c r="F358" s="1068" t="str">
        <f>'Sch-1'!J358</f>
        <v>1.1KV GRADE 3CX2.5 SQMM CONTROL CABLE</v>
      </c>
      <c r="G358" s="1070" t="str">
        <f>'Sch-1'!K358</f>
        <v xml:space="preserve">KM </v>
      </c>
      <c r="H358" s="1070">
        <f>'Sch-1'!L358</f>
        <v>1</v>
      </c>
      <c r="I358" s="1144"/>
      <c r="J358" s="1155" t="str">
        <f t="shared" si="11"/>
        <v>Included</v>
      </c>
      <c r="K358" s="1003"/>
      <c r="M358" s="285"/>
    </row>
    <row r="359" spans="1:13" s="987" customFormat="1">
      <c r="A359" s="908">
        <f>'Sch-1'!A359</f>
        <v>14</v>
      </c>
      <c r="B359" s="1070">
        <f>'Sch-1'!B359</f>
        <v>7000025907</v>
      </c>
      <c r="C359" s="1070">
        <f>'Sch-1'!C359</f>
        <v>140</v>
      </c>
      <c r="D359" s="908" t="str">
        <f>'Sch-1'!D359</f>
        <v xml:space="preserve">POWER &amp; CONTROL CABLE                   </v>
      </c>
      <c r="E359" s="1070">
        <f>'Sch-1'!E359</f>
        <v>1000031987</v>
      </c>
      <c r="F359" s="1068" t="str">
        <f>'Sch-1'!J359</f>
        <v>1.1KV GRADE 5CX2.5 SQMM CONTROL CABLE</v>
      </c>
      <c r="G359" s="1070" t="str">
        <f>'Sch-1'!K359</f>
        <v xml:space="preserve">KM </v>
      </c>
      <c r="H359" s="1070">
        <f>'Sch-1'!L359</f>
        <v>2.5</v>
      </c>
      <c r="I359" s="1144"/>
      <c r="J359" s="1155" t="str">
        <f t="shared" si="11"/>
        <v>Included</v>
      </c>
      <c r="K359" s="1003"/>
      <c r="M359" s="285"/>
    </row>
    <row r="360" spans="1:13" s="987" customFormat="1">
      <c r="A360" s="908">
        <f>'Sch-1'!A360</f>
        <v>15</v>
      </c>
      <c r="B360" s="1070">
        <f>'Sch-1'!B360</f>
        <v>7000025907</v>
      </c>
      <c r="C360" s="1070">
        <f>'Sch-1'!C360</f>
        <v>280</v>
      </c>
      <c r="D360" s="908" t="str">
        <f>'Sch-1'!D360</f>
        <v xml:space="preserve">POWER &amp; CONTROL CABLE                   </v>
      </c>
      <c r="E360" s="1070">
        <f>'Sch-1'!E360</f>
        <v>1000031887</v>
      </c>
      <c r="F360" s="1068" t="str">
        <f>'Sch-1'!J360</f>
        <v>1.1KV GRADE 10CX2.5 SQMM CONTROL CABLE</v>
      </c>
      <c r="G360" s="1070" t="str">
        <f>'Sch-1'!K360</f>
        <v xml:space="preserve">KM </v>
      </c>
      <c r="H360" s="1070">
        <f>'Sch-1'!L360</f>
        <v>1</v>
      </c>
      <c r="I360" s="1144"/>
      <c r="J360" s="1155" t="str">
        <f t="shared" si="11"/>
        <v>Included</v>
      </c>
      <c r="K360" s="1003"/>
      <c r="M360" s="285"/>
    </row>
    <row r="361" spans="1:13" s="987" customFormat="1">
      <c r="A361" s="908">
        <f>'Sch-1'!A361</f>
        <v>16</v>
      </c>
      <c r="B361" s="1070">
        <f>'Sch-1'!B361</f>
        <v>7000025907</v>
      </c>
      <c r="C361" s="1070">
        <f>'Sch-1'!C361</f>
        <v>150</v>
      </c>
      <c r="D361" s="908" t="str">
        <f>'Sch-1'!D361</f>
        <v xml:space="preserve">POWER &amp; CONTROL CABLE                   </v>
      </c>
      <c r="E361" s="1070">
        <f>'Sch-1'!E361</f>
        <v>1000056264</v>
      </c>
      <c r="F361" s="1068" t="str">
        <f>'Sch-1'!J361</f>
        <v>1.1KV GRADE 19CX1.5 SQMM CONTROL CABLE</v>
      </c>
      <c r="G361" s="1070" t="str">
        <f>'Sch-1'!K361</f>
        <v xml:space="preserve">KM </v>
      </c>
      <c r="H361" s="1070">
        <f>'Sch-1'!L361</f>
        <v>2</v>
      </c>
      <c r="I361" s="1144"/>
      <c r="J361" s="1155" t="str">
        <f t="shared" si="11"/>
        <v>Included</v>
      </c>
      <c r="K361" s="1003"/>
      <c r="M361" s="285"/>
    </row>
    <row r="362" spans="1:13" s="987" customFormat="1">
      <c r="A362" s="908">
        <f>'Sch-1'!A362</f>
        <v>17</v>
      </c>
      <c r="B362" s="1070">
        <f>'Sch-1'!B362</f>
        <v>7000025907</v>
      </c>
      <c r="C362" s="1070">
        <f>'Sch-1'!C362</f>
        <v>160</v>
      </c>
      <c r="D362" s="908" t="str">
        <f>'Sch-1'!D362</f>
        <v xml:space="preserve">POWER &amp; CONTROL CABLE                   </v>
      </c>
      <c r="E362" s="1070">
        <f>'Sch-1'!E362</f>
        <v>1000056265</v>
      </c>
      <c r="F362" s="1068" t="str">
        <f>'Sch-1'!J362</f>
        <v>1.1KV GRADE 27CX1.5 SQMM CONTROL CABLE</v>
      </c>
      <c r="G362" s="1070" t="str">
        <f>'Sch-1'!K362</f>
        <v xml:space="preserve">KM </v>
      </c>
      <c r="H362" s="1070">
        <f>'Sch-1'!L362</f>
        <v>2</v>
      </c>
      <c r="I362" s="1144"/>
      <c r="J362" s="1155" t="str">
        <f t="shared" si="11"/>
        <v>Included</v>
      </c>
      <c r="K362" s="1003"/>
      <c r="M362" s="285"/>
    </row>
    <row r="363" spans="1:13" s="987" customFormat="1" ht="66">
      <c r="A363" s="908">
        <f>'Sch-1'!A363</f>
        <v>18</v>
      </c>
      <c r="B363" s="1070">
        <f>'Sch-1'!B363</f>
        <v>7000025907</v>
      </c>
      <c r="C363" s="1070">
        <f>'Sch-1'!C363</f>
        <v>250</v>
      </c>
      <c r="D363" s="908" t="str">
        <f>'Sch-1'!D363</f>
        <v xml:space="preserve">Equipment Support Structures            </v>
      </c>
      <c r="E363" s="1070">
        <f>'Sch-1'!E363</f>
        <v>1000015954</v>
      </c>
      <c r="F363" s="1068" t="str">
        <f>'Sch-1'!J363</f>
        <v>Fabrication, galvanising and supply of  Lattice Structures (MS Steel),to be designed during detailed engineering, for towers, beams andequipment support structure  including pack plates / packwashers andgusset plates excluding fasteners and foundation bolts</v>
      </c>
      <c r="G363" s="1070" t="str">
        <f>'Sch-1'!K363</f>
        <v xml:space="preserve">MT </v>
      </c>
      <c r="H363" s="1070">
        <f>'Sch-1'!L363</f>
        <v>10</v>
      </c>
      <c r="I363" s="1144"/>
      <c r="J363" s="1155" t="str">
        <f t="shared" si="11"/>
        <v>Included</v>
      </c>
      <c r="K363" s="1003"/>
      <c r="M363" s="285"/>
    </row>
    <row r="364" spans="1:13" s="987" customFormat="1" ht="33">
      <c r="A364" s="908">
        <f>'Sch-1'!A364</f>
        <v>19</v>
      </c>
      <c r="B364" s="1070">
        <f>'Sch-1'!B364</f>
        <v>7000025907</v>
      </c>
      <c r="C364" s="1070">
        <f>'Sch-1'!C364</f>
        <v>260</v>
      </c>
      <c r="D364" s="908" t="str">
        <f>'Sch-1'!D364</f>
        <v xml:space="preserve">Equipment Support Structures            </v>
      </c>
      <c r="E364" s="1070">
        <f>'Sch-1'!E364</f>
        <v>1000011713</v>
      </c>
      <c r="F364" s="1068" t="str">
        <f>'Sch-1'!J364</f>
        <v>Fabrication, galvanising and supply of fasteners ( nuts, bolts andwashers ) including step bolts for lattice and pipe structures to bedesigned during detailed engineering</v>
      </c>
      <c r="G364" s="1070" t="str">
        <f>'Sch-1'!K364</f>
        <v xml:space="preserve">MT </v>
      </c>
      <c r="H364" s="1070">
        <f>'Sch-1'!L364</f>
        <v>3</v>
      </c>
      <c r="I364" s="1144"/>
      <c r="J364" s="1155" t="str">
        <f t="shared" si="11"/>
        <v>Included</v>
      </c>
      <c r="K364" s="1003"/>
      <c r="M364" s="285"/>
    </row>
    <row r="365" spans="1:13" s="987" customFormat="1" ht="33">
      <c r="A365" s="908">
        <f>'Sch-1'!A365</f>
        <v>20</v>
      </c>
      <c r="B365" s="1070">
        <f>'Sch-1'!B365</f>
        <v>7000025907</v>
      </c>
      <c r="C365" s="1070">
        <f>'Sch-1'!C365</f>
        <v>270</v>
      </c>
      <c r="D365" s="908" t="str">
        <f>'Sch-1'!D365</f>
        <v xml:space="preserve">Equipment Support Structures            </v>
      </c>
      <c r="E365" s="1070">
        <f>'Sch-1'!E365</f>
        <v>1000012373</v>
      </c>
      <c r="F365" s="1068" t="str">
        <f>'Sch-1'!J365</f>
        <v>Fabrication, galvanising and supply of foundation bolts including nuts,checknut and washers for lattice and pipe structures to be designedduring detailed engineering</v>
      </c>
      <c r="G365" s="1070" t="str">
        <f>'Sch-1'!K365</f>
        <v xml:space="preserve">MT </v>
      </c>
      <c r="H365" s="1070">
        <f>'Sch-1'!L365</f>
        <v>1</v>
      </c>
      <c r="I365" s="1144"/>
      <c r="J365" s="1155" t="str">
        <f t="shared" si="11"/>
        <v>Included</v>
      </c>
      <c r="K365" s="1003"/>
      <c r="M365" s="285"/>
    </row>
    <row r="366" spans="1:13" s="987" customFormat="1">
      <c r="A366" s="1051" t="str">
        <f>'Sch-1'!A366</f>
        <v>VI</v>
      </c>
      <c r="B366" s="1058" t="str">
        <f>'Sch-1'!B366</f>
        <v xml:space="preserve">765kV,1500MVA ICT-4 Bhiwani SS          </v>
      </c>
      <c r="C366" s="1059"/>
      <c r="D366" s="1059"/>
      <c r="E366" s="1059"/>
      <c r="F366" s="1060"/>
      <c r="G366" s="906"/>
      <c r="H366" s="1092"/>
      <c r="I366" s="906"/>
      <c r="J366" s="1002"/>
      <c r="M366" s="285"/>
    </row>
    <row r="367" spans="1:13" s="987" customFormat="1" ht="33">
      <c r="A367" s="908">
        <f>'Sch-1'!A367</f>
        <v>1</v>
      </c>
      <c r="B367" s="1070">
        <f>'Sch-1'!B367</f>
        <v>7000025908</v>
      </c>
      <c r="C367" s="1070">
        <f>'Sch-1'!C367</f>
        <v>10</v>
      </c>
      <c r="D367" s="908" t="str">
        <f>'Sch-1'!D367</f>
        <v xml:space="preserve">800kV 50kA AIS EQUIPMENT                </v>
      </c>
      <c r="E367" s="1070">
        <f>'Sch-1'!E367</f>
        <v>1000005827</v>
      </c>
      <c r="F367" s="1068" t="str">
        <f>'Sch-1'!J367</f>
        <v>765kV, 3150A, 50kA Circuit Breaker(3-Phase) with closing resistor (withsupport structure)</v>
      </c>
      <c r="G367" s="1070" t="str">
        <f>'Sch-1'!K367</f>
        <v xml:space="preserve">EA </v>
      </c>
      <c r="H367" s="1070">
        <f>'Sch-1'!L367</f>
        <v>1</v>
      </c>
      <c r="I367" s="1144"/>
      <c r="J367" s="1155" t="str">
        <f t="shared" si="11"/>
        <v>Included</v>
      </c>
      <c r="K367" s="1003"/>
      <c r="M367" s="285"/>
    </row>
    <row r="368" spans="1:13" s="987" customFormat="1" ht="33">
      <c r="A368" s="908">
        <f>'Sch-1'!A368</f>
        <v>2</v>
      </c>
      <c r="B368" s="1070">
        <f>'Sch-1'!B368</f>
        <v>7000025908</v>
      </c>
      <c r="C368" s="1070">
        <f>'Sch-1'!C368</f>
        <v>20</v>
      </c>
      <c r="D368" s="908" t="str">
        <f>'Sch-1'!D368</f>
        <v xml:space="preserve">800kV 50kA AIS EQUIPMENT                </v>
      </c>
      <c r="E368" s="1070">
        <f>'Sch-1'!E368</f>
        <v>1000005826</v>
      </c>
      <c r="F368" s="1068" t="str">
        <f>'Sch-1'!J368</f>
        <v>765kV, 3150A, 50kA Circuit Breaker(3-Phase) without closing resistor(with support structure)</v>
      </c>
      <c r="G368" s="1070" t="str">
        <f>'Sch-1'!K368</f>
        <v xml:space="preserve">EA </v>
      </c>
      <c r="H368" s="1070">
        <f>'Sch-1'!L368</f>
        <v>1</v>
      </c>
      <c r="I368" s="1144"/>
      <c r="J368" s="1155" t="str">
        <f t="shared" ref="J368:J431" si="12">IF(I368=0, "Included",IF(ISERROR(H368*I368), I368, H368*I368))</f>
        <v>Included</v>
      </c>
      <c r="K368" s="1003"/>
      <c r="M368" s="285"/>
    </row>
    <row r="369" spans="1:13" s="987" customFormat="1" ht="33">
      <c r="A369" s="908">
        <f>'Sch-1'!A369</f>
        <v>3</v>
      </c>
      <c r="B369" s="1070">
        <f>'Sch-1'!B369</f>
        <v>7000025908</v>
      </c>
      <c r="C369" s="1070">
        <f>'Sch-1'!C369</f>
        <v>30</v>
      </c>
      <c r="D369" s="908" t="str">
        <f>'Sch-1'!D369</f>
        <v xml:space="preserve">800kV 50kA AIS EQUIPMENT                </v>
      </c>
      <c r="E369" s="1070">
        <f>'Sch-1'!E369</f>
        <v>1000005848</v>
      </c>
      <c r="F369" s="1068" t="str">
        <f>'Sch-1'!J369</f>
        <v>765 kV, 3000A, 50KA, 1-Phase CurrentTransformer with 120% extended currentrating</v>
      </c>
      <c r="G369" s="1070" t="str">
        <f>'Sch-1'!K369</f>
        <v xml:space="preserve">EA </v>
      </c>
      <c r="H369" s="1070">
        <f>'Sch-1'!L369</f>
        <v>6</v>
      </c>
      <c r="I369" s="1144"/>
      <c r="J369" s="1155" t="str">
        <f t="shared" si="12"/>
        <v>Included</v>
      </c>
      <c r="K369" s="1003"/>
      <c r="M369" s="285"/>
    </row>
    <row r="370" spans="1:13" s="987" customFormat="1">
      <c r="A370" s="908">
        <f>'Sch-1'!A370</f>
        <v>4</v>
      </c>
      <c r="B370" s="1070">
        <f>'Sch-1'!B370</f>
        <v>7000025908</v>
      </c>
      <c r="C370" s="1070">
        <f>'Sch-1'!C370</f>
        <v>40</v>
      </c>
      <c r="D370" s="908" t="str">
        <f>'Sch-1'!D370</f>
        <v xml:space="preserve">800kV 50kA AIS EQUIPMENT                </v>
      </c>
      <c r="E370" s="1070">
        <f>'Sch-1'!E370</f>
        <v>1000005853</v>
      </c>
      <c r="F370" s="1068" t="str">
        <f>'Sch-1'!J370</f>
        <v>765kV, 3150A, 50Ka, Vertical Knee/DoubleBreak Isolator (3-Phase) with one E/S</v>
      </c>
      <c r="G370" s="1070" t="str">
        <f>'Sch-1'!K370</f>
        <v xml:space="preserve">EA </v>
      </c>
      <c r="H370" s="1070">
        <f>'Sch-1'!L370</f>
        <v>4</v>
      </c>
      <c r="I370" s="1144"/>
      <c r="J370" s="1155" t="str">
        <f t="shared" si="12"/>
        <v>Included</v>
      </c>
      <c r="K370" s="1003"/>
      <c r="M370" s="285"/>
    </row>
    <row r="371" spans="1:13" s="987" customFormat="1">
      <c r="A371" s="908">
        <f>'Sch-1'!A371</f>
        <v>5</v>
      </c>
      <c r="B371" s="1070">
        <f>'Sch-1'!B371</f>
        <v>7000025908</v>
      </c>
      <c r="C371" s="1070">
        <f>'Sch-1'!C371</f>
        <v>50</v>
      </c>
      <c r="D371" s="908" t="str">
        <f>'Sch-1'!D371</f>
        <v xml:space="preserve">800kV 50kA AIS EQUIPMENT                </v>
      </c>
      <c r="E371" s="1070">
        <f>'Sch-1'!E371</f>
        <v>1000005854</v>
      </c>
      <c r="F371" s="1068" t="str">
        <f>'Sch-1'!J371</f>
        <v>765kV, 3150A, 50Ka, Vertical Knee/DoubleBreak Isolator (3-Phase) with two E/S</v>
      </c>
      <c r="G371" s="1070" t="str">
        <f>'Sch-1'!K371</f>
        <v xml:space="preserve">EA </v>
      </c>
      <c r="H371" s="1070">
        <f>'Sch-1'!L371</f>
        <v>2</v>
      </c>
      <c r="I371" s="1144"/>
      <c r="J371" s="1155" t="str">
        <f t="shared" si="12"/>
        <v>Included</v>
      </c>
      <c r="K371" s="1003"/>
      <c r="M371" s="285"/>
    </row>
    <row r="372" spans="1:13" s="987" customFormat="1">
      <c r="A372" s="908">
        <f>'Sch-1'!A372</f>
        <v>6</v>
      </c>
      <c r="B372" s="1070">
        <f>'Sch-1'!B372</f>
        <v>7000025908</v>
      </c>
      <c r="C372" s="1070">
        <f>'Sch-1'!C372</f>
        <v>60</v>
      </c>
      <c r="D372" s="908" t="str">
        <f>'Sch-1'!D372</f>
        <v xml:space="preserve">800kV 50kA AIS EQUIPMENT                </v>
      </c>
      <c r="E372" s="1070">
        <f>'Sch-1'!E372</f>
        <v>1000020421</v>
      </c>
      <c r="F372" s="1068" t="str">
        <f>'Sch-1'!J372</f>
        <v>624kV Surge Arrester (1-Phase)</v>
      </c>
      <c r="G372" s="1070" t="str">
        <f>'Sch-1'!K372</f>
        <v xml:space="preserve">EA </v>
      </c>
      <c r="H372" s="1070">
        <f>'Sch-1'!L372</f>
        <v>3</v>
      </c>
      <c r="I372" s="1144"/>
      <c r="J372" s="1155" t="str">
        <f t="shared" si="12"/>
        <v>Included</v>
      </c>
      <c r="K372" s="1003"/>
      <c r="M372" s="285"/>
    </row>
    <row r="373" spans="1:13" s="987" customFormat="1">
      <c r="A373" s="908">
        <f>'Sch-1'!A373</f>
        <v>7</v>
      </c>
      <c r="B373" s="1070">
        <f>'Sch-1'!B373</f>
        <v>7000025908</v>
      </c>
      <c r="C373" s="1070">
        <f>'Sch-1'!C373</f>
        <v>70</v>
      </c>
      <c r="D373" s="908" t="str">
        <f>'Sch-1'!D373</f>
        <v xml:space="preserve">800kV 50kA AIS EQUIPMENT                </v>
      </c>
      <c r="E373" s="1070">
        <f>'Sch-1'!E373</f>
        <v>1000005791</v>
      </c>
      <c r="F373" s="1068" t="str">
        <f>'Sch-1'!J373</f>
        <v>765 kV, 1 phase Bus Post Insulator (except for Line Traps)</v>
      </c>
      <c r="G373" s="1070" t="str">
        <f>'Sch-1'!K373</f>
        <v xml:space="preserve">EA </v>
      </c>
      <c r="H373" s="1070">
        <f>'Sch-1'!L373</f>
        <v>22</v>
      </c>
      <c r="I373" s="1144"/>
      <c r="J373" s="1155" t="str">
        <f t="shared" si="12"/>
        <v>Included</v>
      </c>
      <c r="K373" s="1003"/>
      <c r="M373" s="285"/>
    </row>
    <row r="374" spans="1:13" s="987" customFormat="1" ht="33">
      <c r="A374" s="908">
        <f>'Sch-1'!A374</f>
        <v>8</v>
      </c>
      <c r="B374" s="1070">
        <f>'Sch-1'!B374</f>
        <v>7000025908</v>
      </c>
      <c r="C374" s="1070">
        <f>'Sch-1'!C374</f>
        <v>80</v>
      </c>
      <c r="D374" s="908" t="str">
        <f>'Sch-1'!D374</f>
        <v xml:space="preserve">420kV, 63kA AIS EQUIPMENT               </v>
      </c>
      <c r="E374" s="1070">
        <f>'Sch-1'!E374</f>
        <v>1000004501</v>
      </c>
      <c r="F374" s="1068" t="str">
        <f>'Sch-1'!J374</f>
        <v>420kV, 3150A, 63kA Circuit Breaker (3-Phase) without closing resistorand with Support Structure</v>
      </c>
      <c r="G374" s="1070" t="str">
        <f>'Sch-1'!K374</f>
        <v xml:space="preserve">EA </v>
      </c>
      <c r="H374" s="1070">
        <f>'Sch-1'!L374</f>
        <v>2</v>
      </c>
      <c r="I374" s="1144"/>
      <c r="J374" s="1155" t="str">
        <f t="shared" si="12"/>
        <v>Included</v>
      </c>
      <c r="K374" s="1003"/>
      <c r="M374" s="285"/>
    </row>
    <row r="375" spans="1:13" s="987" customFormat="1" ht="33">
      <c r="A375" s="908">
        <f>'Sch-1'!A375</f>
        <v>9</v>
      </c>
      <c r="B375" s="1070">
        <f>'Sch-1'!B375</f>
        <v>7000025908</v>
      </c>
      <c r="C375" s="1070">
        <f>'Sch-1'!C375</f>
        <v>90</v>
      </c>
      <c r="D375" s="908" t="str">
        <f>'Sch-1'!D375</f>
        <v xml:space="preserve">420kV, 63kA AIS EQUIPMENT               </v>
      </c>
      <c r="E375" s="1070">
        <f>'Sch-1'!E375</f>
        <v>1000004463</v>
      </c>
      <c r="F375" s="1068" t="str">
        <f>'Sch-1'!J375</f>
        <v>420 kV, 3000A, 63KA, 1-Phase CurrentTransformer with 120% extended currentrating</v>
      </c>
      <c r="G375" s="1070" t="str">
        <f>'Sch-1'!K375</f>
        <v xml:space="preserve">EA </v>
      </c>
      <c r="H375" s="1070">
        <f>'Sch-1'!L375</f>
        <v>6</v>
      </c>
      <c r="I375" s="1144"/>
      <c r="J375" s="1155" t="str">
        <f t="shared" si="12"/>
        <v>Included</v>
      </c>
      <c r="K375" s="1003"/>
      <c r="M375" s="285"/>
    </row>
    <row r="376" spans="1:13" s="987" customFormat="1">
      <c r="A376" s="908">
        <f>'Sch-1'!A376</f>
        <v>10</v>
      </c>
      <c r="B376" s="1070">
        <f>'Sch-1'!B376</f>
        <v>7000025908</v>
      </c>
      <c r="C376" s="1070">
        <f>'Sch-1'!C376</f>
        <v>100</v>
      </c>
      <c r="D376" s="908" t="str">
        <f>'Sch-1'!D376</f>
        <v xml:space="preserve">420kV, 63kA AIS EQUIPMENT               </v>
      </c>
      <c r="E376" s="1070">
        <f>'Sch-1'!E376</f>
        <v>1000004498</v>
      </c>
      <c r="F376" s="1068" t="str">
        <f>'Sch-1'!J376</f>
        <v>420kV, 3150A, 63KA,  Isolator (3-phase)(Double Break) with one E/S</v>
      </c>
      <c r="G376" s="1070" t="str">
        <f>'Sch-1'!K376</f>
        <v xml:space="preserve">EA </v>
      </c>
      <c r="H376" s="1070">
        <f>'Sch-1'!L376</f>
        <v>6</v>
      </c>
      <c r="I376" s="1144"/>
      <c r="J376" s="1155" t="str">
        <f t="shared" si="12"/>
        <v>Included</v>
      </c>
      <c r="K376" s="1003"/>
      <c r="M376" s="285"/>
    </row>
    <row r="377" spans="1:13" s="987" customFormat="1">
      <c r="A377" s="908">
        <f>'Sch-1'!A377</f>
        <v>11</v>
      </c>
      <c r="B377" s="1070">
        <f>'Sch-1'!B377</f>
        <v>7000025908</v>
      </c>
      <c r="C377" s="1070">
        <f>'Sch-1'!C377</f>
        <v>110</v>
      </c>
      <c r="D377" s="908" t="str">
        <f>'Sch-1'!D377</f>
        <v xml:space="preserve">420kV, 63kA AIS EQUIPMENT               </v>
      </c>
      <c r="E377" s="1070">
        <f>'Sch-1'!E377</f>
        <v>1000020419</v>
      </c>
      <c r="F377" s="1068" t="str">
        <f>'Sch-1'!J377</f>
        <v>336kV Surge Arrester (1-phase)</v>
      </c>
      <c r="G377" s="1070" t="str">
        <f>'Sch-1'!K377</f>
        <v xml:space="preserve">EA </v>
      </c>
      <c r="H377" s="1070">
        <f>'Sch-1'!L377</f>
        <v>3</v>
      </c>
      <c r="I377" s="1144"/>
      <c r="J377" s="1155" t="str">
        <f t="shared" si="12"/>
        <v>Included</v>
      </c>
      <c r="K377" s="1003"/>
      <c r="M377" s="285"/>
    </row>
    <row r="378" spans="1:13" s="987" customFormat="1">
      <c r="A378" s="908">
        <f>'Sch-1'!A378</f>
        <v>12</v>
      </c>
      <c r="B378" s="1070">
        <f>'Sch-1'!B378</f>
        <v>7000025908</v>
      </c>
      <c r="C378" s="1070">
        <f>'Sch-1'!C378</f>
        <v>120</v>
      </c>
      <c r="D378" s="908" t="str">
        <f>'Sch-1'!D378</f>
        <v xml:space="preserve">420kV, 63kA AIS EQUIPMENT               </v>
      </c>
      <c r="E378" s="1070">
        <f>'Sch-1'!E378</f>
        <v>1000004401</v>
      </c>
      <c r="F378" s="1068" t="str">
        <f>'Sch-1'!J378</f>
        <v>420 kV, 1 phase Bus Post Insulator (except for Line Traps)</v>
      </c>
      <c r="G378" s="1070" t="str">
        <f>'Sch-1'!K378</f>
        <v xml:space="preserve">EA </v>
      </c>
      <c r="H378" s="1070">
        <f>'Sch-1'!L378</f>
        <v>16</v>
      </c>
      <c r="I378" s="1144"/>
      <c r="J378" s="1155" t="str">
        <f t="shared" si="12"/>
        <v>Included</v>
      </c>
      <c r="K378" s="1003"/>
      <c r="M378" s="285"/>
    </row>
    <row r="379" spans="1:13" s="987" customFormat="1" ht="33">
      <c r="A379" s="908">
        <f>'Sch-1'!A379</f>
        <v>13</v>
      </c>
      <c r="B379" s="1070">
        <f>'Sch-1'!B379</f>
        <v>7000025908</v>
      </c>
      <c r="C379" s="1070">
        <f>'Sch-1'!C379</f>
        <v>130</v>
      </c>
      <c r="D379" s="908" t="str">
        <f>'Sch-1'!D379</f>
        <v xml:space="preserve">36kV AIS EQUIPMENT                      </v>
      </c>
      <c r="E379" s="1070">
        <f>'Sch-1'!E379</f>
        <v>1000001998</v>
      </c>
      <c r="F379" s="1068" t="str">
        <f>'Sch-1'!J379</f>
        <v>Current transformer (33kV) for transformer Netural along with supportstructure &amp; terminal connector</v>
      </c>
      <c r="G379" s="1070" t="str">
        <f>'Sch-1'!K379</f>
        <v>SET</v>
      </c>
      <c r="H379" s="1070">
        <f>'Sch-1'!L379</f>
        <v>1</v>
      </c>
      <c r="I379" s="1144"/>
      <c r="J379" s="1155" t="str">
        <f t="shared" si="12"/>
        <v>Included</v>
      </c>
      <c r="K379" s="1003"/>
      <c r="M379" s="285"/>
    </row>
    <row r="380" spans="1:13" s="987" customFormat="1" ht="33">
      <c r="A380" s="908">
        <f>'Sch-1'!A380</f>
        <v>14</v>
      </c>
      <c r="B380" s="1070">
        <f>'Sch-1'!B380</f>
        <v>7000025908</v>
      </c>
      <c r="C380" s="1070">
        <f>'Sch-1'!C380</f>
        <v>140</v>
      </c>
      <c r="D380" s="908" t="str">
        <f>'Sch-1'!D380</f>
        <v xml:space="preserve">Erection Hardware for 765 kV S/Y        </v>
      </c>
      <c r="E380" s="1070">
        <f>'Sch-1'!E380</f>
        <v>1000011350</v>
      </c>
      <c r="F380" s="1068" t="str">
        <f>'Sch-1'!J380</f>
        <v>Erection Hardware for 765kV I type layout-Bus Work (For one diameters)as per technical specification</v>
      </c>
      <c r="G380" s="1070" t="str">
        <f>'Sch-1'!K380</f>
        <v>SET</v>
      </c>
      <c r="H380" s="1070">
        <f>'Sch-1'!L380</f>
        <v>1</v>
      </c>
      <c r="I380" s="1144"/>
      <c r="J380" s="1155" t="str">
        <f t="shared" si="12"/>
        <v>Included</v>
      </c>
      <c r="K380" s="1003"/>
      <c r="M380" s="285"/>
    </row>
    <row r="381" spans="1:13" s="987" customFormat="1" ht="33">
      <c r="A381" s="908">
        <f>'Sch-1'!A381</f>
        <v>15</v>
      </c>
      <c r="B381" s="1070">
        <f>'Sch-1'!B381</f>
        <v>7000025908</v>
      </c>
      <c r="C381" s="1070">
        <f>'Sch-1'!C381</f>
        <v>150</v>
      </c>
      <c r="D381" s="908" t="str">
        <f>'Sch-1'!D381</f>
        <v xml:space="preserve">Erection Hardware for 765 kV S/Y        </v>
      </c>
      <c r="E381" s="1070">
        <f>'Sch-1'!E381</f>
        <v>1000011363</v>
      </c>
      <c r="F381" s="1068" t="str">
        <f>'Sch-1'!J381</f>
        <v>Erection Hardware for 765kV I type layout-Transformer bay as pertechnical specification</v>
      </c>
      <c r="G381" s="1070" t="str">
        <f>'Sch-1'!K381</f>
        <v>SET</v>
      </c>
      <c r="H381" s="1070">
        <f>'Sch-1'!L381</f>
        <v>1</v>
      </c>
      <c r="I381" s="1144"/>
      <c r="J381" s="1155" t="str">
        <f t="shared" si="12"/>
        <v>Included</v>
      </c>
      <c r="K381" s="1003"/>
      <c r="M381" s="285"/>
    </row>
    <row r="382" spans="1:13" s="987" customFormat="1" ht="33">
      <c r="A382" s="908">
        <f>'Sch-1'!A382</f>
        <v>16</v>
      </c>
      <c r="B382" s="1070">
        <f>'Sch-1'!B382</f>
        <v>7000025908</v>
      </c>
      <c r="C382" s="1070">
        <f>'Sch-1'!C382</f>
        <v>160</v>
      </c>
      <c r="D382" s="908" t="str">
        <f>'Sch-1'!D382</f>
        <v xml:space="preserve">Erection Hardware for 765 kV S/Y        </v>
      </c>
      <c r="E382" s="1070">
        <f>'Sch-1'!E382</f>
        <v>1000011362</v>
      </c>
      <c r="F382" s="1068" t="str">
        <f>'Sch-1'!J382</f>
        <v>Erection Hardware for 765kV I type layout-Spare bay of half dia. asper technical specification</v>
      </c>
      <c r="G382" s="1070" t="str">
        <f>'Sch-1'!K382</f>
        <v>SET</v>
      </c>
      <c r="H382" s="1070">
        <f>'Sch-1'!L382</f>
        <v>1</v>
      </c>
      <c r="I382" s="1144"/>
      <c r="J382" s="1155" t="str">
        <f t="shared" si="12"/>
        <v>Included</v>
      </c>
      <c r="K382" s="1003"/>
      <c r="M382" s="285"/>
    </row>
    <row r="383" spans="1:13" s="987" customFormat="1" ht="99">
      <c r="A383" s="908">
        <f>'Sch-1'!A383</f>
        <v>17</v>
      </c>
      <c r="B383" s="1070">
        <f>'Sch-1'!B383</f>
        <v>7000025908</v>
      </c>
      <c r="C383" s="1070">
        <f>'Sch-1'!C383</f>
        <v>170</v>
      </c>
      <c r="D383" s="908" t="str">
        <f>'Sch-1'!D383</f>
        <v xml:space="preserve">Erection Hardware for 765 kV S/Y        </v>
      </c>
      <c r="E383" s="1070">
        <f>'Sch-1'!E383</f>
        <v>1000015788</v>
      </c>
      <c r="F383" s="1068" t="str">
        <f>'Sch-1'!J383</f>
        <v>Bus post insulators, spacers, equipmentsupport structures, conductors, Altube, clamp, connectors (including765kV, 400kV, tertiary and neuturalbushing terminal connectors etc) forarrangement of netural formation forTransformer(s), DELTA formation for onebank (each bank comprises of 3 singlephase units of Autotransformers) andmaking connection arrangement toconnect spare unit in place of any unitof the bank without physical shifting</v>
      </c>
      <c r="G383" s="1070" t="str">
        <f>'Sch-1'!K383</f>
        <v>LOT</v>
      </c>
      <c r="H383" s="1070">
        <f>'Sch-1'!L383</f>
        <v>1</v>
      </c>
      <c r="I383" s="1144"/>
      <c r="J383" s="1155" t="str">
        <f t="shared" si="12"/>
        <v>Included</v>
      </c>
      <c r="K383" s="1003"/>
      <c r="M383" s="285"/>
    </row>
    <row r="384" spans="1:13" s="987" customFormat="1" ht="33">
      <c r="A384" s="908">
        <f>'Sch-1'!A384</f>
        <v>18</v>
      </c>
      <c r="B384" s="1070">
        <f>'Sch-1'!B384</f>
        <v>7000025908</v>
      </c>
      <c r="C384" s="1070">
        <f>'Sch-1'!C384</f>
        <v>180</v>
      </c>
      <c r="D384" s="908" t="str">
        <f>'Sch-1'!D384</f>
        <v xml:space="preserve">765kV Insulator and Hardware            </v>
      </c>
      <c r="E384" s="1070">
        <f>'Sch-1'!E384</f>
        <v>1000055997</v>
      </c>
      <c r="F384" s="1068" t="str">
        <f>'Sch-1'!J384</f>
        <v>765KV TENSION INSULATOR STRING AND ASSOCIATED HARDWARE FITTINGS WITHTURN BUCKLE SUITABLE FOR QUAD CONDUCTOR</v>
      </c>
      <c r="G384" s="1070" t="str">
        <f>'Sch-1'!K384</f>
        <v xml:space="preserve">EA </v>
      </c>
      <c r="H384" s="1070">
        <f>'Sch-1'!L384</f>
        <v>12</v>
      </c>
      <c r="I384" s="1144"/>
      <c r="J384" s="1155" t="str">
        <f t="shared" si="12"/>
        <v>Included</v>
      </c>
      <c r="K384" s="1003"/>
      <c r="M384" s="285"/>
    </row>
    <row r="385" spans="1:13" s="987" customFormat="1" ht="33">
      <c r="A385" s="908">
        <f>'Sch-1'!A385</f>
        <v>19</v>
      </c>
      <c r="B385" s="1070">
        <f>'Sch-1'!B385</f>
        <v>7000025908</v>
      </c>
      <c r="C385" s="1070">
        <f>'Sch-1'!C385</f>
        <v>190</v>
      </c>
      <c r="D385" s="908" t="str">
        <f>'Sch-1'!D385</f>
        <v xml:space="preserve">765kV Insulator and Hardware            </v>
      </c>
      <c r="E385" s="1070">
        <f>'Sch-1'!E385</f>
        <v>1000055995</v>
      </c>
      <c r="F385" s="1068" t="str">
        <f>'Sch-1'!J385</f>
        <v>765KV TENSION INSULATOR STRING  AND ASSOCIATED HARDWARE FITTINGSWITHOUT TURN BUCKLE SUITABLE FOR QUAD CONDUCTOR</v>
      </c>
      <c r="G385" s="1070" t="str">
        <f>'Sch-1'!K385</f>
        <v xml:space="preserve">EA </v>
      </c>
      <c r="H385" s="1070">
        <f>'Sch-1'!L385</f>
        <v>12</v>
      </c>
      <c r="I385" s="1144"/>
      <c r="J385" s="1155" t="str">
        <f t="shared" si="12"/>
        <v>Included</v>
      </c>
      <c r="K385" s="1003"/>
      <c r="M385" s="285"/>
    </row>
    <row r="386" spans="1:13" s="987" customFormat="1" ht="33">
      <c r="A386" s="908">
        <f>'Sch-1'!A386</f>
        <v>20</v>
      </c>
      <c r="B386" s="1070">
        <f>'Sch-1'!B386</f>
        <v>7000025908</v>
      </c>
      <c r="C386" s="1070">
        <f>'Sch-1'!C386</f>
        <v>200</v>
      </c>
      <c r="D386" s="908" t="str">
        <f>'Sch-1'!D386</f>
        <v xml:space="preserve">765kV Insulator and Hardware            </v>
      </c>
      <c r="E386" s="1070">
        <f>'Sch-1'!E386</f>
        <v>1000055993</v>
      </c>
      <c r="F386" s="1068" t="str">
        <f>'Sch-1'!J386</f>
        <v>765KV SUSPENSION INSULATOR STRING  AND ASSOCIATED HARDWARE FITTINGSWITH THROUGH CLAMP SUITABLE FOR QUAD CONDUCTOR</v>
      </c>
      <c r="G386" s="1070" t="str">
        <f>'Sch-1'!K386</f>
        <v xml:space="preserve">EA </v>
      </c>
      <c r="H386" s="1070">
        <f>'Sch-1'!L386</f>
        <v>6</v>
      </c>
      <c r="I386" s="1144"/>
      <c r="J386" s="1155" t="str">
        <f t="shared" si="12"/>
        <v>Included</v>
      </c>
      <c r="K386" s="1003"/>
      <c r="M386" s="285"/>
    </row>
    <row r="387" spans="1:13" s="987" customFormat="1" ht="33">
      <c r="A387" s="908">
        <f>'Sch-1'!A387</f>
        <v>21</v>
      </c>
      <c r="B387" s="1070">
        <f>'Sch-1'!B387</f>
        <v>7000025908</v>
      </c>
      <c r="C387" s="1070">
        <f>'Sch-1'!C387</f>
        <v>210</v>
      </c>
      <c r="D387" s="908" t="str">
        <f>'Sch-1'!D387</f>
        <v xml:space="preserve">765kV Insulator and Hardware            </v>
      </c>
      <c r="E387" s="1070">
        <f>'Sch-1'!E387</f>
        <v>1000055992</v>
      </c>
      <c r="F387" s="1068" t="str">
        <f>'Sch-1'!J387</f>
        <v>765KV SUSPENSION INSULATOR STRING  AND ASSOCIATED HARDWARE FITTINGSWITH DROP CLAMP SUITABLE FOR QUAD CONDUCTOR</v>
      </c>
      <c r="G387" s="1070" t="str">
        <f>'Sch-1'!K387</f>
        <v xml:space="preserve">EA </v>
      </c>
      <c r="H387" s="1070">
        <f>'Sch-1'!L387</f>
        <v>9</v>
      </c>
      <c r="I387" s="1144"/>
      <c r="J387" s="1155" t="str">
        <f t="shared" si="12"/>
        <v>Included</v>
      </c>
      <c r="K387" s="1003"/>
      <c r="M387" s="285"/>
    </row>
    <row r="388" spans="1:13" s="987" customFormat="1" ht="33">
      <c r="A388" s="908">
        <f>'Sch-1'!A388</f>
        <v>22</v>
      </c>
      <c r="B388" s="1070">
        <f>'Sch-1'!B388</f>
        <v>7000025908</v>
      </c>
      <c r="C388" s="1070">
        <f>'Sch-1'!C388</f>
        <v>220</v>
      </c>
      <c r="D388" s="908" t="str">
        <f>'Sch-1'!D388</f>
        <v>Erection Hardware for 420  kV I Type S/Y</v>
      </c>
      <c r="E388" s="1070">
        <f>'Sch-1'!E388</f>
        <v>1000011327</v>
      </c>
      <c r="F388" s="1068" t="str">
        <f>'Sch-1'!J388</f>
        <v>Erection Hardware for 400kV I type layout-Transformer bay as pertechnical specification</v>
      </c>
      <c r="G388" s="1070" t="str">
        <f>'Sch-1'!K388</f>
        <v>SET</v>
      </c>
      <c r="H388" s="1070">
        <f>'Sch-1'!L388</f>
        <v>1</v>
      </c>
      <c r="I388" s="1144"/>
      <c r="J388" s="1155" t="str">
        <f t="shared" si="12"/>
        <v>Included</v>
      </c>
      <c r="K388" s="1003"/>
      <c r="M388" s="285"/>
    </row>
    <row r="389" spans="1:13" s="987" customFormat="1" ht="33">
      <c r="A389" s="908">
        <f>'Sch-1'!A389</f>
        <v>23</v>
      </c>
      <c r="B389" s="1070">
        <f>'Sch-1'!B389</f>
        <v>7000025908</v>
      </c>
      <c r="C389" s="1070">
        <f>'Sch-1'!C389</f>
        <v>230</v>
      </c>
      <c r="D389" s="908" t="str">
        <f>'Sch-1'!D389</f>
        <v>Erection Hardware for 420  kV I Type S/Y</v>
      </c>
      <c r="E389" s="1070">
        <f>'Sch-1'!E389</f>
        <v>1000011326</v>
      </c>
      <c r="F389" s="1068" t="str">
        <f>'Sch-1'!J389</f>
        <v>Erection Hardware for 400kV I type layout-Spare bay of half dia as pertechnical specification</v>
      </c>
      <c r="G389" s="1070" t="str">
        <f>'Sch-1'!K389</f>
        <v>SET</v>
      </c>
      <c r="H389" s="1070">
        <f>'Sch-1'!L389</f>
        <v>1</v>
      </c>
      <c r="I389" s="1144"/>
      <c r="J389" s="1155" t="str">
        <f t="shared" si="12"/>
        <v>Included</v>
      </c>
      <c r="K389" s="1003"/>
      <c r="M389" s="285"/>
    </row>
    <row r="390" spans="1:13" s="987" customFormat="1" ht="33">
      <c r="A390" s="908">
        <f>'Sch-1'!A390</f>
        <v>24</v>
      </c>
      <c r="B390" s="1070">
        <f>'Sch-1'!B390</f>
        <v>7000025908</v>
      </c>
      <c r="C390" s="1070">
        <f>'Sch-1'!C390</f>
        <v>240</v>
      </c>
      <c r="D390" s="908" t="str">
        <f>'Sch-1'!D390</f>
        <v xml:space="preserve">420kV Insulator and Hardware            </v>
      </c>
      <c r="E390" s="1070">
        <f>'Sch-1'!E390</f>
        <v>1000055984</v>
      </c>
      <c r="F390" s="1068" t="str">
        <f>'Sch-1'!J390</f>
        <v>400KV  TENSION INSULATOR STRING  AND ASSOCIATED HARDWARE FITTINGSWITHOUT TURN BUCKLE SUITABLE FOR QUAD CONDUCTOR</v>
      </c>
      <c r="G390" s="1070" t="str">
        <f>'Sch-1'!K390</f>
        <v xml:space="preserve">EA </v>
      </c>
      <c r="H390" s="1070">
        <f>'Sch-1'!L390</f>
        <v>9</v>
      </c>
      <c r="I390" s="1144"/>
      <c r="J390" s="1155" t="str">
        <f t="shared" si="12"/>
        <v>Included</v>
      </c>
      <c r="K390" s="1003"/>
      <c r="M390" s="285"/>
    </row>
    <row r="391" spans="1:13" s="987" customFormat="1" ht="33">
      <c r="A391" s="908">
        <f>'Sch-1'!A391</f>
        <v>25</v>
      </c>
      <c r="B391" s="1070">
        <f>'Sch-1'!B391</f>
        <v>7000025908</v>
      </c>
      <c r="C391" s="1070">
        <f>'Sch-1'!C391</f>
        <v>250</v>
      </c>
      <c r="D391" s="908" t="str">
        <f>'Sch-1'!D391</f>
        <v xml:space="preserve">420kV Insulator and Hardware            </v>
      </c>
      <c r="E391" s="1070">
        <f>'Sch-1'!E391</f>
        <v>1000055991</v>
      </c>
      <c r="F391" s="1068" t="str">
        <f>'Sch-1'!J391</f>
        <v>400KV   TENSION INSULATOR STRING  AND ASSOCIATED HARDWARE FITTINGSWITH TURN BUCKLE SUITABLE FOR QUAD CONDUCTOR</v>
      </c>
      <c r="G391" s="1070" t="str">
        <f>'Sch-1'!K391</f>
        <v xml:space="preserve">EA </v>
      </c>
      <c r="H391" s="1070">
        <f>'Sch-1'!L391</f>
        <v>9</v>
      </c>
      <c r="I391" s="1144"/>
      <c r="J391" s="1155" t="str">
        <f t="shared" si="12"/>
        <v>Included</v>
      </c>
      <c r="K391" s="1003"/>
      <c r="M391" s="285"/>
    </row>
    <row r="392" spans="1:13" s="987" customFormat="1" ht="33">
      <c r="A392" s="908">
        <f>'Sch-1'!A392</f>
        <v>26</v>
      </c>
      <c r="B392" s="1070">
        <f>'Sch-1'!B392</f>
        <v>7000025908</v>
      </c>
      <c r="C392" s="1070">
        <f>'Sch-1'!C392</f>
        <v>260</v>
      </c>
      <c r="D392" s="908" t="str">
        <f>'Sch-1'!D392</f>
        <v xml:space="preserve">420kV Insulator and Hardware            </v>
      </c>
      <c r="E392" s="1070">
        <f>'Sch-1'!E392</f>
        <v>1000055986</v>
      </c>
      <c r="F392" s="1068" t="str">
        <f>'Sch-1'!J392</f>
        <v>400KV SUSPENSION INSULATOR STRING  AND ASSOCIATED HARDWARE FITTINGSWITH DROP CLAMP SUITABLE FOR QUAD CONDUCTOR</v>
      </c>
      <c r="G392" s="1070" t="str">
        <f>'Sch-1'!K392</f>
        <v xml:space="preserve">EA </v>
      </c>
      <c r="H392" s="1070">
        <f>'Sch-1'!L392</f>
        <v>6</v>
      </c>
      <c r="I392" s="1144"/>
      <c r="J392" s="1155" t="str">
        <f t="shared" si="12"/>
        <v>Included</v>
      </c>
      <c r="K392" s="1003"/>
      <c r="M392" s="285"/>
    </row>
    <row r="393" spans="1:13" s="987" customFormat="1">
      <c r="A393" s="908">
        <f>'Sch-1'!A393</f>
        <v>27</v>
      </c>
      <c r="B393" s="1070">
        <f>'Sch-1'!B393</f>
        <v>7000025908</v>
      </c>
      <c r="C393" s="1070">
        <f>'Sch-1'!C393</f>
        <v>270</v>
      </c>
      <c r="D393" s="908" t="str">
        <f>'Sch-1'!D393</f>
        <v xml:space="preserve">Earthmat                                </v>
      </c>
      <c r="E393" s="1070">
        <f>'Sch-1'!E393</f>
        <v>1000032055</v>
      </c>
      <c r="F393" s="1068" t="str">
        <f>'Sch-1'!J393</f>
        <v>40 MM MS ROD FOR MAIN EARTHMAT</v>
      </c>
      <c r="G393" s="1070" t="str">
        <f>'Sch-1'!K393</f>
        <v xml:space="preserve">KM </v>
      </c>
      <c r="H393" s="1070">
        <f>'Sch-1'!L393</f>
        <v>2</v>
      </c>
      <c r="I393" s="1144"/>
      <c r="J393" s="1155" t="str">
        <f t="shared" si="12"/>
        <v>Included</v>
      </c>
      <c r="K393" s="1003"/>
      <c r="M393" s="285"/>
    </row>
    <row r="394" spans="1:13" s="987" customFormat="1">
      <c r="A394" s="908">
        <f>'Sch-1'!A394</f>
        <v>28</v>
      </c>
      <c r="B394" s="1070">
        <f>'Sch-1'!B394</f>
        <v>7000025908</v>
      </c>
      <c r="C394" s="1070">
        <f>'Sch-1'!C394</f>
        <v>280</v>
      </c>
      <c r="D394" s="908" t="str">
        <f>'Sch-1'!D394</f>
        <v xml:space="preserve">CSD                                     </v>
      </c>
      <c r="E394" s="1070">
        <f>'Sch-1'!E394</f>
        <v>1000009713</v>
      </c>
      <c r="F394" s="1068" t="str">
        <f>'Sch-1'!J394</f>
        <v>Controlled Switching Device for 420 kV, 3-ph Circuit Breaker</v>
      </c>
      <c r="G394" s="1070" t="str">
        <f>'Sch-1'!K394</f>
        <v xml:space="preserve">EA </v>
      </c>
      <c r="H394" s="1070">
        <f>'Sch-1'!L394</f>
        <v>2</v>
      </c>
      <c r="I394" s="1144"/>
      <c r="J394" s="1155" t="str">
        <f t="shared" si="12"/>
        <v>Included</v>
      </c>
      <c r="K394" s="1003"/>
      <c r="M394" s="285"/>
    </row>
    <row r="395" spans="1:13" s="987" customFormat="1">
      <c r="A395" s="908">
        <f>'Sch-1'!A395</f>
        <v>29</v>
      </c>
      <c r="B395" s="1070">
        <f>'Sch-1'!B395</f>
        <v>7000025908</v>
      </c>
      <c r="C395" s="1070">
        <f>'Sch-1'!C395</f>
        <v>290</v>
      </c>
      <c r="D395" s="908" t="str">
        <f>'Sch-1'!D395</f>
        <v xml:space="preserve">CSD                                     </v>
      </c>
      <c r="E395" s="1070">
        <f>'Sch-1'!E395</f>
        <v>1000009714</v>
      </c>
      <c r="F395" s="1068" t="str">
        <f>'Sch-1'!J395</f>
        <v>Controlled Switching Device for 765 kV, 3-ph Circuit Breaker</v>
      </c>
      <c r="G395" s="1070" t="str">
        <f>'Sch-1'!K395</f>
        <v xml:space="preserve">EA </v>
      </c>
      <c r="H395" s="1070">
        <f>'Sch-1'!L395</f>
        <v>2</v>
      </c>
      <c r="I395" s="1144"/>
      <c r="J395" s="1155" t="str">
        <f t="shared" si="12"/>
        <v>Included</v>
      </c>
      <c r="K395" s="1003"/>
      <c r="M395" s="285"/>
    </row>
    <row r="396" spans="1:13" s="987" customFormat="1">
      <c r="A396" s="908">
        <f>'Sch-1'!A396</f>
        <v>30</v>
      </c>
      <c r="B396" s="1070">
        <f>'Sch-1'!B396</f>
        <v>7000025908</v>
      </c>
      <c r="C396" s="1070">
        <f>'Sch-1'!C396</f>
        <v>300</v>
      </c>
      <c r="D396" s="908" t="str">
        <f>'Sch-1'!D396</f>
        <v xml:space="preserve">CRP for 765kV Bays                      </v>
      </c>
      <c r="E396" s="1070">
        <f>'Sch-1'!E396</f>
        <v>1000005074</v>
      </c>
      <c r="F396" s="1068" t="str">
        <f>'Sch-1'!J396</f>
        <v>765 kV Circuit Breaker Relay Panel With Auto Reclose (with Automation)</v>
      </c>
      <c r="G396" s="1070" t="str">
        <f>'Sch-1'!K396</f>
        <v xml:space="preserve">EA </v>
      </c>
      <c r="H396" s="1070">
        <f>'Sch-1'!L396</f>
        <v>2</v>
      </c>
      <c r="I396" s="1144"/>
      <c r="J396" s="1155" t="str">
        <f t="shared" si="12"/>
        <v>Included</v>
      </c>
      <c r="K396" s="1003"/>
      <c r="M396" s="285"/>
    </row>
    <row r="397" spans="1:13" s="987" customFormat="1">
      <c r="A397" s="908">
        <f>'Sch-1'!A397</f>
        <v>31</v>
      </c>
      <c r="B397" s="1070">
        <f>'Sch-1'!B397</f>
        <v>7000025908</v>
      </c>
      <c r="C397" s="1070">
        <f>'Sch-1'!C397</f>
        <v>310</v>
      </c>
      <c r="D397" s="908" t="str">
        <f>'Sch-1'!D397</f>
        <v xml:space="preserve">CRP for 765kV Bays                      </v>
      </c>
      <c r="E397" s="1070">
        <f>'Sch-1'!E397</f>
        <v>1000005789</v>
      </c>
      <c r="F397" s="1068" t="str">
        <f>'Sch-1'!J397</f>
        <v>765kV Transformer Protection Panel (For both HV &amp; MV side)-(withAutomation)</v>
      </c>
      <c r="G397" s="1070" t="str">
        <f>'Sch-1'!K397</f>
        <v xml:space="preserve">EA </v>
      </c>
      <c r="H397" s="1070">
        <f>'Sch-1'!L397</f>
        <v>1</v>
      </c>
      <c r="I397" s="1144"/>
      <c r="J397" s="1155" t="str">
        <f t="shared" si="12"/>
        <v>Included</v>
      </c>
      <c r="K397" s="1003"/>
      <c r="M397" s="285"/>
    </row>
    <row r="398" spans="1:13" s="987" customFormat="1" ht="33">
      <c r="A398" s="908">
        <f>'Sch-1'!A398</f>
        <v>32</v>
      </c>
      <c r="B398" s="1070">
        <f>'Sch-1'!B398</f>
        <v>7000025908</v>
      </c>
      <c r="C398" s="1070">
        <f>'Sch-1'!C398</f>
        <v>320</v>
      </c>
      <c r="D398" s="908" t="str">
        <f>'Sch-1'!D398</f>
        <v xml:space="preserve">CRP for 765kV Bays                      </v>
      </c>
      <c r="E398" s="1070">
        <f>'Sch-1'!E398</f>
        <v>1000005072</v>
      </c>
      <c r="F398" s="1068" t="str">
        <f>'Sch-1'!J398</f>
        <v>Augmentation of existing 765kV bus bar protection scheme.(No. of baysas per specification)-(with Automation)</v>
      </c>
      <c r="G398" s="1070" t="str">
        <f>'Sch-1'!K398</f>
        <v>SET</v>
      </c>
      <c r="H398" s="1070">
        <f>'Sch-1'!L398</f>
        <v>1</v>
      </c>
      <c r="I398" s="1144"/>
      <c r="J398" s="1155" t="str">
        <f t="shared" si="12"/>
        <v>Included</v>
      </c>
      <c r="K398" s="1003"/>
      <c r="M398" s="285"/>
    </row>
    <row r="399" spans="1:13" s="987" customFormat="1">
      <c r="A399" s="908">
        <f>'Sch-1'!A399</f>
        <v>33</v>
      </c>
      <c r="B399" s="1070">
        <f>'Sch-1'!B399</f>
        <v>7000025908</v>
      </c>
      <c r="C399" s="1070">
        <f>'Sch-1'!C399</f>
        <v>330</v>
      </c>
      <c r="D399" s="908" t="str">
        <f>'Sch-1'!D399</f>
        <v xml:space="preserve">CRP for  420kV Bays with SAS            </v>
      </c>
      <c r="E399" s="1070">
        <f>'Sch-1'!E399</f>
        <v>1000055446</v>
      </c>
      <c r="F399" s="1068" t="str">
        <f>'Sch-1'!J399</f>
        <v>400KV CIRCUIT BREAKER RELAY PANEL (WITH AUTOMATION)</v>
      </c>
      <c r="G399" s="1070" t="str">
        <f>'Sch-1'!K399</f>
        <v xml:space="preserve">EA </v>
      </c>
      <c r="H399" s="1070">
        <f>'Sch-1'!L399</f>
        <v>2</v>
      </c>
      <c r="I399" s="1144"/>
      <c r="J399" s="1155" t="str">
        <f t="shared" si="12"/>
        <v>Included</v>
      </c>
      <c r="K399" s="1003"/>
      <c r="M399" s="285"/>
    </row>
    <row r="400" spans="1:13" s="987" customFormat="1" ht="33">
      <c r="A400" s="908">
        <f>'Sch-1'!A400</f>
        <v>34</v>
      </c>
      <c r="B400" s="1070">
        <f>'Sch-1'!B400</f>
        <v>7000025908</v>
      </c>
      <c r="C400" s="1070">
        <f>'Sch-1'!C400</f>
        <v>340</v>
      </c>
      <c r="D400" s="908" t="str">
        <f>'Sch-1'!D400</f>
        <v xml:space="preserve">CRP for  420kV Bays with SAS            </v>
      </c>
      <c r="E400" s="1070">
        <f>'Sch-1'!E400</f>
        <v>1000002146</v>
      </c>
      <c r="F400" s="1068" t="str">
        <f>'Sch-1'!J400</f>
        <v>Augmentation of existing 400kV bus bar protection scheme.(No. of baysas per specification)-(with Automation)</v>
      </c>
      <c r="G400" s="1070" t="str">
        <f>'Sch-1'!K400</f>
        <v>SET</v>
      </c>
      <c r="H400" s="1070">
        <f>'Sch-1'!L400</f>
        <v>1</v>
      </c>
      <c r="I400" s="1144"/>
      <c r="J400" s="1155" t="str">
        <f t="shared" si="12"/>
        <v>Included</v>
      </c>
      <c r="K400" s="1003"/>
      <c r="M400" s="285"/>
    </row>
    <row r="401" spans="1:13" s="987" customFormat="1" ht="33">
      <c r="A401" s="908">
        <f>'Sch-1'!A401</f>
        <v>35</v>
      </c>
      <c r="B401" s="1070">
        <f>'Sch-1'!B401</f>
        <v>7000025908</v>
      </c>
      <c r="C401" s="1070">
        <f>'Sch-1'!C401</f>
        <v>350</v>
      </c>
      <c r="D401" s="908" t="str">
        <f>'Sch-1'!D401</f>
        <v xml:space="preserve">SAS-AUG                                 </v>
      </c>
      <c r="E401" s="1070">
        <f>'Sch-1'!E401</f>
        <v>1000005535</v>
      </c>
      <c r="F401" s="1068" t="str">
        <f>'Sch-1'!J401</f>
        <v>Augmentation of Substation automation system for 765kV Main bay as perTechnical Specification</v>
      </c>
      <c r="G401" s="1070" t="str">
        <f>'Sch-1'!K401</f>
        <v xml:space="preserve">EA </v>
      </c>
      <c r="H401" s="1070">
        <f>'Sch-1'!L401</f>
        <v>1</v>
      </c>
      <c r="I401" s="1144"/>
      <c r="J401" s="1155" t="str">
        <f t="shared" si="12"/>
        <v>Included</v>
      </c>
      <c r="K401" s="1003"/>
      <c r="M401" s="285"/>
    </row>
    <row r="402" spans="1:13" s="987" customFormat="1" ht="33">
      <c r="A402" s="908">
        <f>'Sch-1'!A402</f>
        <v>36</v>
      </c>
      <c r="B402" s="1070">
        <f>'Sch-1'!B402</f>
        <v>7000025908</v>
      </c>
      <c r="C402" s="1070">
        <f>'Sch-1'!C402</f>
        <v>360</v>
      </c>
      <c r="D402" s="908" t="str">
        <f>'Sch-1'!D402</f>
        <v xml:space="preserve">SAS-AUG                                 </v>
      </c>
      <c r="E402" s="1070">
        <f>'Sch-1'!E402</f>
        <v>1000005537</v>
      </c>
      <c r="F402" s="1068" t="str">
        <f>'Sch-1'!J402</f>
        <v>Augmentation of Substation automation System for 765kV Tie bay as perTechnical Specification</v>
      </c>
      <c r="G402" s="1070" t="str">
        <f>'Sch-1'!K402</f>
        <v xml:space="preserve">EA </v>
      </c>
      <c r="H402" s="1070">
        <f>'Sch-1'!L402</f>
        <v>1</v>
      </c>
      <c r="I402" s="1144"/>
      <c r="J402" s="1155" t="str">
        <f t="shared" si="12"/>
        <v>Included</v>
      </c>
      <c r="K402" s="1003"/>
      <c r="M402" s="285"/>
    </row>
    <row r="403" spans="1:13" s="987" customFormat="1" ht="33">
      <c r="A403" s="908">
        <f>'Sch-1'!A403</f>
        <v>37</v>
      </c>
      <c r="B403" s="1070">
        <f>'Sch-1'!B403</f>
        <v>7000025908</v>
      </c>
      <c r="C403" s="1070">
        <f>'Sch-1'!C403</f>
        <v>370</v>
      </c>
      <c r="D403" s="908" t="str">
        <f>'Sch-1'!D403</f>
        <v xml:space="preserve">SAS-AUG                                 </v>
      </c>
      <c r="E403" s="1070">
        <f>'Sch-1'!E403</f>
        <v>1000003409</v>
      </c>
      <c r="F403" s="1068" t="str">
        <f>'Sch-1'!J403</f>
        <v>Augmentation of Substation automation System for 400kV Main bay as perTechnical Specification</v>
      </c>
      <c r="G403" s="1070" t="str">
        <f>'Sch-1'!K403</f>
        <v xml:space="preserve">EA </v>
      </c>
      <c r="H403" s="1070">
        <f>'Sch-1'!L403</f>
        <v>1</v>
      </c>
      <c r="I403" s="1144"/>
      <c r="J403" s="1155" t="str">
        <f t="shared" si="12"/>
        <v>Included</v>
      </c>
      <c r="K403" s="1003"/>
      <c r="M403" s="285"/>
    </row>
    <row r="404" spans="1:13" s="987" customFormat="1" ht="33">
      <c r="A404" s="908">
        <f>'Sch-1'!A404</f>
        <v>38</v>
      </c>
      <c r="B404" s="1070">
        <f>'Sch-1'!B404</f>
        <v>7000025908</v>
      </c>
      <c r="C404" s="1070">
        <f>'Sch-1'!C404</f>
        <v>380</v>
      </c>
      <c r="D404" s="908" t="str">
        <f>'Sch-1'!D404</f>
        <v xml:space="preserve">SAS-AUG                                 </v>
      </c>
      <c r="E404" s="1070">
        <f>'Sch-1'!E404</f>
        <v>1000003411</v>
      </c>
      <c r="F404" s="1068" t="str">
        <f>'Sch-1'!J404</f>
        <v>Augmentation of Substation automation System for 400kV Tie bay as perTechnical Specification</v>
      </c>
      <c r="G404" s="1070" t="str">
        <f>'Sch-1'!K404</f>
        <v xml:space="preserve">EA </v>
      </c>
      <c r="H404" s="1070">
        <f>'Sch-1'!L404</f>
        <v>1</v>
      </c>
      <c r="I404" s="1144"/>
      <c r="J404" s="1155" t="str">
        <f t="shared" si="12"/>
        <v>Included</v>
      </c>
      <c r="K404" s="1003"/>
      <c r="M404" s="285"/>
    </row>
    <row r="405" spans="1:13" s="987" customFormat="1" ht="99">
      <c r="A405" s="908">
        <f>'Sch-1'!A405</f>
        <v>39</v>
      </c>
      <c r="B405" s="1070">
        <f>'Sch-1'!B405</f>
        <v>7000025908</v>
      </c>
      <c r="C405" s="1070">
        <f>'Sch-1'!C405</f>
        <v>390</v>
      </c>
      <c r="D405" s="908" t="str">
        <f>'Sch-1'!D405</f>
        <v xml:space="preserve">VMS                                     </v>
      </c>
      <c r="E405" s="1070">
        <f>'Sch-1'!E405</f>
        <v>1000030433</v>
      </c>
      <c r="F405" s="1068" t="str">
        <f>'Sch-1'!J405</f>
        <v>COLOR IP CAMERA, WITH PAN, TILT AND ZOOM FACILITIES, ALONGWITH ALLREQUIRED ITEMS, ACCESSORIES, LINE INTERFACE UNITS, FIBER PATCH CORDS,POWER SUPPLY UNITS, JUNCTION BOXES, CABLES, FIBER OPTIC CABLES, ETC.,AND INCLUDING INTEGRATION IN EXISTING HARDWARE AND SOFTWARE FORAUGMENTATION OF VISUAL MONITORING SYSTEM AS PER TECHNICALSPECIFICATION.</v>
      </c>
      <c r="G405" s="1070" t="str">
        <f>'Sch-1'!K405</f>
        <v>SET</v>
      </c>
      <c r="H405" s="1070">
        <f>'Sch-1'!L405</f>
        <v>1</v>
      </c>
      <c r="I405" s="1144"/>
      <c r="J405" s="1155" t="str">
        <f t="shared" si="12"/>
        <v>Included</v>
      </c>
      <c r="K405" s="1003"/>
      <c r="M405" s="285"/>
    </row>
    <row r="406" spans="1:13" s="987" customFormat="1">
      <c r="A406" s="908">
        <f>'Sch-1'!A406</f>
        <v>40</v>
      </c>
      <c r="B406" s="1070">
        <f>'Sch-1'!B406</f>
        <v>7000025908</v>
      </c>
      <c r="C406" s="1070">
        <f>'Sch-1'!C406</f>
        <v>400</v>
      </c>
      <c r="D406" s="908" t="str">
        <f>'Sch-1'!D406</f>
        <v xml:space="preserve">220V Battery &amp; Charger                  </v>
      </c>
      <c r="E406" s="1070">
        <f>'Sch-1'!E406</f>
        <v>1000001152</v>
      </c>
      <c r="F406" s="1068" t="str">
        <f>'Sch-1'!J406</f>
        <v>220V, 150A/150A Float Cum Boost BatteryCharger</v>
      </c>
      <c r="G406" s="1070" t="str">
        <f>'Sch-1'!K406</f>
        <v xml:space="preserve">EA </v>
      </c>
      <c r="H406" s="1070">
        <f>'Sch-1'!L406</f>
        <v>2</v>
      </c>
      <c r="I406" s="1144"/>
      <c r="J406" s="1155" t="str">
        <f t="shared" si="12"/>
        <v>Included</v>
      </c>
      <c r="K406" s="1003"/>
      <c r="M406" s="285"/>
    </row>
    <row r="407" spans="1:13" s="987" customFormat="1">
      <c r="A407" s="908">
        <f>'Sch-1'!A407</f>
        <v>41</v>
      </c>
      <c r="B407" s="1070">
        <f>'Sch-1'!B407</f>
        <v>7000025908</v>
      </c>
      <c r="C407" s="1070">
        <f>'Sch-1'!C407</f>
        <v>410</v>
      </c>
      <c r="D407" s="908" t="str">
        <f>'Sch-1'!D407</f>
        <v xml:space="preserve">220V Battery &amp; Charger                  </v>
      </c>
      <c r="E407" s="1070">
        <f>'Sch-1'!E407</f>
        <v>1000001151</v>
      </c>
      <c r="F407" s="1068" t="str">
        <f>'Sch-1'!J407</f>
        <v>220V, 1500 Ah Battery</v>
      </c>
      <c r="G407" s="1070" t="str">
        <f>'Sch-1'!K407</f>
        <v>SET</v>
      </c>
      <c r="H407" s="1070">
        <f>'Sch-1'!L407</f>
        <v>2</v>
      </c>
      <c r="I407" s="1144"/>
      <c r="J407" s="1155" t="str">
        <f t="shared" si="12"/>
        <v>Included</v>
      </c>
      <c r="K407" s="1003"/>
      <c r="M407" s="285"/>
    </row>
    <row r="408" spans="1:13" s="987" customFormat="1">
      <c r="A408" s="908">
        <f>'Sch-1'!A408</f>
        <v>42</v>
      </c>
      <c r="B408" s="1070">
        <f>'Sch-1'!B408</f>
        <v>7000025908</v>
      </c>
      <c r="C408" s="1070">
        <f>'Sch-1'!C408</f>
        <v>420</v>
      </c>
      <c r="D408" s="908" t="str">
        <f>'Sch-1'!D408</f>
        <v xml:space="preserve">POWER &amp; CONTROL CABLE                   </v>
      </c>
      <c r="E408" s="1070">
        <f>'Sch-1'!E408</f>
        <v>1000031951</v>
      </c>
      <c r="F408" s="1068" t="str">
        <f>'Sch-1'!J408</f>
        <v>1.1KV GRADE 3.5CX300 SQMM (XLPE) POWER CABLE</v>
      </c>
      <c r="G408" s="1070" t="str">
        <f>'Sch-1'!K408</f>
        <v xml:space="preserve">KM </v>
      </c>
      <c r="H408" s="1070">
        <f>'Sch-1'!L408</f>
        <v>0.5</v>
      </c>
      <c r="I408" s="1144"/>
      <c r="J408" s="1155" t="str">
        <f t="shared" si="12"/>
        <v>Included</v>
      </c>
      <c r="K408" s="1003"/>
      <c r="M408" s="285"/>
    </row>
    <row r="409" spans="1:13" s="987" customFormat="1">
      <c r="A409" s="908">
        <f>'Sch-1'!A409</f>
        <v>43</v>
      </c>
      <c r="B409" s="1070">
        <f>'Sch-1'!B409</f>
        <v>7000025908</v>
      </c>
      <c r="C409" s="1070">
        <f>'Sch-1'!C409</f>
        <v>430</v>
      </c>
      <c r="D409" s="908" t="str">
        <f>'Sch-1'!D409</f>
        <v xml:space="preserve">POWER &amp; CONTROL CABLE                   </v>
      </c>
      <c r="E409" s="1070">
        <f>'Sch-1'!E409</f>
        <v>1000031957</v>
      </c>
      <c r="F409" s="1068" t="str">
        <f>'Sch-1'!J409</f>
        <v>1.1KV GRADE 3.5CX70 SQMM (PVC) POWER CABLE</v>
      </c>
      <c r="G409" s="1070" t="str">
        <f>'Sch-1'!K409</f>
        <v xml:space="preserve">KM </v>
      </c>
      <c r="H409" s="1070">
        <f>'Sch-1'!L409</f>
        <v>1</v>
      </c>
      <c r="I409" s="1144"/>
      <c r="J409" s="1155" t="str">
        <f t="shared" si="12"/>
        <v>Included</v>
      </c>
      <c r="K409" s="1003"/>
      <c r="M409" s="285"/>
    </row>
    <row r="410" spans="1:13" s="987" customFormat="1">
      <c r="A410" s="908">
        <f>'Sch-1'!A410</f>
        <v>44</v>
      </c>
      <c r="B410" s="1070">
        <f>'Sch-1'!B410</f>
        <v>7000025908</v>
      </c>
      <c r="C410" s="1070">
        <f>'Sch-1'!C410</f>
        <v>440</v>
      </c>
      <c r="D410" s="908" t="str">
        <f>'Sch-1'!D410</f>
        <v xml:space="preserve">POWER &amp; CONTROL CABLE                   </v>
      </c>
      <c r="E410" s="1070">
        <f>'Sch-1'!E410</f>
        <v>1000031953</v>
      </c>
      <c r="F410" s="1068" t="str">
        <f>'Sch-1'!J410</f>
        <v>1.1KV GRADE 3.5CX35 SQMM (PVC) POWER CABLE</v>
      </c>
      <c r="G410" s="1070" t="str">
        <f>'Sch-1'!K410</f>
        <v xml:space="preserve">KM </v>
      </c>
      <c r="H410" s="1070">
        <f>'Sch-1'!L410</f>
        <v>1</v>
      </c>
      <c r="I410" s="1144"/>
      <c r="J410" s="1155" t="str">
        <f t="shared" si="12"/>
        <v>Included</v>
      </c>
      <c r="K410" s="1003"/>
      <c r="M410" s="285"/>
    </row>
    <row r="411" spans="1:13" s="987" customFormat="1">
      <c r="A411" s="908">
        <f>'Sch-1'!A411</f>
        <v>45</v>
      </c>
      <c r="B411" s="1070">
        <f>'Sch-1'!B411</f>
        <v>7000025908</v>
      </c>
      <c r="C411" s="1070">
        <f>'Sch-1'!C411</f>
        <v>450</v>
      </c>
      <c r="D411" s="908" t="str">
        <f>'Sch-1'!D411</f>
        <v xml:space="preserve">POWER &amp; CONTROL CABLE                   </v>
      </c>
      <c r="E411" s="1070">
        <f>'Sch-1'!E411</f>
        <v>1000031985</v>
      </c>
      <c r="F411" s="1068" t="str">
        <f>'Sch-1'!J411</f>
        <v>1.1KV GRADE 4CX6 SQMM (PVC) POWER CABLE</v>
      </c>
      <c r="G411" s="1070" t="str">
        <f>'Sch-1'!K411</f>
        <v xml:space="preserve">KM </v>
      </c>
      <c r="H411" s="1070">
        <f>'Sch-1'!L411</f>
        <v>3</v>
      </c>
      <c r="I411" s="1144"/>
      <c r="J411" s="1155" t="str">
        <f t="shared" si="12"/>
        <v>Included</v>
      </c>
      <c r="K411" s="1003"/>
      <c r="M411" s="285"/>
    </row>
    <row r="412" spans="1:13" s="987" customFormat="1">
      <c r="A412" s="908">
        <f>'Sch-1'!A412</f>
        <v>46</v>
      </c>
      <c r="B412" s="1070">
        <f>'Sch-1'!B412</f>
        <v>7000025908</v>
      </c>
      <c r="C412" s="1070">
        <f>'Sch-1'!C412</f>
        <v>460</v>
      </c>
      <c r="D412" s="908" t="str">
        <f>'Sch-1'!D412</f>
        <v xml:space="preserve">POWER &amp; CONTROL CABLE                   </v>
      </c>
      <c r="E412" s="1070">
        <f>'Sch-1'!E412</f>
        <v>1000031943</v>
      </c>
      <c r="F412" s="1068" t="str">
        <f>'Sch-1'!J412</f>
        <v>1.1KV GRADE 2CX6 SQMM (PVC) POWER CABLE</v>
      </c>
      <c r="G412" s="1070" t="str">
        <f>'Sch-1'!K412</f>
        <v xml:space="preserve">KM </v>
      </c>
      <c r="H412" s="1070">
        <f>'Sch-1'!L412</f>
        <v>4</v>
      </c>
      <c r="I412" s="1144"/>
      <c r="J412" s="1155" t="str">
        <f t="shared" si="12"/>
        <v>Included</v>
      </c>
      <c r="K412" s="1003"/>
      <c r="M412" s="285"/>
    </row>
    <row r="413" spans="1:13" s="987" customFormat="1">
      <c r="A413" s="908">
        <f>'Sch-1'!A413</f>
        <v>47</v>
      </c>
      <c r="B413" s="1070">
        <f>'Sch-1'!B413</f>
        <v>7000025908</v>
      </c>
      <c r="C413" s="1070">
        <f>'Sch-1'!C413</f>
        <v>470</v>
      </c>
      <c r="D413" s="908" t="str">
        <f>'Sch-1'!D413</f>
        <v xml:space="preserve">POWER &amp; CONTROL CABLE                   </v>
      </c>
      <c r="E413" s="1070">
        <f>'Sch-1'!E413</f>
        <v>1000031964</v>
      </c>
      <c r="F413" s="1068" t="str">
        <f>'Sch-1'!J413</f>
        <v>1.1KV GRADE 3CX2.5 SQMM CONTROL CABLE</v>
      </c>
      <c r="G413" s="1070" t="str">
        <f>'Sch-1'!K413</f>
        <v xml:space="preserve">KM </v>
      </c>
      <c r="H413" s="1070">
        <f>'Sch-1'!L413</f>
        <v>7</v>
      </c>
      <c r="I413" s="1144"/>
      <c r="J413" s="1155" t="str">
        <f t="shared" si="12"/>
        <v>Included</v>
      </c>
      <c r="K413" s="1003"/>
      <c r="M413" s="285"/>
    </row>
    <row r="414" spans="1:13" s="987" customFormat="1">
      <c r="A414" s="908">
        <f>'Sch-1'!A414</f>
        <v>48</v>
      </c>
      <c r="B414" s="1070">
        <f>'Sch-1'!B414</f>
        <v>7000025908</v>
      </c>
      <c r="C414" s="1070">
        <f>'Sch-1'!C414</f>
        <v>480</v>
      </c>
      <c r="D414" s="908" t="str">
        <f>'Sch-1'!D414</f>
        <v xml:space="preserve">POWER &amp; CONTROL CABLE                   </v>
      </c>
      <c r="E414" s="1070">
        <f>'Sch-1'!E414</f>
        <v>1000031987</v>
      </c>
      <c r="F414" s="1068" t="str">
        <f>'Sch-1'!J414</f>
        <v>1.1KV GRADE 5CX2.5 SQMM CONTROL CABLE</v>
      </c>
      <c r="G414" s="1070" t="str">
        <f>'Sch-1'!K414</f>
        <v xml:space="preserve">KM </v>
      </c>
      <c r="H414" s="1070">
        <f>'Sch-1'!L414</f>
        <v>12</v>
      </c>
      <c r="I414" s="1144"/>
      <c r="J414" s="1155" t="str">
        <f t="shared" si="12"/>
        <v>Included</v>
      </c>
      <c r="K414" s="1003"/>
      <c r="M414" s="285"/>
    </row>
    <row r="415" spans="1:13" s="987" customFormat="1">
      <c r="A415" s="908">
        <f>'Sch-1'!A415</f>
        <v>49</v>
      </c>
      <c r="B415" s="1070">
        <f>'Sch-1'!B415</f>
        <v>7000025908</v>
      </c>
      <c r="C415" s="1070">
        <f>'Sch-1'!C415</f>
        <v>490</v>
      </c>
      <c r="D415" s="908" t="str">
        <f>'Sch-1'!D415</f>
        <v xml:space="preserve">POWER &amp; CONTROL CABLE                   </v>
      </c>
      <c r="E415" s="1070">
        <f>'Sch-1'!E415</f>
        <v>1000031887</v>
      </c>
      <c r="F415" s="1068" t="str">
        <f>'Sch-1'!J415</f>
        <v>1.1KV GRADE 10CX2.5 SQMM CONTROL CABLE</v>
      </c>
      <c r="G415" s="1070" t="str">
        <f>'Sch-1'!K415</f>
        <v xml:space="preserve">KM </v>
      </c>
      <c r="H415" s="1070">
        <f>'Sch-1'!L415</f>
        <v>4</v>
      </c>
      <c r="I415" s="1144"/>
      <c r="J415" s="1155" t="str">
        <f t="shared" si="12"/>
        <v>Included</v>
      </c>
      <c r="K415" s="1003"/>
      <c r="M415" s="285"/>
    </row>
    <row r="416" spans="1:13" s="987" customFormat="1">
      <c r="A416" s="908">
        <f>'Sch-1'!A416</f>
        <v>50</v>
      </c>
      <c r="B416" s="1070">
        <f>'Sch-1'!B416</f>
        <v>7000025908</v>
      </c>
      <c r="C416" s="1070">
        <f>'Sch-1'!C416</f>
        <v>500</v>
      </c>
      <c r="D416" s="908" t="str">
        <f>'Sch-1'!D416</f>
        <v xml:space="preserve">POWER &amp; CONTROL CABLE                   </v>
      </c>
      <c r="E416" s="1070">
        <f>'Sch-1'!E416</f>
        <v>1000056264</v>
      </c>
      <c r="F416" s="1068" t="str">
        <f>'Sch-1'!J416</f>
        <v>1.1KV GRADE 19CX1.5 SQMM CONTROL CABLE</v>
      </c>
      <c r="G416" s="1070" t="str">
        <f>'Sch-1'!K416</f>
        <v xml:space="preserve">KM </v>
      </c>
      <c r="H416" s="1070">
        <f>'Sch-1'!L416</f>
        <v>5</v>
      </c>
      <c r="I416" s="1144"/>
      <c r="J416" s="1155" t="str">
        <f t="shared" si="12"/>
        <v>Included</v>
      </c>
      <c r="K416" s="1003"/>
      <c r="M416" s="285"/>
    </row>
    <row r="417" spans="1:13" s="987" customFormat="1">
      <c r="A417" s="908">
        <f>'Sch-1'!A417</f>
        <v>51</v>
      </c>
      <c r="B417" s="1070">
        <f>'Sch-1'!B417</f>
        <v>7000025908</v>
      </c>
      <c r="C417" s="1070">
        <f>'Sch-1'!C417</f>
        <v>510</v>
      </c>
      <c r="D417" s="908" t="str">
        <f>'Sch-1'!D417</f>
        <v xml:space="preserve">POWER &amp; CONTROL CABLE                   </v>
      </c>
      <c r="E417" s="1070">
        <f>'Sch-1'!E417</f>
        <v>1000056265</v>
      </c>
      <c r="F417" s="1068" t="str">
        <f>'Sch-1'!J417</f>
        <v>1.1KV GRADE 27CX1.5 SQMM CONTROL CABLE</v>
      </c>
      <c r="G417" s="1070" t="str">
        <f>'Sch-1'!K417</f>
        <v xml:space="preserve">KM </v>
      </c>
      <c r="H417" s="1070">
        <f>'Sch-1'!L417</f>
        <v>5</v>
      </c>
      <c r="I417" s="1144"/>
      <c r="J417" s="1155" t="str">
        <f t="shared" si="12"/>
        <v>Included</v>
      </c>
      <c r="K417" s="1003"/>
      <c r="M417" s="285"/>
    </row>
    <row r="418" spans="1:13" s="987" customFormat="1">
      <c r="A418" s="908">
        <f>'Sch-1'!A418</f>
        <v>52</v>
      </c>
      <c r="B418" s="1070">
        <f>'Sch-1'!B418</f>
        <v>7000025908</v>
      </c>
      <c r="C418" s="1070">
        <f>'Sch-1'!C418</f>
        <v>520</v>
      </c>
      <c r="D418" s="908" t="str">
        <f>'Sch-1'!D418</f>
        <v xml:space="preserve">POWER &amp; CONTROL CABLE                   </v>
      </c>
      <c r="E418" s="1070">
        <f>'Sch-1'!E418</f>
        <v>1000032050</v>
      </c>
      <c r="F418" s="1068" t="str">
        <f>'Sch-1'!J418</f>
        <v>4PAIR, 0.5SQMM SCREENED CABLE</v>
      </c>
      <c r="G418" s="1070" t="str">
        <f>'Sch-1'!K418</f>
        <v xml:space="preserve">KM </v>
      </c>
      <c r="H418" s="1070">
        <f>'Sch-1'!L418</f>
        <v>3</v>
      </c>
      <c r="I418" s="1144"/>
      <c r="J418" s="1155" t="str">
        <f t="shared" si="12"/>
        <v>Included</v>
      </c>
      <c r="K418" s="1003"/>
      <c r="M418" s="285"/>
    </row>
    <row r="419" spans="1:13" s="987" customFormat="1" ht="33">
      <c r="A419" s="908">
        <f>'Sch-1'!A419</f>
        <v>53</v>
      </c>
      <c r="B419" s="1070">
        <f>'Sch-1'!B419</f>
        <v>7000025908</v>
      </c>
      <c r="C419" s="1070">
        <f>'Sch-1'!C419</f>
        <v>530</v>
      </c>
      <c r="D419" s="908" t="str">
        <f>'Sch-1'!D419</f>
        <v xml:space="preserve">AIR CONDITIONING &amp; VENTILATION SYSTEM   </v>
      </c>
      <c r="E419" s="1070">
        <f>'Sch-1'!E419</f>
        <v>1000006284</v>
      </c>
      <c r="F419" s="1068" t="str">
        <f>'Sch-1'!J419</f>
        <v>Air conditioning system  for Switchyard Panel Room of 6m length</v>
      </c>
      <c r="G419" s="1070" t="str">
        <f>'Sch-1'!K419</f>
        <v>SET</v>
      </c>
      <c r="H419" s="1070">
        <f>'Sch-1'!L419</f>
        <v>2</v>
      </c>
      <c r="I419" s="1144"/>
      <c r="J419" s="1155" t="str">
        <f t="shared" si="12"/>
        <v>Included</v>
      </c>
      <c r="K419" s="1003"/>
      <c r="M419" s="285"/>
    </row>
    <row r="420" spans="1:13" s="987" customFormat="1" ht="49.5">
      <c r="A420" s="908">
        <f>'Sch-1'!A420</f>
        <v>54</v>
      </c>
      <c r="B420" s="1070">
        <f>'Sch-1'!B420</f>
        <v>7000025908</v>
      </c>
      <c r="C420" s="1070">
        <f>'Sch-1'!C420</f>
        <v>540</v>
      </c>
      <c r="D420" s="908" t="str">
        <f>'Sch-1'!D420</f>
        <v xml:space="preserve">FIRE FIGHTING SYSTEM                    </v>
      </c>
      <c r="E420" s="1070">
        <f>'Sch-1'!E420</f>
        <v>1000055460</v>
      </c>
      <c r="F420" s="1068" t="str">
        <f>'Sch-1'!J420</f>
        <v>HVW SPRAY SYSTEM, HYDRANT SYSTEM AND COMPLETE U/G &amp; O/G PIPING ANDACCESSORIES ETC. OUT SIDE THE PUMP HOUSE  FOR 765 KV, 1-PHASEAUTOTRANSFORMER</v>
      </c>
      <c r="G420" s="1070" t="str">
        <f>'Sch-1'!K420</f>
        <v>SET</v>
      </c>
      <c r="H420" s="1070">
        <f>'Sch-1'!L420</f>
        <v>3</v>
      </c>
      <c r="I420" s="1144"/>
      <c r="J420" s="1155" t="str">
        <f t="shared" si="12"/>
        <v>Included</v>
      </c>
      <c r="K420" s="1003"/>
      <c r="M420" s="285"/>
    </row>
    <row r="421" spans="1:13" s="987" customFormat="1">
      <c r="A421" s="908">
        <f>'Sch-1'!A421</f>
        <v>55</v>
      </c>
      <c r="B421" s="1070">
        <f>'Sch-1'!B421</f>
        <v>7000025908</v>
      </c>
      <c r="C421" s="1070">
        <f>'Sch-1'!C421</f>
        <v>550</v>
      </c>
      <c r="D421" s="908" t="str">
        <f>'Sch-1'!D421</f>
        <v xml:space="preserve">FIRE FIGHTING SYSTEM                    </v>
      </c>
      <c r="E421" s="1070">
        <f>'Sch-1'!E421</f>
        <v>1000012018</v>
      </c>
      <c r="F421" s="1068" t="str">
        <f>'Sch-1'!J421</f>
        <v>Fire Detection and Alarm System for Switchyard Panel Room of 6 mlength</v>
      </c>
      <c r="G421" s="1070" t="str">
        <f>'Sch-1'!K421</f>
        <v>SET</v>
      </c>
      <c r="H421" s="1070">
        <f>'Sch-1'!L421</f>
        <v>2</v>
      </c>
      <c r="I421" s="1144"/>
      <c r="J421" s="1155" t="str">
        <f t="shared" si="12"/>
        <v>Included</v>
      </c>
      <c r="K421" s="1003"/>
      <c r="M421" s="285"/>
    </row>
    <row r="422" spans="1:13" s="987" customFormat="1">
      <c r="A422" s="908">
        <f>'Sch-1'!A422</f>
        <v>56</v>
      </c>
      <c r="B422" s="1070">
        <f>'Sch-1'!B422</f>
        <v>7000025908</v>
      </c>
      <c r="C422" s="1070">
        <f>'Sch-1'!C422</f>
        <v>560</v>
      </c>
      <c r="D422" s="908" t="str">
        <f>'Sch-1'!D422</f>
        <v xml:space="preserve">ILLUMINATION SYSTEM                     </v>
      </c>
      <c r="E422" s="1070">
        <f>'Sch-1'!E422</f>
        <v>1000013795</v>
      </c>
      <c r="F422" s="1068" t="str">
        <f>'Sch-1'!J422</f>
        <v>Illumination System for switchyard panel room of 6 m length</v>
      </c>
      <c r="G422" s="1070" t="str">
        <f>'Sch-1'!K422</f>
        <v xml:space="preserve">LS </v>
      </c>
      <c r="H422" s="1070">
        <f>'Sch-1'!L422</f>
        <v>2</v>
      </c>
      <c r="I422" s="1144"/>
      <c r="J422" s="1155" t="str">
        <f t="shared" si="12"/>
        <v>Included</v>
      </c>
      <c r="K422" s="1003"/>
      <c r="M422" s="285"/>
    </row>
    <row r="423" spans="1:13" s="987" customFormat="1" ht="33">
      <c r="A423" s="908">
        <f>'Sch-1'!A423</f>
        <v>57</v>
      </c>
      <c r="B423" s="1070">
        <f>'Sch-1'!B423</f>
        <v>7000025908</v>
      </c>
      <c r="C423" s="1070">
        <f>'Sch-1'!C423</f>
        <v>570</v>
      </c>
      <c r="D423" s="908" t="str">
        <f>'Sch-1'!D423</f>
        <v xml:space="preserve">ILLUMINATION SYSTEM                     </v>
      </c>
      <c r="E423" s="1070">
        <f>'Sch-1'!E423</f>
        <v>1000038325</v>
      </c>
      <c r="F423" s="1068" t="str">
        <f>'Sch-1'!J423</f>
        <v>LIGHTING FIXTURE LED LUMINAIRES TYPE FL2 AS PER TECH. SPECIFICATIONS</v>
      </c>
      <c r="G423" s="1070" t="str">
        <f>'Sch-1'!K423</f>
        <v xml:space="preserve">EA </v>
      </c>
      <c r="H423" s="1070">
        <f>'Sch-1'!L423</f>
        <v>10</v>
      </c>
      <c r="I423" s="1144"/>
      <c r="J423" s="1155" t="str">
        <f t="shared" si="12"/>
        <v>Included</v>
      </c>
      <c r="K423" s="1003"/>
      <c r="M423" s="285"/>
    </row>
    <row r="424" spans="1:13" s="987" customFormat="1" ht="33">
      <c r="A424" s="908">
        <f>'Sch-1'!A424</f>
        <v>58</v>
      </c>
      <c r="B424" s="1070">
        <f>'Sch-1'!B424</f>
        <v>7000025908</v>
      </c>
      <c r="C424" s="1070">
        <f>'Sch-1'!C424</f>
        <v>580</v>
      </c>
      <c r="D424" s="908" t="str">
        <f>'Sch-1'!D424</f>
        <v xml:space="preserve">ILLUMINATION SYSTEM                     </v>
      </c>
      <c r="E424" s="1070">
        <f>'Sch-1'!E424</f>
        <v>1000038387</v>
      </c>
      <c r="F424" s="1068" t="str">
        <f>'Sch-1'!J424</f>
        <v>LED FLOOD LIGHT LUMINARIESTYPE FL-1 (150W) AS PER TECHNICALSPECIFICATION</v>
      </c>
      <c r="G424" s="1070" t="str">
        <f>'Sch-1'!K424</f>
        <v xml:space="preserve">EA </v>
      </c>
      <c r="H424" s="1070">
        <f>'Sch-1'!L424</f>
        <v>10</v>
      </c>
      <c r="I424" s="1144"/>
      <c r="J424" s="1155" t="str">
        <f t="shared" si="12"/>
        <v>Included</v>
      </c>
      <c r="K424" s="1003"/>
      <c r="M424" s="285"/>
    </row>
    <row r="425" spans="1:13" s="987" customFormat="1">
      <c r="A425" s="908">
        <f>'Sch-1'!A425</f>
        <v>59</v>
      </c>
      <c r="B425" s="1070">
        <f>'Sch-1'!B425</f>
        <v>7000025908</v>
      </c>
      <c r="C425" s="1070">
        <f>'Sch-1'!C425</f>
        <v>590</v>
      </c>
      <c r="D425" s="908" t="str">
        <f>'Sch-1'!D425</f>
        <v xml:space="preserve">ILLUMINATION SYSTEM                     </v>
      </c>
      <c r="E425" s="1070">
        <f>'Sch-1'!E425</f>
        <v>1000001894</v>
      </c>
      <c r="F425" s="1068" t="str">
        <f>'Sch-1'!J425</f>
        <v>Outdoor Power Receptacle for oilfiltration unit (250A)</v>
      </c>
      <c r="G425" s="1070" t="str">
        <f>'Sch-1'!K425</f>
        <v xml:space="preserve">EA </v>
      </c>
      <c r="H425" s="1070">
        <f>'Sch-1'!L425</f>
        <v>1</v>
      </c>
      <c r="I425" s="1144"/>
      <c r="J425" s="1155" t="str">
        <f t="shared" si="12"/>
        <v>Included</v>
      </c>
      <c r="K425" s="1003"/>
      <c r="M425" s="285"/>
    </row>
    <row r="426" spans="1:13" s="987" customFormat="1">
      <c r="A426" s="908">
        <f>'Sch-1'!A426</f>
        <v>60</v>
      </c>
      <c r="B426" s="1070">
        <f>'Sch-1'!B426</f>
        <v>7000025908</v>
      </c>
      <c r="C426" s="1070">
        <f>'Sch-1'!C426</f>
        <v>600</v>
      </c>
      <c r="D426" s="908" t="str">
        <f>'Sch-1'!D426</f>
        <v xml:space="preserve">ILLUMINATION SYSTEM                     </v>
      </c>
      <c r="E426" s="1070">
        <f>'Sch-1'!E426</f>
        <v>1000014547</v>
      </c>
      <c r="F426" s="1068" t="str">
        <f>'Sch-1'!J426</f>
        <v>Lighting Panel type ACP-2 as per technical specification</v>
      </c>
      <c r="G426" s="1070" t="str">
        <f>'Sch-1'!K426</f>
        <v xml:space="preserve">EA </v>
      </c>
      <c r="H426" s="1070">
        <f>'Sch-1'!L426</f>
        <v>1</v>
      </c>
      <c r="I426" s="1144"/>
      <c r="J426" s="1155" t="str">
        <f t="shared" si="12"/>
        <v>Included</v>
      </c>
      <c r="K426" s="1003"/>
      <c r="M426" s="285"/>
    </row>
    <row r="427" spans="1:13" s="987" customFormat="1">
      <c r="A427" s="908">
        <f>'Sch-1'!A427</f>
        <v>61</v>
      </c>
      <c r="B427" s="1070">
        <f>'Sch-1'!B427</f>
        <v>7000025908</v>
      </c>
      <c r="C427" s="1070">
        <f>'Sch-1'!C427</f>
        <v>610</v>
      </c>
      <c r="D427" s="908" t="str">
        <f>'Sch-1'!D427</f>
        <v xml:space="preserve">Mandatory Spare LOT                     </v>
      </c>
      <c r="E427" s="1070">
        <f>'Sch-1'!E427</f>
        <v>1000027625</v>
      </c>
      <c r="F427" s="1068" t="str">
        <f>'Sch-1'!J427</f>
        <v>Spare-765KV Circuit Breaker</v>
      </c>
      <c r="G427" s="1070" t="str">
        <f>'Sch-1'!K427</f>
        <v>LOT</v>
      </c>
      <c r="H427" s="1070">
        <f>'Sch-1'!L427</f>
        <v>1</v>
      </c>
      <c r="I427" s="1144"/>
      <c r="J427" s="1155" t="str">
        <f t="shared" si="12"/>
        <v>Included</v>
      </c>
      <c r="K427" s="1003"/>
      <c r="M427" s="285"/>
    </row>
    <row r="428" spans="1:13" s="987" customFormat="1">
      <c r="A428" s="908">
        <f>'Sch-1'!A428</f>
        <v>62</v>
      </c>
      <c r="B428" s="1070">
        <f>'Sch-1'!B428</f>
        <v>7000025908</v>
      </c>
      <c r="C428" s="1070">
        <f>'Sch-1'!C428</f>
        <v>620</v>
      </c>
      <c r="D428" s="908" t="str">
        <f>'Sch-1'!D428</f>
        <v xml:space="preserve">Mandatory Spare LOT                     </v>
      </c>
      <c r="E428" s="1070">
        <f>'Sch-1'!E428</f>
        <v>1000028091</v>
      </c>
      <c r="F428" s="1068" t="str">
        <f>'Sch-1'!J428</f>
        <v>Spare-765kV VKDB Isolator</v>
      </c>
      <c r="G428" s="1070" t="str">
        <f>'Sch-1'!K428</f>
        <v>LOT</v>
      </c>
      <c r="H428" s="1070">
        <f>'Sch-1'!L428</f>
        <v>1</v>
      </c>
      <c r="I428" s="1144"/>
      <c r="J428" s="1155" t="str">
        <f t="shared" si="12"/>
        <v>Included</v>
      </c>
      <c r="K428" s="1003"/>
      <c r="M428" s="285"/>
    </row>
    <row r="429" spans="1:13" s="987" customFormat="1">
      <c r="A429" s="908">
        <f>'Sch-1'!A429</f>
        <v>63</v>
      </c>
      <c r="B429" s="1070">
        <f>'Sch-1'!B429</f>
        <v>7000025908</v>
      </c>
      <c r="C429" s="1070">
        <f>'Sch-1'!C429</f>
        <v>630</v>
      </c>
      <c r="D429" s="908" t="str">
        <f>'Sch-1'!D429</f>
        <v xml:space="preserve">Mandatory Spare LOT                     </v>
      </c>
      <c r="E429" s="1070">
        <f>'Sch-1'!E429</f>
        <v>1000054976</v>
      </c>
      <c r="F429" s="1068" t="str">
        <f>'Sch-1'!J429</f>
        <v>SPARE-765KV CURRENT TRANSFORMER</v>
      </c>
      <c r="G429" s="1070" t="str">
        <f>'Sch-1'!K429</f>
        <v>LOT</v>
      </c>
      <c r="H429" s="1070">
        <f>'Sch-1'!L429</f>
        <v>1</v>
      </c>
      <c r="I429" s="1144"/>
      <c r="J429" s="1155" t="str">
        <f t="shared" si="12"/>
        <v>Included</v>
      </c>
      <c r="K429" s="1003"/>
      <c r="M429" s="285"/>
    </row>
    <row r="430" spans="1:13" s="987" customFormat="1">
      <c r="A430" s="908">
        <f>'Sch-1'!A430</f>
        <v>64</v>
      </c>
      <c r="B430" s="1070">
        <f>'Sch-1'!B430</f>
        <v>7000025908</v>
      </c>
      <c r="C430" s="1070">
        <f>'Sch-1'!C430</f>
        <v>640</v>
      </c>
      <c r="D430" s="908" t="str">
        <f>'Sch-1'!D430</f>
        <v xml:space="preserve">Mandatory Spare LOT                     </v>
      </c>
      <c r="E430" s="1070">
        <f>'Sch-1'!E430</f>
        <v>1000028372</v>
      </c>
      <c r="F430" s="1068" t="str">
        <f>'Sch-1'!J430</f>
        <v>SPARES FOR 624KV SURGE ARRESTER</v>
      </c>
      <c r="G430" s="1070" t="str">
        <f>'Sch-1'!K430</f>
        <v xml:space="preserve">LS </v>
      </c>
      <c r="H430" s="1070">
        <f>'Sch-1'!L430</f>
        <v>1</v>
      </c>
      <c r="I430" s="1144"/>
      <c r="J430" s="1155" t="str">
        <f t="shared" si="12"/>
        <v>Included</v>
      </c>
      <c r="K430" s="1003"/>
      <c r="M430" s="285"/>
    </row>
    <row r="431" spans="1:13" s="987" customFormat="1">
      <c r="A431" s="908">
        <f>'Sch-1'!A431</f>
        <v>65</v>
      </c>
      <c r="B431" s="1070">
        <f>'Sch-1'!B431</f>
        <v>7000025908</v>
      </c>
      <c r="C431" s="1070">
        <f>'Sch-1'!C431</f>
        <v>650</v>
      </c>
      <c r="D431" s="908" t="str">
        <f>'Sch-1'!D431</f>
        <v xml:space="preserve">Mandatory Spare LOT                     </v>
      </c>
      <c r="E431" s="1070">
        <f>'Sch-1'!E431</f>
        <v>1000019918</v>
      </c>
      <c r="F431" s="1068" t="str">
        <f>'Sch-1'!J431</f>
        <v>Spares for 420kV Circuit Breaker</v>
      </c>
      <c r="G431" s="1070" t="str">
        <f>'Sch-1'!K431</f>
        <v xml:space="preserve">LS </v>
      </c>
      <c r="H431" s="1070">
        <f>'Sch-1'!L431</f>
        <v>1</v>
      </c>
      <c r="I431" s="1144"/>
      <c r="J431" s="1155" t="str">
        <f t="shared" si="12"/>
        <v>Included</v>
      </c>
      <c r="K431" s="1003"/>
      <c r="M431" s="285"/>
    </row>
    <row r="432" spans="1:13" s="987" customFormat="1">
      <c r="A432" s="908">
        <f>'Sch-1'!A432</f>
        <v>66</v>
      </c>
      <c r="B432" s="1070">
        <f>'Sch-1'!B432</f>
        <v>7000025908</v>
      </c>
      <c r="C432" s="1070">
        <f>'Sch-1'!C432</f>
        <v>660</v>
      </c>
      <c r="D432" s="908" t="str">
        <f>'Sch-1'!D432</f>
        <v xml:space="preserve">Mandatory Spare LOT                     </v>
      </c>
      <c r="E432" s="1070">
        <f>'Sch-1'!E432</f>
        <v>1000019919</v>
      </c>
      <c r="F432" s="1068" t="str">
        <f>'Sch-1'!J432</f>
        <v>Spares for 420kV Double break Isolator</v>
      </c>
      <c r="G432" s="1070" t="str">
        <f>'Sch-1'!K432</f>
        <v xml:space="preserve">LS </v>
      </c>
      <c r="H432" s="1070">
        <f>'Sch-1'!L432</f>
        <v>1</v>
      </c>
      <c r="I432" s="1144"/>
      <c r="J432" s="1155" t="str">
        <f t="shared" ref="J432:J441" si="13">IF(I432=0, "Included",IF(ISERROR(H432*I432), I432, H432*I432))</f>
        <v>Included</v>
      </c>
      <c r="K432" s="1003"/>
      <c r="M432" s="285"/>
    </row>
    <row r="433" spans="1:32" s="987" customFormat="1">
      <c r="A433" s="908">
        <f>'Sch-1'!A433</f>
        <v>67</v>
      </c>
      <c r="B433" s="1070">
        <f>'Sch-1'!B433</f>
        <v>7000025908</v>
      </c>
      <c r="C433" s="1070">
        <f>'Sch-1'!C433</f>
        <v>670</v>
      </c>
      <c r="D433" s="908" t="str">
        <f>'Sch-1'!D433</f>
        <v xml:space="preserve">Mandatory Spare LOT                     </v>
      </c>
      <c r="E433" s="1070">
        <f>'Sch-1'!E433</f>
        <v>1000024186</v>
      </c>
      <c r="F433" s="1068" t="str">
        <f>'Sch-1'!J433</f>
        <v>SPARES FOR 336KV SURGE ARRESTER</v>
      </c>
      <c r="G433" s="1070" t="str">
        <f>'Sch-1'!K433</f>
        <v xml:space="preserve">LS </v>
      </c>
      <c r="H433" s="1070">
        <f>'Sch-1'!L433</f>
        <v>1</v>
      </c>
      <c r="I433" s="1144"/>
      <c r="J433" s="1155" t="str">
        <f t="shared" si="13"/>
        <v>Included</v>
      </c>
      <c r="K433" s="1003"/>
      <c r="M433" s="285"/>
    </row>
    <row r="434" spans="1:32" s="987" customFormat="1">
      <c r="A434" s="908">
        <f>'Sch-1'!A434</f>
        <v>68</v>
      </c>
      <c r="B434" s="1070">
        <f>'Sch-1'!B434</f>
        <v>7000025908</v>
      </c>
      <c r="C434" s="1070">
        <f>'Sch-1'!C434</f>
        <v>680</v>
      </c>
      <c r="D434" s="908" t="str">
        <f>'Sch-1'!D434</f>
        <v xml:space="preserve">Mandatory Spare LOT                     </v>
      </c>
      <c r="E434" s="1070">
        <f>'Sch-1'!E434</f>
        <v>1000025941</v>
      </c>
      <c r="F434" s="1068" t="str">
        <f>'Sch-1'!J434</f>
        <v>Spare-420kV CT 1</v>
      </c>
      <c r="G434" s="1070" t="str">
        <f>'Sch-1'!K434</f>
        <v>SET</v>
      </c>
      <c r="H434" s="1070">
        <f>'Sch-1'!L434</f>
        <v>1</v>
      </c>
      <c r="I434" s="1144"/>
      <c r="J434" s="1155" t="str">
        <f t="shared" si="13"/>
        <v>Included</v>
      </c>
      <c r="K434" s="1003"/>
      <c r="M434" s="285"/>
    </row>
    <row r="435" spans="1:32" s="987" customFormat="1">
      <c r="A435" s="908">
        <f>'Sch-1'!A435</f>
        <v>69</v>
      </c>
      <c r="B435" s="1070">
        <f>'Sch-1'!B435</f>
        <v>7000025908</v>
      </c>
      <c r="C435" s="1070">
        <f>'Sch-1'!C435</f>
        <v>690</v>
      </c>
      <c r="D435" s="908" t="str">
        <f>'Sch-1'!D435</f>
        <v xml:space="preserve">Mandatory Spare LOT                     </v>
      </c>
      <c r="E435" s="1070">
        <f>'Sch-1'!E435</f>
        <v>1000019912</v>
      </c>
      <c r="F435" s="1068" t="str">
        <f>'Sch-1'!J435</f>
        <v>Relay &amp; protection Panels (with automation)</v>
      </c>
      <c r="G435" s="1070" t="str">
        <f>'Sch-1'!K435</f>
        <v xml:space="preserve">LS </v>
      </c>
      <c r="H435" s="1070">
        <f>'Sch-1'!L435</f>
        <v>1</v>
      </c>
      <c r="I435" s="1144"/>
      <c r="J435" s="1155" t="str">
        <f t="shared" si="13"/>
        <v>Included</v>
      </c>
      <c r="K435" s="1003"/>
      <c r="M435" s="285"/>
    </row>
    <row r="436" spans="1:32" s="987" customFormat="1">
      <c r="A436" s="908">
        <f>'Sch-1'!A436</f>
        <v>70</v>
      </c>
      <c r="B436" s="1070">
        <f>'Sch-1'!B436</f>
        <v>7000025908</v>
      </c>
      <c r="C436" s="1070">
        <f>'Sch-1'!C436</f>
        <v>700</v>
      </c>
      <c r="D436" s="908" t="str">
        <f>'Sch-1'!D436</f>
        <v xml:space="preserve">Mandatory Spare LOT                     </v>
      </c>
      <c r="E436" s="1070">
        <f>'Sch-1'!E436</f>
        <v>1000019927</v>
      </c>
      <c r="F436" s="1068" t="str">
        <f>'Sch-1'!J436</f>
        <v>Spares-Substation Automation System</v>
      </c>
      <c r="G436" s="1070" t="str">
        <f>'Sch-1'!K436</f>
        <v xml:space="preserve">LS </v>
      </c>
      <c r="H436" s="1070">
        <f>'Sch-1'!L436</f>
        <v>1</v>
      </c>
      <c r="I436" s="1144"/>
      <c r="J436" s="1155" t="str">
        <f t="shared" si="13"/>
        <v>Included</v>
      </c>
      <c r="K436" s="1003"/>
      <c r="M436" s="285"/>
    </row>
    <row r="437" spans="1:32" s="987" customFormat="1">
      <c r="A437" s="908">
        <f>'Sch-1'!A437</f>
        <v>71</v>
      </c>
      <c r="B437" s="1070">
        <f>'Sch-1'!B437</f>
        <v>7000025908</v>
      </c>
      <c r="C437" s="1070">
        <f>'Sch-1'!C437</f>
        <v>710</v>
      </c>
      <c r="D437" s="908" t="str">
        <f>'Sch-1'!D437</f>
        <v xml:space="preserve">Mandatory Spare LOT                     </v>
      </c>
      <c r="E437" s="1070">
        <f>'Sch-1'!E437</f>
        <v>1000032289</v>
      </c>
      <c r="F437" s="1068" t="str">
        <f>'Sch-1'!J437</f>
        <v>SPARES FOFIRE PROTECTION SYSTEM</v>
      </c>
      <c r="G437" s="1070" t="str">
        <f>'Sch-1'!K437</f>
        <v>SET</v>
      </c>
      <c r="H437" s="1070">
        <f>'Sch-1'!L437</f>
        <v>1</v>
      </c>
      <c r="I437" s="1144"/>
      <c r="J437" s="1155" t="str">
        <f t="shared" si="13"/>
        <v>Included</v>
      </c>
      <c r="K437" s="1003"/>
      <c r="M437" s="285"/>
    </row>
    <row r="438" spans="1:32" s="987" customFormat="1" ht="66">
      <c r="A438" s="908">
        <f>'Sch-1'!A438</f>
        <v>72</v>
      </c>
      <c r="B438" s="1070">
        <f>'Sch-1'!B438</f>
        <v>7000025908</v>
      </c>
      <c r="C438" s="1070">
        <f>'Sch-1'!C438</f>
        <v>920</v>
      </c>
      <c r="D438" s="908" t="str">
        <f>'Sch-1'!D438</f>
        <v>Tower Gantry and Equipment SuppStructure</v>
      </c>
      <c r="E438" s="1070">
        <f>'Sch-1'!E438</f>
        <v>1000015954</v>
      </c>
      <c r="F438" s="1068" t="str">
        <f>'Sch-1'!J438</f>
        <v>Fabrication, galvanising and supply of  Lattice Structures (MS Steel),to be designed during detailed engineering, for towers, beams andequipment support structure  including pack plates / packwashers andgusset plates excluding fasteners and foundation bolts</v>
      </c>
      <c r="G438" s="1070" t="str">
        <f>'Sch-1'!K438</f>
        <v xml:space="preserve">MT </v>
      </c>
      <c r="H438" s="1070">
        <f>'Sch-1'!L438</f>
        <v>191</v>
      </c>
      <c r="I438" s="1144"/>
      <c r="J438" s="1155" t="str">
        <f t="shared" si="13"/>
        <v>Included</v>
      </c>
      <c r="K438" s="1003"/>
      <c r="M438" s="285"/>
    </row>
    <row r="439" spans="1:32" s="987" customFormat="1" ht="66">
      <c r="A439" s="908">
        <f>'Sch-1'!A439</f>
        <v>73</v>
      </c>
      <c r="B439" s="1070">
        <f>'Sch-1'!B439</f>
        <v>7000025908</v>
      </c>
      <c r="C439" s="1070">
        <f>'Sch-1'!C439</f>
        <v>930</v>
      </c>
      <c r="D439" s="908" t="str">
        <f>'Sch-1'!D439</f>
        <v>Tower Gantry and Equipment SuppStructure</v>
      </c>
      <c r="E439" s="1070">
        <f>'Sch-1'!E439</f>
        <v>1000015953</v>
      </c>
      <c r="F439" s="1068" t="str">
        <f>'Sch-1'!J439</f>
        <v>Fabrication, galvanising and supply of  Lattice Structures (HT Steel),to be designed during detailed engineering, for towers, beams andequipment support structure  including pack plates / packwashers andgusset plates excluding fasteners and foundation bolts</v>
      </c>
      <c r="G439" s="1070" t="str">
        <f>'Sch-1'!K439</f>
        <v xml:space="preserve">MT </v>
      </c>
      <c r="H439" s="1070">
        <f>'Sch-1'!L439</f>
        <v>136</v>
      </c>
      <c r="I439" s="1144"/>
      <c r="J439" s="1155" t="str">
        <f t="shared" si="13"/>
        <v>Included</v>
      </c>
      <c r="K439" s="1003"/>
      <c r="M439" s="285"/>
    </row>
    <row r="440" spans="1:32" s="987" customFormat="1" ht="33">
      <c r="A440" s="908">
        <f>'Sch-1'!A440</f>
        <v>74</v>
      </c>
      <c r="B440" s="1070">
        <f>'Sch-1'!B440</f>
        <v>7000025908</v>
      </c>
      <c r="C440" s="1070">
        <f>'Sch-1'!C440</f>
        <v>940</v>
      </c>
      <c r="D440" s="908" t="str">
        <f>'Sch-1'!D440</f>
        <v>Tower Gantry and Equipment SuppStructure</v>
      </c>
      <c r="E440" s="1070">
        <f>'Sch-1'!E440</f>
        <v>1000011713</v>
      </c>
      <c r="F440" s="1068" t="str">
        <f>'Sch-1'!J440</f>
        <v>Fabrication, galvanising and supply of fasteners ( nuts, bolts andwashers ) including step bolts for lattice and pipe structures to bedesigned during detailed engineering</v>
      </c>
      <c r="G440" s="1070" t="str">
        <f>'Sch-1'!K440</f>
        <v xml:space="preserve">MT </v>
      </c>
      <c r="H440" s="1070">
        <f>'Sch-1'!L440</f>
        <v>14</v>
      </c>
      <c r="I440" s="1144"/>
      <c r="J440" s="1155" t="str">
        <f t="shared" si="13"/>
        <v>Included</v>
      </c>
      <c r="K440" s="1003"/>
      <c r="M440" s="285"/>
    </row>
    <row r="441" spans="1:32" s="987" customFormat="1" ht="33">
      <c r="A441" s="908">
        <f>'Sch-1'!A441</f>
        <v>75</v>
      </c>
      <c r="B441" s="1070">
        <f>'Sch-1'!B441</f>
        <v>7000025908</v>
      </c>
      <c r="C441" s="1070">
        <f>'Sch-1'!C441</f>
        <v>950</v>
      </c>
      <c r="D441" s="908" t="str">
        <f>'Sch-1'!D441</f>
        <v>Tower Gantry and Equipment SuppStructure</v>
      </c>
      <c r="E441" s="1070">
        <f>'Sch-1'!E441</f>
        <v>1000012373</v>
      </c>
      <c r="F441" s="1068" t="str">
        <f>'Sch-1'!J441</f>
        <v>Fabrication, galvanising and supply of foundation bolts including nuts,checknut and washers for lattice and pipe structures to be designedduring detailed engineering</v>
      </c>
      <c r="G441" s="1070" t="str">
        <f>'Sch-1'!K441</f>
        <v xml:space="preserve">MT </v>
      </c>
      <c r="H441" s="1070">
        <f>'Sch-1'!L441</f>
        <v>11</v>
      </c>
      <c r="I441" s="1144"/>
      <c r="J441" s="1155" t="str">
        <f t="shared" si="13"/>
        <v>Included</v>
      </c>
      <c r="K441" s="1003"/>
      <c r="M441" s="285"/>
    </row>
    <row r="442" spans="1:32" s="987" customFormat="1">
      <c r="A442" s="1277"/>
      <c r="B442" s="1277"/>
      <c r="C442" s="1277"/>
      <c r="D442" s="1277"/>
      <c r="E442" s="1277"/>
      <c r="F442" s="1277"/>
      <c r="G442" s="1277"/>
      <c r="H442" s="1277"/>
      <c r="I442" s="1277"/>
      <c r="J442" s="1277"/>
      <c r="K442" s="1003"/>
      <c r="M442" s="285"/>
    </row>
    <row r="443" spans="1:32" s="1141" customFormat="1" ht="30" customHeight="1">
      <c r="A443" s="1137"/>
      <c r="B443" s="1137"/>
      <c r="C443" s="1137"/>
      <c r="D443" s="1137"/>
      <c r="E443" s="1137"/>
      <c r="F443" s="1138" t="s">
        <v>626</v>
      </c>
      <c r="G443" s="1093"/>
      <c r="H443" s="1093"/>
      <c r="I443" s="1139"/>
      <c r="J443" s="1140">
        <f>SUM(J22:J442)</f>
        <v>0</v>
      </c>
      <c r="K443" s="185"/>
    </row>
    <row r="444" spans="1:32" ht="9" customHeight="1">
      <c r="A444" s="1004"/>
      <c r="B444" s="1004"/>
      <c r="C444" s="1004"/>
      <c r="D444" s="1004"/>
      <c r="E444" s="1004"/>
      <c r="F444" s="1005"/>
      <c r="G444" s="1006"/>
      <c r="H444" s="1094"/>
      <c r="I444" s="1007"/>
      <c r="J444" s="1008"/>
      <c r="N444" s="285"/>
      <c r="O444" s="285"/>
      <c r="P444" s="285"/>
      <c r="Q444" s="285"/>
      <c r="R444" s="285"/>
      <c r="S444" s="285"/>
      <c r="T444" s="285"/>
      <c r="U444" s="285"/>
      <c r="V444" s="285"/>
      <c r="W444" s="285"/>
      <c r="X444" s="285"/>
      <c r="Y444" s="285"/>
      <c r="Z444" s="285"/>
      <c r="AA444" s="285"/>
      <c r="AB444" s="285"/>
      <c r="AC444" s="285"/>
      <c r="AD444" s="285"/>
      <c r="AE444" s="285"/>
      <c r="AF444" s="285"/>
    </row>
    <row r="445" spans="1:32" ht="6" customHeight="1">
      <c r="A445" s="1004"/>
      <c r="B445" s="1004"/>
      <c r="C445" s="1004"/>
      <c r="D445" s="1004"/>
      <c r="E445" s="1004"/>
      <c r="F445" s="1005"/>
      <c r="G445" s="1006"/>
      <c r="H445" s="1094"/>
      <c r="I445" s="1007"/>
      <c r="J445" s="1008"/>
      <c r="N445" s="285"/>
      <c r="O445" s="285"/>
      <c r="P445" s="285"/>
      <c r="Q445" s="285"/>
      <c r="R445" s="285"/>
      <c r="S445" s="285"/>
      <c r="T445" s="285"/>
      <c r="U445" s="285"/>
      <c r="V445" s="285"/>
      <c r="W445" s="285"/>
      <c r="X445" s="285"/>
      <c r="Y445" s="285"/>
      <c r="Z445" s="285"/>
      <c r="AA445" s="285"/>
      <c r="AB445" s="285"/>
      <c r="AC445" s="285"/>
      <c r="AD445" s="285"/>
      <c r="AE445" s="285"/>
      <c r="AF445" s="285"/>
    </row>
    <row r="446" spans="1:32" ht="6.75" customHeight="1">
      <c r="A446" s="916" t="s">
        <v>483</v>
      </c>
      <c r="B446" s="916"/>
      <c r="C446" s="916"/>
      <c r="D446" s="916"/>
      <c r="E446" s="916"/>
      <c r="F446" s="876"/>
      <c r="G446" s="1006"/>
      <c r="H446" s="1094"/>
      <c r="I446" s="1007"/>
      <c r="J446" s="1008"/>
      <c r="N446" s="285"/>
      <c r="O446" s="285"/>
      <c r="P446" s="285"/>
      <c r="Q446" s="285"/>
      <c r="R446" s="285"/>
      <c r="S446" s="285"/>
      <c r="T446" s="285"/>
      <c r="U446" s="285"/>
      <c r="V446" s="285"/>
      <c r="W446" s="285"/>
      <c r="X446" s="285"/>
      <c r="Y446" s="285"/>
      <c r="Z446" s="285"/>
      <c r="AA446" s="285"/>
      <c r="AB446" s="285"/>
      <c r="AC446" s="285"/>
      <c r="AD446" s="285"/>
      <c r="AE446" s="285"/>
      <c r="AF446" s="285"/>
    </row>
    <row r="447" spans="1:32" ht="63.75" customHeight="1">
      <c r="A447" s="916"/>
      <c r="B447" s="1270" t="s">
        <v>491</v>
      </c>
      <c r="C447" s="1270"/>
      <c r="D447" s="1270"/>
      <c r="E447" s="1270"/>
      <c r="F447" s="1270"/>
      <c r="G447" s="1270"/>
      <c r="H447" s="1270"/>
      <c r="I447" s="1270"/>
      <c r="J447" s="1270"/>
      <c r="N447" s="285"/>
      <c r="O447" s="285"/>
      <c r="P447" s="285"/>
      <c r="Q447" s="285"/>
      <c r="R447" s="285"/>
      <c r="S447" s="285"/>
      <c r="T447" s="285"/>
      <c r="U447" s="285"/>
      <c r="V447" s="285"/>
      <c r="W447" s="285"/>
      <c r="X447" s="285"/>
      <c r="Y447" s="285"/>
      <c r="Z447" s="285"/>
      <c r="AA447" s="285"/>
      <c r="AB447" s="285"/>
      <c r="AC447" s="285"/>
      <c r="AD447" s="285"/>
      <c r="AE447" s="285"/>
      <c r="AF447" s="285"/>
    </row>
    <row r="448" spans="1:32">
      <c r="A448" s="1009" t="s">
        <v>481</v>
      </c>
      <c r="B448" s="1010" t="str">
        <f>'Sch-1'!B450</f>
        <v>--</v>
      </c>
      <c r="C448" s="1009"/>
      <c r="D448" s="1009"/>
      <c r="E448" s="1009"/>
      <c r="F448" s="285"/>
      <c r="G448" s="1011"/>
      <c r="H448" s="11"/>
      <c r="I448" s="285"/>
      <c r="J448" s="285"/>
      <c r="N448" s="285"/>
      <c r="O448" s="285"/>
      <c r="P448" s="285"/>
      <c r="Q448" s="285"/>
      <c r="R448" s="285"/>
      <c r="S448" s="285"/>
      <c r="T448" s="285"/>
      <c r="U448" s="285"/>
      <c r="V448" s="285"/>
      <c r="W448" s="285"/>
      <c r="X448" s="285"/>
      <c r="Y448" s="285"/>
      <c r="Z448" s="285"/>
      <c r="AA448" s="285"/>
      <c r="AB448" s="285"/>
      <c r="AC448" s="285"/>
      <c r="AD448" s="285"/>
      <c r="AE448" s="285"/>
      <c r="AF448" s="285"/>
    </row>
    <row r="449" spans="1:32" ht="27.75" customHeight="1">
      <c r="A449" s="1009" t="s">
        <v>482</v>
      </c>
      <c r="B449" s="1010" t="str">
        <f>'Sch-1'!B451</f>
        <v/>
      </c>
      <c r="C449" s="1009"/>
      <c r="D449" s="1009"/>
      <c r="E449" s="1009"/>
      <c r="F449" s="285"/>
      <c r="G449" s="978"/>
      <c r="H449" s="1271" t="s">
        <v>408</v>
      </c>
      <c r="I449" s="1271"/>
      <c r="J449" s="1012" t="str">
        <f>'Sch-1'!M451</f>
        <v/>
      </c>
      <c r="N449" s="285"/>
      <c r="O449" s="285"/>
      <c r="P449" s="285"/>
      <c r="Q449" s="285"/>
      <c r="R449" s="285"/>
      <c r="S449" s="285"/>
      <c r="T449" s="285"/>
      <c r="U449" s="285"/>
      <c r="V449" s="285"/>
      <c r="W449" s="285"/>
      <c r="X449" s="285"/>
      <c r="Y449" s="285"/>
      <c r="Z449" s="285"/>
      <c r="AA449" s="285"/>
      <c r="AB449" s="285"/>
      <c r="AC449" s="285"/>
      <c r="AD449" s="285"/>
      <c r="AE449" s="285"/>
      <c r="AF449" s="285"/>
    </row>
    <row r="450" spans="1:32" ht="14.25" customHeight="1">
      <c r="A450" s="982"/>
      <c r="B450" s="982"/>
      <c r="C450" s="982"/>
      <c r="D450" s="982"/>
      <c r="E450" s="982"/>
      <c r="F450" s="1013"/>
      <c r="G450" s="982"/>
      <c r="H450" s="1271" t="s">
        <v>409</v>
      </c>
      <c r="I450" s="1271"/>
      <c r="J450" s="1012" t="str">
        <f>'Sch-1'!M452</f>
        <v/>
      </c>
      <c r="N450" s="285"/>
      <c r="O450" s="285"/>
      <c r="P450" s="285"/>
      <c r="Q450" s="285"/>
      <c r="R450" s="285"/>
      <c r="S450" s="285"/>
      <c r="T450" s="285"/>
      <c r="U450" s="285"/>
      <c r="V450" s="285"/>
      <c r="W450" s="285"/>
      <c r="X450" s="285"/>
      <c r="Y450" s="285"/>
      <c r="Z450" s="285"/>
      <c r="AA450" s="285"/>
      <c r="AB450" s="285"/>
      <c r="AC450" s="285"/>
      <c r="AD450" s="285"/>
      <c r="AE450" s="285"/>
      <c r="AF450" s="285"/>
    </row>
    <row r="451" spans="1:32" ht="10.5" customHeight="1">
      <c r="A451" s="916"/>
      <c r="B451" s="916"/>
      <c r="C451" s="916"/>
      <c r="D451" s="916"/>
      <c r="E451" s="916"/>
      <c r="F451" s="900"/>
      <c r="G451" s="1011"/>
      <c r="H451" s="11"/>
      <c r="I451" s="285"/>
      <c r="J451" s="285"/>
      <c r="N451" s="285"/>
      <c r="O451" s="285"/>
      <c r="P451" s="285"/>
      <c r="Q451" s="285"/>
      <c r="R451" s="285"/>
      <c r="S451" s="285"/>
      <c r="T451" s="285"/>
      <c r="U451" s="285"/>
      <c r="V451" s="285"/>
      <c r="W451" s="285"/>
      <c r="X451" s="285"/>
      <c r="Y451" s="285"/>
      <c r="Z451" s="285"/>
      <c r="AA451" s="285"/>
      <c r="AB451" s="285"/>
      <c r="AC451" s="285"/>
      <c r="AD451" s="285"/>
      <c r="AE451" s="285"/>
      <c r="AF451" s="285"/>
    </row>
    <row r="489" spans="1:32">
      <c r="A489" s="1014"/>
      <c r="B489" s="1014"/>
      <c r="C489" s="1014"/>
      <c r="D489" s="1014"/>
      <c r="E489" s="1014"/>
      <c r="F489" s="1015"/>
      <c r="G489" s="1014"/>
      <c r="H489" s="1095"/>
      <c r="I489" s="1014"/>
      <c r="J489" s="1014"/>
      <c r="K489" s="285"/>
      <c r="N489" s="285"/>
      <c r="O489" s="285"/>
      <c r="P489" s="285"/>
      <c r="Q489" s="285"/>
      <c r="R489" s="285"/>
      <c r="S489" s="285"/>
      <c r="T489" s="285"/>
      <c r="U489" s="285"/>
      <c r="V489" s="285"/>
      <c r="W489" s="285"/>
      <c r="X489" s="285"/>
      <c r="Y489" s="285"/>
      <c r="Z489" s="285"/>
      <c r="AA489" s="285"/>
      <c r="AB489" s="285"/>
      <c r="AC489" s="285"/>
      <c r="AD489" s="285"/>
      <c r="AE489" s="285"/>
      <c r="AF489" s="285"/>
    </row>
    <row r="490" spans="1:32">
      <c r="A490" s="1014"/>
      <c r="B490" s="1014"/>
      <c r="C490" s="1014"/>
      <c r="D490" s="1014"/>
      <c r="E490" s="1014"/>
      <c r="F490" s="1015"/>
      <c r="G490" s="1014"/>
      <c r="H490" s="1095"/>
      <c r="I490" s="1014"/>
      <c r="J490" s="1014"/>
      <c r="K490" s="285"/>
      <c r="N490" s="285"/>
      <c r="O490" s="285"/>
      <c r="P490" s="285"/>
      <c r="Q490" s="285"/>
      <c r="R490" s="285"/>
      <c r="S490" s="285"/>
      <c r="T490" s="285"/>
      <c r="U490" s="285"/>
      <c r="V490" s="285"/>
      <c r="W490" s="285"/>
      <c r="X490" s="285"/>
      <c r="Y490" s="285"/>
      <c r="Z490" s="285"/>
      <c r="AA490" s="285"/>
      <c r="AB490" s="285"/>
      <c r="AC490" s="285"/>
      <c r="AD490" s="285"/>
      <c r="AE490" s="285"/>
      <c r="AF490" s="285"/>
    </row>
    <row r="491" spans="1:32">
      <c r="A491" s="1014"/>
      <c r="B491" s="1014"/>
      <c r="C491" s="1014"/>
      <c r="D491" s="1014"/>
      <c r="E491" s="1014"/>
      <c r="F491" s="1015"/>
      <c r="G491" s="1014"/>
      <c r="H491" s="1095"/>
      <c r="I491" s="1014"/>
      <c r="J491" s="1014"/>
      <c r="K491" s="285"/>
      <c r="N491" s="285"/>
      <c r="O491" s="285"/>
      <c r="P491" s="285"/>
      <c r="Q491" s="285"/>
      <c r="R491" s="285"/>
      <c r="S491" s="285"/>
      <c r="T491" s="285"/>
      <c r="U491" s="285"/>
      <c r="V491" s="285"/>
      <c r="W491" s="285"/>
      <c r="X491" s="285"/>
      <c r="Y491" s="285"/>
      <c r="Z491" s="285"/>
      <c r="AA491" s="285"/>
      <c r="AB491" s="285"/>
      <c r="AC491" s="285"/>
      <c r="AD491" s="285"/>
      <c r="AE491" s="285"/>
      <c r="AF491" s="285"/>
    </row>
    <row r="492" spans="1:32">
      <c r="A492" s="1014"/>
      <c r="B492" s="1014"/>
      <c r="C492" s="1014"/>
      <c r="D492" s="1014"/>
      <c r="E492" s="1014"/>
      <c r="F492" s="1015"/>
      <c r="G492" s="1014"/>
      <c r="H492" s="1095"/>
      <c r="I492" s="1014"/>
      <c r="J492" s="1014"/>
      <c r="K492" s="285"/>
      <c r="N492" s="285"/>
      <c r="O492" s="285"/>
      <c r="P492" s="285"/>
      <c r="Q492" s="285"/>
      <c r="R492" s="285"/>
      <c r="S492" s="285"/>
      <c r="T492" s="285"/>
      <c r="U492" s="285"/>
      <c r="V492" s="285"/>
      <c r="W492" s="285"/>
      <c r="X492" s="285"/>
      <c r="Y492" s="285"/>
      <c r="Z492" s="285"/>
      <c r="AA492" s="285"/>
      <c r="AB492" s="285"/>
      <c r="AC492" s="285"/>
      <c r="AD492" s="285"/>
      <c r="AE492" s="285"/>
      <c r="AF492" s="285"/>
    </row>
    <row r="493" spans="1:32">
      <c r="A493" s="1014"/>
      <c r="B493" s="1014"/>
      <c r="C493" s="1014"/>
      <c r="D493" s="1014"/>
      <c r="E493" s="1014"/>
      <c r="F493" s="1015"/>
      <c r="G493" s="1014"/>
      <c r="H493" s="1095"/>
      <c r="I493" s="1014"/>
      <c r="J493" s="1014"/>
      <c r="K493" s="285"/>
      <c r="N493" s="285"/>
      <c r="O493" s="285"/>
      <c r="P493" s="285"/>
      <c r="Q493" s="285"/>
      <c r="R493" s="285"/>
      <c r="S493" s="285"/>
      <c r="T493" s="285"/>
      <c r="U493" s="285"/>
      <c r="V493" s="285"/>
      <c r="W493" s="285"/>
      <c r="X493" s="285"/>
      <c r="Y493" s="285"/>
      <c r="Z493" s="285"/>
      <c r="AA493" s="285"/>
      <c r="AB493" s="285"/>
      <c r="AC493" s="285"/>
      <c r="AD493" s="285"/>
      <c r="AE493" s="285"/>
      <c r="AF493" s="285"/>
    </row>
    <row r="494" spans="1:32">
      <c r="A494" s="1014"/>
      <c r="B494" s="1014"/>
      <c r="C494" s="1014"/>
      <c r="D494" s="1014"/>
      <c r="E494" s="1014"/>
      <c r="F494" s="1015"/>
      <c r="G494" s="1014"/>
      <c r="H494" s="1095"/>
      <c r="I494" s="1014"/>
      <c r="J494" s="1014"/>
      <c r="K494" s="285"/>
      <c r="N494" s="285"/>
      <c r="O494" s="285"/>
      <c r="P494" s="285"/>
      <c r="Q494" s="285"/>
      <c r="R494" s="285"/>
      <c r="S494" s="285"/>
      <c r="T494" s="285"/>
      <c r="U494" s="285"/>
      <c r="V494" s="285"/>
      <c r="W494" s="285"/>
      <c r="X494" s="285"/>
      <c r="Y494" s="285"/>
      <c r="Z494" s="285"/>
      <c r="AA494" s="285"/>
      <c r="AB494" s="285"/>
      <c r="AC494" s="285"/>
      <c r="AD494" s="285"/>
      <c r="AE494" s="285"/>
      <c r="AF494" s="285"/>
    </row>
    <row r="495" spans="1:32">
      <c r="A495" s="1014"/>
      <c r="B495" s="1014"/>
      <c r="C495" s="1014"/>
      <c r="D495" s="1014"/>
      <c r="E495" s="1014"/>
      <c r="F495" s="1015"/>
      <c r="G495" s="1014"/>
      <c r="H495" s="1095"/>
      <c r="I495" s="1014"/>
      <c r="J495" s="1014"/>
      <c r="K495" s="285"/>
      <c r="N495" s="285"/>
      <c r="O495" s="285"/>
      <c r="P495" s="285"/>
      <c r="Q495" s="285"/>
      <c r="R495" s="285"/>
      <c r="S495" s="285"/>
      <c r="T495" s="285"/>
      <c r="U495" s="285"/>
      <c r="V495" s="285"/>
      <c r="W495" s="285"/>
      <c r="X495" s="285"/>
      <c r="Y495" s="285"/>
      <c r="Z495" s="285"/>
      <c r="AA495" s="285"/>
      <c r="AB495" s="285"/>
      <c r="AC495" s="285"/>
      <c r="AD495" s="285"/>
      <c r="AE495" s="285"/>
      <c r="AF495" s="285"/>
    </row>
    <row r="496" spans="1:32">
      <c r="A496" s="1014"/>
      <c r="B496" s="1014"/>
      <c r="C496" s="1014"/>
      <c r="D496" s="1014"/>
      <c r="E496" s="1014"/>
      <c r="F496" s="1015"/>
      <c r="G496" s="1014"/>
      <c r="H496" s="1095"/>
      <c r="I496" s="1014"/>
      <c r="J496" s="1014"/>
      <c r="K496" s="285"/>
      <c r="N496" s="285"/>
      <c r="O496" s="285"/>
      <c r="P496" s="285"/>
      <c r="Q496" s="285"/>
      <c r="R496" s="285"/>
      <c r="S496" s="285"/>
      <c r="T496" s="285"/>
      <c r="U496" s="285"/>
      <c r="V496" s="285"/>
      <c r="W496" s="285"/>
      <c r="X496" s="285"/>
      <c r="Y496" s="285"/>
      <c r="Z496" s="285"/>
      <c r="AA496" s="285"/>
      <c r="AB496" s="285"/>
      <c r="AC496" s="285"/>
      <c r="AD496" s="285"/>
      <c r="AE496" s="285"/>
      <c r="AF496" s="285"/>
    </row>
    <row r="497" spans="1:32">
      <c r="A497" s="1014"/>
      <c r="B497" s="1014"/>
      <c r="C497" s="1014"/>
      <c r="D497" s="1014"/>
      <c r="E497" s="1014"/>
      <c r="F497" s="1015"/>
      <c r="G497" s="1014"/>
      <c r="H497" s="1095"/>
      <c r="I497" s="1014"/>
      <c r="J497" s="1014"/>
      <c r="K497" s="285"/>
      <c r="N497" s="285"/>
      <c r="O497" s="285"/>
      <c r="P497" s="285"/>
      <c r="Q497" s="285"/>
      <c r="R497" s="285"/>
      <c r="S497" s="285"/>
      <c r="T497" s="285"/>
      <c r="U497" s="285"/>
      <c r="V497" s="285"/>
      <c r="W497" s="285"/>
      <c r="X497" s="285"/>
      <c r="Y497" s="285"/>
      <c r="Z497" s="285"/>
      <c r="AA497" s="285"/>
      <c r="AB497" s="285"/>
      <c r="AC497" s="285"/>
      <c r="AD497" s="285"/>
      <c r="AE497" s="285"/>
      <c r="AF497" s="285"/>
    </row>
    <row r="498" spans="1:32">
      <c r="A498" s="1014"/>
      <c r="B498" s="1014"/>
      <c r="C498" s="1014"/>
      <c r="D498" s="1014"/>
      <c r="E498" s="1014"/>
      <c r="F498" s="1015"/>
      <c r="G498" s="1014"/>
      <c r="H498" s="1095"/>
      <c r="I498" s="1014"/>
      <c r="J498" s="1014"/>
      <c r="K498" s="285"/>
      <c r="N498" s="285"/>
      <c r="O498" s="285"/>
      <c r="P498" s="285"/>
      <c r="Q498" s="285"/>
      <c r="R498" s="285"/>
      <c r="S498" s="285"/>
      <c r="T498" s="285"/>
      <c r="U498" s="285"/>
      <c r="V498" s="285"/>
      <c r="W498" s="285"/>
      <c r="X498" s="285"/>
      <c r="Y498" s="285"/>
      <c r="Z498" s="285"/>
      <c r="AA498" s="285"/>
      <c r="AB498" s="285"/>
      <c r="AC498" s="285"/>
      <c r="AD498" s="285"/>
      <c r="AE498" s="285"/>
      <c r="AF498" s="285"/>
    </row>
    <row r="499" spans="1:32">
      <c r="A499" s="1014"/>
      <c r="B499" s="1014"/>
      <c r="C499" s="1014"/>
      <c r="D499" s="1014"/>
      <c r="E499" s="1014"/>
      <c r="F499" s="1015"/>
      <c r="G499" s="1014"/>
      <c r="H499" s="1095"/>
      <c r="I499" s="1014"/>
      <c r="J499" s="1014"/>
      <c r="K499" s="285"/>
      <c r="N499" s="285"/>
      <c r="O499" s="285"/>
      <c r="P499" s="285"/>
      <c r="Q499" s="285"/>
      <c r="R499" s="285"/>
      <c r="S499" s="285"/>
      <c r="T499" s="285"/>
      <c r="U499" s="285"/>
      <c r="V499" s="285"/>
      <c r="W499" s="285"/>
      <c r="X499" s="285"/>
      <c r="Y499" s="285"/>
      <c r="Z499" s="285"/>
      <c r="AA499" s="285"/>
      <c r="AB499" s="285"/>
      <c r="AC499" s="285"/>
      <c r="AD499" s="285"/>
      <c r="AE499" s="285"/>
      <c r="AF499" s="285"/>
    </row>
    <row r="500" spans="1:32">
      <c r="A500" s="1014"/>
      <c r="B500" s="1014"/>
      <c r="C500" s="1014"/>
      <c r="D500" s="1014"/>
      <c r="E500" s="1014"/>
      <c r="F500" s="1015"/>
      <c r="G500" s="1014"/>
      <c r="H500" s="1095"/>
      <c r="I500" s="1014"/>
      <c r="J500" s="1014"/>
      <c r="K500" s="285"/>
      <c r="N500" s="285"/>
      <c r="O500" s="285"/>
      <c r="P500" s="285"/>
      <c r="Q500" s="285"/>
      <c r="R500" s="285"/>
      <c r="S500" s="285"/>
      <c r="T500" s="285"/>
      <c r="U500" s="285"/>
      <c r="V500" s="285"/>
      <c r="W500" s="285"/>
      <c r="X500" s="285"/>
      <c r="Y500" s="285"/>
      <c r="Z500" s="285"/>
      <c r="AA500" s="285"/>
      <c r="AB500" s="285"/>
      <c r="AC500" s="285"/>
      <c r="AD500" s="285"/>
      <c r="AE500" s="285"/>
      <c r="AF500" s="285"/>
    </row>
    <row r="501" spans="1:32">
      <c r="A501" s="1014"/>
      <c r="B501" s="1014"/>
      <c r="C501" s="1014"/>
      <c r="D501" s="1014"/>
      <c r="E501" s="1014"/>
      <c r="F501" s="1015"/>
      <c r="G501" s="1014"/>
      <c r="H501" s="1095"/>
      <c r="I501" s="1014"/>
      <c r="J501" s="1014"/>
      <c r="K501" s="285"/>
      <c r="N501" s="285"/>
      <c r="O501" s="285"/>
      <c r="P501" s="285"/>
      <c r="Q501" s="285"/>
      <c r="R501" s="285"/>
      <c r="S501" s="285"/>
      <c r="T501" s="285"/>
      <c r="U501" s="285"/>
      <c r="V501" s="285"/>
      <c r="W501" s="285"/>
      <c r="X501" s="285"/>
      <c r="Y501" s="285"/>
      <c r="Z501" s="285"/>
      <c r="AA501" s="285"/>
      <c r="AB501" s="285"/>
      <c r="AC501" s="285"/>
      <c r="AD501" s="285"/>
      <c r="AE501" s="285"/>
      <c r="AF501" s="285"/>
    </row>
    <row r="502" spans="1:32">
      <c r="A502" s="1014"/>
      <c r="B502" s="1014"/>
      <c r="C502" s="1014"/>
      <c r="D502" s="1014"/>
      <c r="E502" s="1014"/>
      <c r="F502" s="1015"/>
      <c r="G502" s="1014"/>
      <c r="H502" s="1095"/>
      <c r="I502" s="1014"/>
      <c r="J502" s="1014"/>
      <c r="K502" s="285"/>
      <c r="N502" s="285"/>
      <c r="O502" s="285"/>
      <c r="P502" s="285"/>
      <c r="Q502" s="285"/>
      <c r="R502" s="285"/>
      <c r="S502" s="285"/>
      <c r="T502" s="285"/>
      <c r="U502" s="285"/>
      <c r="V502" s="285"/>
      <c r="W502" s="285"/>
      <c r="X502" s="285"/>
      <c r="Y502" s="285"/>
      <c r="Z502" s="285"/>
      <c r="AA502" s="285"/>
      <c r="AB502" s="285"/>
      <c r="AC502" s="285"/>
      <c r="AD502" s="285"/>
      <c r="AE502" s="285"/>
      <c r="AF502" s="285"/>
    </row>
    <row r="503" spans="1:32">
      <c r="A503" s="1014"/>
      <c r="B503" s="1014"/>
      <c r="C503" s="1014"/>
      <c r="D503" s="1014"/>
      <c r="E503" s="1014"/>
      <c r="F503" s="1015"/>
      <c r="G503" s="1014"/>
      <c r="H503" s="1095"/>
      <c r="I503" s="1014"/>
      <c r="J503" s="1014"/>
      <c r="K503" s="285"/>
      <c r="N503" s="285"/>
      <c r="O503" s="285"/>
      <c r="P503" s="285"/>
      <c r="Q503" s="285"/>
      <c r="R503" s="285"/>
      <c r="S503" s="285"/>
      <c r="T503" s="285"/>
      <c r="U503" s="285"/>
      <c r="V503" s="285"/>
      <c r="W503" s="285"/>
      <c r="X503" s="285"/>
      <c r="Y503" s="285"/>
      <c r="Z503" s="285"/>
      <c r="AA503" s="285"/>
      <c r="AB503" s="285"/>
      <c r="AC503" s="285"/>
      <c r="AD503" s="285"/>
      <c r="AE503" s="285"/>
      <c r="AF503" s="285"/>
    </row>
    <row r="504" spans="1:32">
      <c r="A504" s="1014"/>
      <c r="B504" s="1014"/>
      <c r="C504" s="1014"/>
      <c r="D504" s="1014"/>
      <c r="E504" s="1014"/>
      <c r="F504" s="1015"/>
      <c r="G504" s="1014"/>
      <c r="H504" s="1095"/>
      <c r="I504" s="1014"/>
      <c r="J504" s="1014"/>
      <c r="K504" s="285"/>
      <c r="N504" s="285"/>
      <c r="O504" s="285"/>
      <c r="P504" s="285"/>
      <c r="Q504" s="285"/>
      <c r="R504" s="285"/>
      <c r="S504" s="285"/>
      <c r="T504" s="285"/>
      <c r="U504" s="285"/>
      <c r="V504" s="285"/>
      <c r="W504" s="285"/>
      <c r="X504" s="285"/>
      <c r="Y504" s="285"/>
      <c r="Z504" s="285"/>
      <c r="AA504" s="285"/>
      <c r="AB504" s="285"/>
      <c r="AC504" s="285"/>
      <c r="AD504" s="285"/>
      <c r="AE504" s="285"/>
      <c r="AF504" s="285"/>
    </row>
    <row r="505" spans="1:32">
      <c r="A505" s="1014"/>
      <c r="B505" s="1014"/>
      <c r="C505" s="1014"/>
      <c r="D505" s="1014"/>
      <c r="E505" s="1014"/>
      <c r="F505" s="1015"/>
      <c r="G505" s="1014"/>
      <c r="H505" s="1095"/>
      <c r="I505" s="1014"/>
      <c r="J505" s="1014"/>
      <c r="K505" s="285"/>
      <c r="N505" s="285"/>
      <c r="O505" s="285"/>
      <c r="P505" s="285"/>
      <c r="Q505" s="285"/>
      <c r="R505" s="285"/>
      <c r="S505" s="285"/>
      <c r="T505" s="285"/>
      <c r="U505" s="285"/>
      <c r="V505" s="285"/>
      <c r="W505" s="285"/>
      <c r="X505" s="285"/>
      <c r="Y505" s="285"/>
      <c r="Z505" s="285"/>
      <c r="AA505" s="285"/>
      <c r="AB505" s="285"/>
      <c r="AC505" s="285"/>
      <c r="AD505" s="285"/>
      <c r="AE505" s="285"/>
      <c r="AF505" s="285"/>
    </row>
    <row r="506" spans="1:32">
      <c r="A506" s="1014"/>
      <c r="B506" s="1014"/>
      <c r="C506" s="1014"/>
      <c r="D506" s="1014"/>
      <c r="E506" s="1014"/>
      <c r="F506" s="1015"/>
      <c r="G506" s="1014"/>
      <c r="H506" s="1095"/>
      <c r="I506" s="1014"/>
      <c r="J506" s="1014"/>
      <c r="K506" s="285"/>
      <c r="N506" s="285"/>
      <c r="O506" s="285"/>
      <c r="P506" s="285"/>
      <c r="Q506" s="285"/>
      <c r="R506" s="285"/>
      <c r="S506" s="285"/>
      <c r="T506" s="285"/>
      <c r="U506" s="285"/>
      <c r="V506" s="285"/>
      <c r="W506" s="285"/>
      <c r="X506" s="285"/>
      <c r="Y506" s="285"/>
      <c r="Z506" s="285"/>
      <c r="AA506" s="285"/>
      <c r="AB506" s="285"/>
      <c r="AC506" s="285"/>
      <c r="AD506" s="285"/>
      <c r="AE506" s="285"/>
      <c r="AF506" s="285"/>
    </row>
    <row r="507" spans="1:32">
      <c r="A507" s="1014"/>
      <c r="B507" s="1014"/>
      <c r="C507" s="1014"/>
      <c r="D507" s="1014"/>
      <c r="E507" s="1014"/>
      <c r="F507" s="1015"/>
      <c r="G507" s="1014"/>
      <c r="H507" s="1095"/>
      <c r="I507" s="1014"/>
      <c r="J507" s="1014"/>
      <c r="K507" s="285"/>
      <c r="N507" s="285"/>
      <c r="O507" s="285"/>
      <c r="P507" s="285"/>
      <c r="Q507" s="285"/>
      <c r="R507" s="285"/>
      <c r="S507" s="285"/>
      <c r="T507" s="285"/>
      <c r="U507" s="285"/>
      <c r="V507" s="285"/>
      <c r="W507" s="285"/>
      <c r="X507" s="285"/>
      <c r="Y507" s="285"/>
      <c r="Z507" s="285"/>
      <c r="AA507" s="285"/>
      <c r="AB507" s="285"/>
      <c r="AC507" s="285"/>
      <c r="AD507" s="285"/>
      <c r="AE507" s="285"/>
      <c r="AF507" s="285"/>
    </row>
    <row r="508" spans="1:32">
      <c r="A508" s="1014"/>
      <c r="B508" s="1014"/>
      <c r="C508" s="1014"/>
      <c r="D508" s="1014"/>
      <c r="E508" s="1014"/>
      <c r="F508" s="1015"/>
      <c r="G508" s="1014"/>
      <c r="H508" s="1095"/>
      <c r="I508" s="1014"/>
      <c r="J508" s="1014"/>
      <c r="K508" s="285"/>
      <c r="N508" s="285"/>
      <c r="O508" s="285"/>
      <c r="P508" s="285"/>
      <c r="Q508" s="285"/>
      <c r="R508" s="285"/>
      <c r="S508" s="285"/>
      <c r="T508" s="285"/>
      <c r="U508" s="285"/>
      <c r="V508" s="285"/>
      <c r="W508" s="285"/>
      <c r="X508" s="285"/>
      <c r="Y508" s="285"/>
      <c r="Z508" s="285"/>
      <c r="AA508" s="285"/>
      <c r="AB508" s="285"/>
      <c r="AC508" s="285"/>
      <c r="AD508" s="285"/>
      <c r="AE508" s="285"/>
      <c r="AF508" s="285"/>
    </row>
    <row r="509" spans="1:32">
      <c r="A509" s="1014"/>
      <c r="B509" s="1014"/>
      <c r="C509" s="1014"/>
      <c r="D509" s="1014"/>
      <c r="E509" s="1014"/>
      <c r="F509" s="1015"/>
      <c r="G509" s="1014"/>
      <c r="H509" s="1095"/>
      <c r="I509" s="1014"/>
      <c r="J509" s="1014"/>
      <c r="K509" s="285"/>
      <c r="N509" s="285"/>
      <c r="O509" s="285"/>
      <c r="P509" s="285"/>
      <c r="Q509" s="285"/>
      <c r="R509" s="285"/>
      <c r="S509" s="285"/>
      <c r="T509" s="285"/>
      <c r="U509" s="285"/>
      <c r="V509" s="285"/>
      <c r="W509" s="285"/>
      <c r="X509" s="285"/>
      <c r="Y509" s="285"/>
      <c r="Z509" s="285"/>
      <c r="AA509" s="285"/>
      <c r="AB509" s="285"/>
      <c r="AC509" s="285"/>
      <c r="AD509" s="285"/>
      <c r="AE509" s="285"/>
      <c r="AF509" s="285"/>
    </row>
    <row r="510" spans="1:32">
      <c r="A510" s="1014"/>
      <c r="B510" s="1014"/>
      <c r="C510" s="1014"/>
      <c r="D510" s="1014"/>
      <c r="E510" s="1014"/>
      <c r="F510" s="1015"/>
      <c r="G510" s="1014"/>
      <c r="H510" s="1095"/>
      <c r="I510" s="1014"/>
      <c r="J510" s="1014"/>
      <c r="K510" s="285"/>
      <c r="N510" s="285"/>
      <c r="O510" s="285"/>
      <c r="P510" s="285"/>
      <c r="Q510" s="285"/>
      <c r="R510" s="285"/>
      <c r="S510" s="285"/>
      <c r="T510" s="285"/>
      <c r="U510" s="285"/>
      <c r="V510" s="285"/>
      <c r="W510" s="285"/>
      <c r="X510" s="285"/>
      <c r="Y510" s="285"/>
      <c r="Z510" s="285"/>
      <c r="AA510" s="285"/>
      <c r="AB510" s="285"/>
      <c r="AC510" s="285"/>
      <c r="AD510" s="285"/>
      <c r="AE510" s="285"/>
      <c r="AF510" s="285"/>
    </row>
    <row r="511" spans="1:32">
      <c r="A511" s="1014"/>
      <c r="B511" s="1014"/>
      <c r="C511" s="1014"/>
      <c r="D511" s="1014"/>
      <c r="E511" s="1014"/>
      <c r="F511" s="1015"/>
      <c r="G511" s="1014"/>
      <c r="H511" s="1095"/>
      <c r="I511" s="1014"/>
      <c r="J511" s="1014"/>
      <c r="K511" s="285"/>
      <c r="N511" s="285"/>
      <c r="O511" s="285"/>
      <c r="P511" s="285"/>
      <c r="Q511" s="285"/>
      <c r="R511" s="285"/>
      <c r="S511" s="285"/>
      <c r="T511" s="285"/>
      <c r="U511" s="285"/>
      <c r="V511" s="285"/>
      <c r="W511" s="285"/>
      <c r="X511" s="285"/>
      <c r="Y511" s="285"/>
      <c r="Z511" s="285"/>
      <c r="AA511" s="285"/>
      <c r="AB511" s="285"/>
      <c r="AC511" s="285"/>
      <c r="AD511" s="285"/>
      <c r="AE511" s="285"/>
      <c r="AF511" s="285"/>
    </row>
    <row r="512" spans="1:32">
      <c r="A512" s="1014"/>
      <c r="B512" s="1014"/>
      <c r="C512" s="1014"/>
      <c r="D512" s="1014"/>
      <c r="E512" s="1014"/>
      <c r="F512" s="1016"/>
      <c r="G512" s="1014"/>
      <c r="H512" s="1095"/>
      <c r="I512" s="1017"/>
      <c r="J512" s="1017"/>
      <c r="K512" s="285"/>
      <c r="N512" s="285"/>
      <c r="O512" s="285"/>
      <c r="P512" s="285"/>
      <c r="Q512" s="285"/>
      <c r="R512" s="285"/>
      <c r="S512" s="285"/>
      <c r="T512" s="285"/>
      <c r="U512" s="285"/>
      <c r="V512" s="285"/>
      <c r="W512" s="285"/>
      <c r="X512" s="285"/>
      <c r="Y512" s="285"/>
      <c r="Z512" s="285"/>
      <c r="AA512" s="285"/>
      <c r="AB512" s="285"/>
      <c r="AC512" s="285"/>
      <c r="AD512" s="285"/>
      <c r="AE512" s="285"/>
      <c r="AF512" s="285"/>
    </row>
    <row r="513" spans="1:32">
      <c r="A513" s="1014"/>
      <c r="B513" s="1014"/>
      <c r="C513" s="1014"/>
      <c r="D513" s="1014"/>
      <c r="E513" s="1014"/>
      <c r="F513" s="1016"/>
      <c r="G513" s="1014"/>
      <c r="H513" s="1095"/>
      <c r="I513" s="1017"/>
      <c r="J513" s="1017"/>
      <c r="K513" s="285"/>
      <c r="N513" s="285"/>
      <c r="O513" s="285"/>
      <c r="P513" s="285"/>
      <c r="Q513" s="285"/>
      <c r="R513" s="285"/>
      <c r="S513" s="285"/>
      <c r="T513" s="285"/>
      <c r="U513" s="285"/>
      <c r="V513" s="285"/>
      <c r="W513" s="285"/>
      <c r="X513" s="285"/>
      <c r="Y513" s="285"/>
      <c r="Z513" s="285"/>
      <c r="AA513" s="285"/>
      <c r="AB513" s="285"/>
      <c r="AC513" s="285"/>
      <c r="AD513" s="285"/>
      <c r="AE513" s="285"/>
      <c r="AF513" s="285"/>
    </row>
    <row r="514" spans="1:32">
      <c r="A514" s="1014"/>
      <c r="B514" s="1014"/>
      <c r="C514" s="1014"/>
      <c r="D514" s="1014"/>
      <c r="E514" s="1014"/>
      <c r="F514" s="1016"/>
      <c r="G514" s="1014"/>
      <c r="H514" s="1095"/>
      <c r="I514" s="1017"/>
      <c r="J514" s="1017"/>
      <c r="K514" s="285"/>
      <c r="N514" s="285"/>
      <c r="O514" s="285"/>
      <c r="P514" s="285"/>
      <c r="Q514" s="285"/>
      <c r="R514" s="285"/>
      <c r="S514" s="285"/>
      <c r="T514" s="285"/>
      <c r="U514" s="285"/>
      <c r="V514" s="285"/>
      <c r="W514" s="285"/>
      <c r="X514" s="285"/>
      <c r="Y514" s="285"/>
      <c r="Z514" s="285"/>
      <c r="AA514" s="285"/>
      <c r="AB514" s="285"/>
      <c r="AC514" s="285"/>
      <c r="AD514" s="285"/>
      <c r="AE514" s="285"/>
      <c r="AF514" s="285"/>
    </row>
    <row r="515" spans="1:32">
      <c r="A515" s="1014"/>
      <c r="B515" s="1014"/>
      <c r="C515" s="1014"/>
      <c r="D515" s="1014"/>
      <c r="E515" s="1014"/>
      <c r="F515" s="1016"/>
      <c r="G515" s="1014"/>
      <c r="H515" s="1095"/>
      <c r="I515" s="1017"/>
      <c r="J515" s="1017"/>
      <c r="K515" s="285"/>
      <c r="N515" s="285"/>
      <c r="O515" s="285"/>
      <c r="P515" s="285"/>
      <c r="Q515" s="285"/>
      <c r="R515" s="285"/>
      <c r="S515" s="285"/>
      <c r="T515" s="285"/>
      <c r="U515" s="285"/>
      <c r="V515" s="285"/>
      <c r="W515" s="285"/>
      <c r="X515" s="285"/>
      <c r="Y515" s="285"/>
      <c r="Z515" s="285"/>
      <c r="AA515" s="285"/>
      <c r="AB515" s="285"/>
      <c r="AC515" s="285"/>
      <c r="AD515" s="285"/>
      <c r="AE515" s="285"/>
      <c r="AF515" s="285"/>
    </row>
    <row r="516" spans="1:32">
      <c r="A516" s="1014"/>
      <c r="B516" s="1014"/>
      <c r="C516" s="1014"/>
      <c r="D516" s="1014"/>
      <c r="E516" s="1014"/>
      <c r="F516" s="1016"/>
      <c r="G516" s="1014"/>
      <c r="H516" s="1095"/>
      <c r="I516" s="1017"/>
      <c r="J516" s="1017"/>
      <c r="K516" s="285"/>
      <c r="N516" s="285"/>
      <c r="O516" s="285"/>
      <c r="P516" s="285"/>
      <c r="Q516" s="285"/>
      <c r="R516" s="285"/>
      <c r="S516" s="285"/>
      <c r="T516" s="285"/>
      <c r="U516" s="285"/>
      <c r="V516" s="285"/>
      <c r="W516" s="285"/>
      <c r="X516" s="285"/>
      <c r="Y516" s="285"/>
      <c r="Z516" s="285"/>
      <c r="AA516" s="285"/>
      <c r="AB516" s="285"/>
      <c r="AC516" s="285"/>
      <c r="AD516" s="285"/>
      <c r="AE516" s="285"/>
      <c r="AF516" s="285"/>
    </row>
    <row r="517" spans="1:32">
      <c r="A517" s="1014"/>
      <c r="B517" s="1014"/>
      <c r="C517" s="1014"/>
      <c r="D517" s="1014"/>
      <c r="E517" s="1014"/>
      <c r="F517" s="1016"/>
      <c r="G517" s="1014"/>
      <c r="H517" s="1095"/>
      <c r="I517" s="1017"/>
      <c r="J517" s="1017"/>
      <c r="K517" s="285"/>
      <c r="N517" s="285"/>
      <c r="O517" s="285"/>
      <c r="P517" s="285"/>
      <c r="Q517" s="285"/>
      <c r="R517" s="285"/>
      <c r="S517" s="285"/>
      <c r="T517" s="285"/>
      <c r="U517" s="285"/>
      <c r="V517" s="285"/>
      <c r="W517" s="285"/>
      <c r="X517" s="285"/>
      <c r="Y517" s="285"/>
      <c r="Z517" s="285"/>
      <c r="AA517" s="285"/>
      <c r="AB517" s="285"/>
      <c r="AC517" s="285"/>
      <c r="AD517" s="285"/>
      <c r="AE517" s="285"/>
      <c r="AF517" s="285"/>
    </row>
    <row r="518" spans="1:32">
      <c r="A518" s="1014"/>
      <c r="B518" s="1014"/>
      <c r="C518" s="1014"/>
      <c r="D518" s="1014"/>
      <c r="E518" s="1014"/>
      <c r="F518" s="1016"/>
      <c r="G518" s="1014"/>
      <c r="H518" s="1095"/>
      <c r="I518" s="1017"/>
      <c r="J518" s="1017"/>
      <c r="K518" s="285"/>
      <c r="N518" s="285"/>
      <c r="O518" s="285"/>
      <c r="P518" s="285"/>
      <c r="Q518" s="285"/>
      <c r="R518" s="285"/>
      <c r="S518" s="285"/>
      <c r="T518" s="285"/>
      <c r="U518" s="285"/>
      <c r="V518" s="285"/>
      <c r="W518" s="285"/>
      <c r="X518" s="285"/>
      <c r="Y518" s="285"/>
      <c r="Z518" s="285"/>
      <c r="AA518" s="285"/>
      <c r="AB518" s="285"/>
      <c r="AC518" s="285"/>
      <c r="AD518" s="285"/>
      <c r="AE518" s="285"/>
      <c r="AF518" s="285"/>
    </row>
    <row r="519" spans="1:32">
      <c r="A519" s="1014"/>
      <c r="B519" s="1014"/>
      <c r="C519" s="1014"/>
      <c r="D519" s="1014"/>
      <c r="E519" s="1014"/>
      <c r="F519" s="1016"/>
      <c r="G519" s="1014"/>
      <c r="H519" s="1095"/>
      <c r="I519" s="1017"/>
      <c r="J519" s="1017"/>
      <c r="K519" s="285"/>
      <c r="N519" s="285"/>
      <c r="O519" s="285"/>
      <c r="P519" s="285"/>
      <c r="Q519" s="285"/>
      <c r="R519" s="285"/>
      <c r="S519" s="285"/>
      <c r="T519" s="285"/>
      <c r="U519" s="285"/>
      <c r="V519" s="285"/>
      <c r="W519" s="285"/>
      <c r="X519" s="285"/>
      <c r="Y519" s="285"/>
      <c r="Z519" s="285"/>
      <c r="AA519" s="285"/>
      <c r="AB519" s="285"/>
      <c r="AC519" s="285"/>
      <c r="AD519" s="285"/>
      <c r="AE519" s="285"/>
      <c r="AF519" s="285"/>
    </row>
    <row r="520" spans="1:32">
      <c r="A520" s="1014"/>
      <c r="B520" s="1014"/>
      <c r="C520" s="1014"/>
      <c r="D520" s="1014"/>
      <c r="E520" s="1014"/>
      <c r="F520" s="1016"/>
      <c r="G520" s="1014"/>
      <c r="H520" s="1095"/>
      <c r="I520" s="1017"/>
      <c r="J520" s="1017"/>
      <c r="K520" s="285"/>
      <c r="N520" s="285"/>
      <c r="O520" s="285"/>
      <c r="P520" s="285"/>
      <c r="Q520" s="285"/>
      <c r="R520" s="285"/>
      <c r="S520" s="285"/>
      <c r="T520" s="285"/>
      <c r="U520" s="285"/>
      <c r="V520" s="285"/>
      <c r="W520" s="285"/>
      <c r="X520" s="285"/>
      <c r="Y520" s="285"/>
      <c r="Z520" s="285"/>
      <c r="AA520" s="285"/>
      <c r="AB520" s="285"/>
      <c r="AC520" s="285"/>
      <c r="AD520" s="285"/>
      <c r="AE520" s="285"/>
      <c r="AF520" s="285"/>
    </row>
    <row r="521" spans="1:32">
      <c r="A521" s="1014"/>
      <c r="B521" s="1014"/>
      <c r="C521" s="1014"/>
      <c r="D521" s="1014"/>
      <c r="E521" s="1014"/>
      <c r="F521" s="1016"/>
      <c r="G521" s="1014"/>
      <c r="H521" s="1095"/>
      <c r="I521" s="1017"/>
      <c r="J521" s="1017"/>
      <c r="K521" s="285"/>
      <c r="N521" s="285"/>
      <c r="O521" s="285"/>
      <c r="P521" s="285"/>
      <c r="Q521" s="285"/>
      <c r="R521" s="285"/>
      <c r="S521" s="285"/>
      <c r="T521" s="285"/>
      <c r="U521" s="285"/>
      <c r="V521" s="285"/>
      <c r="W521" s="285"/>
      <c r="X521" s="285"/>
      <c r="Y521" s="285"/>
      <c r="Z521" s="285"/>
      <c r="AA521" s="285"/>
      <c r="AB521" s="285"/>
      <c r="AC521" s="285"/>
      <c r="AD521" s="285"/>
      <c r="AE521" s="285"/>
      <c r="AF521" s="285"/>
    </row>
    <row r="522" spans="1:32">
      <c r="A522" s="1014"/>
      <c r="B522" s="1014"/>
      <c r="C522" s="1014"/>
      <c r="D522" s="1014"/>
      <c r="E522" s="1014"/>
      <c r="F522" s="1016"/>
      <c r="G522" s="1014"/>
      <c r="H522" s="1095"/>
      <c r="I522" s="1017"/>
      <c r="J522" s="1017"/>
      <c r="K522" s="285"/>
      <c r="N522" s="285"/>
      <c r="O522" s="285"/>
      <c r="P522" s="285"/>
      <c r="Q522" s="285"/>
      <c r="R522" s="285"/>
      <c r="S522" s="285"/>
      <c r="T522" s="285"/>
      <c r="U522" s="285"/>
      <c r="V522" s="285"/>
      <c r="W522" s="285"/>
      <c r="X522" s="285"/>
      <c r="Y522" s="285"/>
      <c r="Z522" s="285"/>
      <c r="AA522" s="285"/>
      <c r="AB522" s="285"/>
      <c r="AC522" s="285"/>
      <c r="AD522" s="285"/>
      <c r="AE522" s="285"/>
      <c r="AF522" s="285"/>
    </row>
    <row r="523" spans="1:32">
      <c r="A523" s="1014"/>
      <c r="B523" s="1014"/>
      <c r="C523" s="1014"/>
      <c r="D523" s="1014"/>
      <c r="E523" s="1014"/>
      <c r="F523" s="1016"/>
      <c r="G523" s="1014"/>
      <c r="H523" s="1095"/>
      <c r="I523" s="1017"/>
      <c r="J523" s="1017"/>
      <c r="K523" s="285"/>
      <c r="N523" s="285"/>
      <c r="O523" s="285"/>
      <c r="P523" s="285"/>
      <c r="Q523" s="285"/>
      <c r="R523" s="285"/>
      <c r="S523" s="285"/>
      <c r="T523" s="285"/>
      <c r="U523" s="285"/>
      <c r="V523" s="285"/>
      <c r="W523" s="285"/>
      <c r="X523" s="285"/>
      <c r="Y523" s="285"/>
      <c r="Z523" s="285"/>
      <c r="AA523" s="285"/>
      <c r="AB523" s="285"/>
      <c r="AC523" s="285"/>
      <c r="AD523" s="285"/>
      <c r="AE523" s="285"/>
      <c r="AF523" s="285"/>
    </row>
    <row r="524" spans="1:32">
      <c r="A524" s="1014"/>
      <c r="B524" s="1014"/>
      <c r="C524" s="1014"/>
      <c r="D524" s="1014"/>
      <c r="E524" s="1014"/>
      <c r="F524" s="1016"/>
      <c r="G524" s="1014"/>
      <c r="H524" s="1095"/>
      <c r="I524" s="1017"/>
      <c r="J524" s="1017"/>
      <c r="K524" s="285"/>
      <c r="N524" s="285"/>
      <c r="O524" s="285"/>
      <c r="P524" s="285"/>
      <c r="Q524" s="285"/>
      <c r="R524" s="285"/>
      <c r="S524" s="285"/>
      <c r="T524" s="285"/>
      <c r="U524" s="285"/>
      <c r="V524" s="285"/>
      <c r="W524" s="285"/>
      <c r="X524" s="285"/>
      <c r="Y524" s="285"/>
      <c r="Z524" s="285"/>
      <c r="AA524" s="285"/>
      <c r="AB524" s="285"/>
      <c r="AC524" s="285"/>
      <c r="AD524" s="285"/>
      <c r="AE524" s="285"/>
      <c r="AF524" s="285"/>
    </row>
    <row r="525" spans="1:32">
      <c r="A525" s="1014"/>
      <c r="B525" s="1014"/>
      <c r="C525" s="1014"/>
      <c r="D525" s="1014"/>
      <c r="E525" s="1014"/>
      <c r="F525" s="1016"/>
      <c r="G525" s="1014"/>
      <c r="H525" s="1095"/>
      <c r="I525" s="1017"/>
      <c r="J525" s="1017"/>
      <c r="K525" s="285"/>
      <c r="N525" s="285"/>
      <c r="O525" s="285"/>
      <c r="P525" s="285"/>
      <c r="Q525" s="285"/>
      <c r="R525" s="285"/>
      <c r="S525" s="285"/>
      <c r="T525" s="285"/>
      <c r="U525" s="285"/>
      <c r="V525" s="285"/>
      <c r="W525" s="285"/>
      <c r="X525" s="285"/>
      <c r="Y525" s="285"/>
      <c r="Z525" s="285"/>
      <c r="AA525" s="285"/>
      <c r="AB525" s="285"/>
      <c r="AC525" s="285"/>
      <c r="AD525" s="285"/>
      <c r="AE525" s="285"/>
      <c r="AF525" s="285"/>
    </row>
    <row r="526" spans="1:32">
      <c r="A526" s="1014"/>
      <c r="B526" s="1014"/>
      <c r="C526" s="1014"/>
      <c r="D526" s="1014"/>
      <c r="E526" s="1014"/>
      <c r="F526" s="1016"/>
      <c r="G526" s="1014"/>
      <c r="H526" s="1095"/>
      <c r="I526" s="1017"/>
      <c r="J526" s="1017"/>
      <c r="K526" s="285"/>
      <c r="N526" s="285"/>
      <c r="O526" s="285"/>
      <c r="P526" s="285"/>
      <c r="Q526" s="285"/>
      <c r="R526" s="285"/>
      <c r="S526" s="285"/>
      <c r="T526" s="285"/>
      <c r="U526" s="285"/>
      <c r="V526" s="285"/>
      <c r="W526" s="285"/>
      <c r="X526" s="285"/>
      <c r="Y526" s="285"/>
      <c r="Z526" s="285"/>
      <c r="AA526" s="285"/>
      <c r="AB526" s="285"/>
      <c r="AC526" s="285"/>
      <c r="AD526" s="285"/>
      <c r="AE526" s="285"/>
      <c r="AF526" s="285"/>
    </row>
    <row r="527" spans="1:32">
      <c r="A527" s="1014"/>
      <c r="B527" s="1014"/>
      <c r="C527" s="1014"/>
      <c r="D527" s="1014"/>
      <c r="E527" s="1014"/>
      <c r="F527" s="1016"/>
      <c r="G527" s="1014"/>
      <c r="H527" s="1095"/>
      <c r="I527" s="1017"/>
      <c r="J527" s="1017"/>
      <c r="K527" s="285"/>
      <c r="N527" s="285"/>
      <c r="O527" s="285"/>
      <c r="P527" s="285"/>
      <c r="Q527" s="285"/>
      <c r="R527" s="285"/>
      <c r="S527" s="285"/>
      <c r="T527" s="285"/>
      <c r="U527" s="285"/>
      <c r="V527" s="285"/>
      <c r="W527" s="285"/>
      <c r="X527" s="285"/>
      <c r="Y527" s="285"/>
      <c r="Z527" s="285"/>
      <c r="AA527" s="285"/>
      <c r="AB527" s="285"/>
      <c r="AC527" s="285"/>
      <c r="AD527" s="285"/>
      <c r="AE527" s="285"/>
      <c r="AF527" s="285"/>
    </row>
    <row r="528" spans="1:32">
      <c r="A528" s="1014"/>
      <c r="B528" s="1014"/>
      <c r="C528" s="1014"/>
      <c r="D528" s="1014"/>
      <c r="E528" s="1014"/>
      <c r="F528" s="1016"/>
      <c r="G528" s="1014"/>
      <c r="H528" s="1095"/>
      <c r="I528" s="1017"/>
      <c r="J528" s="1017"/>
      <c r="K528" s="285"/>
      <c r="N528" s="285"/>
      <c r="O528" s="285"/>
      <c r="P528" s="285"/>
      <c r="Q528" s="285"/>
      <c r="R528" s="285"/>
      <c r="S528" s="285"/>
      <c r="T528" s="285"/>
      <c r="U528" s="285"/>
      <c r="V528" s="285"/>
      <c r="W528" s="285"/>
      <c r="X528" s="285"/>
      <c r="Y528" s="285"/>
      <c r="Z528" s="285"/>
      <c r="AA528" s="285"/>
      <c r="AB528" s="285"/>
      <c r="AC528" s="285"/>
      <c r="AD528" s="285"/>
      <c r="AE528" s="285"/>
      <c r="AF528" s="285"/>
    </row>
    <row r="529" spans="1:32">
      <c r="A529" s="1014"/>
      <c r="B529" s="1014"/>
      <c r="C529" s="1014"/>
      <c r="D529" s="1014"/>
      <c r="E529" s="1014"/>
      <c r="F529" s="1016"/>
      <c r="G529" s="1014"/>
      <c r="H529" s="1095"/>
      <c r="I529" s="1017"/>
      <c r="J529" s="1017"/>
      <c r="K529" s="285"/>
      <c r="N529" s="285"/>
      <c r="O529" s="285"/>
      <c r="P529" s="285"/>
      <c r="Q529" s="285"/>
      <c r="R529" s="285"/>
      <c r="S529" s="285"/>
      <c r="T529" s="285"/>
      <c r="U529" s="285"/>
      <c r="V529" s="285"/>
      <c r="W529" s="285"/>
      <c r="X529" s="285"/>
      <c r="Y529" s="285"/>
      <c r="Z529" s="285"/>
      <c r="AA529" s="285"/>
      <c r="AB529" s="285"/>
      <c r="AC529" s="285"/>
      <c r="AD529" s="285"/>
      <c r="AE529" s="285"/>
      <c r="AF529" s="285"/>
    </row>
  </sheetData>
  <sheetProtection algorithmName="SHA-512" hashValue="v7oY2/uuMnksJYRFJNgKyrLMcj08C5dxMHLxDr2ADfKlX04fU/e3UXcZ6uWZlxkx+HzAprdADPHm6nq2RZ6gXg==" saltValue="P3vONaRHdPp/gVzFxaZwlA==" spinCount="100000" sheet="1" formatColumns="0" formatRows="0" selectLockedCells="1"/>
  <customSheetViews>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4"/>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5"/>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6"/>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7"/>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8"/>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9"/>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0"/>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1"/>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2"/>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3"/>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5"/>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6"/>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9"/>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20"/>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21"/>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22"/>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23"/>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24"/>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25"/>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H450:I450"/>
    <mergeCell ref="A442:J442"/>
    <mergeCell ref="C11:E11"/>
    <mergeCell ref="C9:E9"/>
    <mergeCell ref="I15:J15"/>
    <mergeCell ref="B20:F20"/>
    <mergeCell ref="A13:J13"/>
    <mergeCell ref="C10:E10"/>
    <mergeCell ref="A6:D6"/>
    <mergeCell ref="B447:J447"/>
    <mergeCell ref="H449:I449"/>
    <mergeCell ref="A3:J3"/>
    <mergeCell ref="R3:S3"/>
    <mergeCell ref="A4:J4"/>
    <mergeCell ref="A7:H7"/>
    <mergeCell ref="C8:E8"/>
  </mergeCells>
  <phoneticPr fontId="2" type="noConversion"/>
  <conditionalFormatting sqref="I22:I70 I149:I177 I72:I78 I179:I283 I285:I344 I346:I365 I367:I441">
    <cfRule type="expression" dxfId="60" priority="3412" stopIfTrue="1">
      <formula>F22&gt;0</formula>
    </cfRule>
  </conditionalFormatting>
  <conditionalFormatting sqref="I22:I70 I149:I177 I72:I78 I179:I283 I285:I344 I346:I365 I367:I441">
    <cfRule type="cellIs" dxfId="59" priority="3411" stopIfTrue="1" operator="equal">
      <formula>"a"</formula>
    </cfRule>
  </conditionalFormatting>
  <conditionalFormatting sqref="I22:I70 I149:I177 I72:I78 I179:I283 I285:I344 I346:I365 I367:I441">
    <cfRule type="expression" dxfId="58" priority="3410" stopIfTrue="1">
      <formula>H22&gt;0</formula>
    </cfRule>
  </conditionalFormatting>
  <conditionalFormatting sqref="I79:I148">
    <cfRule type="expression" dxfId="57" priority="9" stopIfTrue="1">
      <formula>F79&gt;0</formula>
    </cfRule>
  </conditionalFormatting>
  <conditionalFormatting sqref="I79:I148">
    <cfRule type="cellIs" dxfId="56" priority="8" stopIfTrue="1" operator="equal">
      <formula>"a"</formula>
    </cfRule>
  </conditionalFormatting>
  <conditionalFormatting sqref="I79:I148">
    <cfRule type="expression" dxfId="55" priority="7" stopIfTrue="1">
      <formula>H79&gt;0</formula>
    </cfRule>
  </conditionalFormatting>
  <dataValidations count="1">
    <dataValidation type="decimal" operator="greaterThan" allowBlank="1" showInputMessage="1" showErrorMessage="1" sqref="I22:I70 I72:I177 I179:I283 I285:I344 I346:I365 I367:I441" xr:uid="{00000000-0002-0000-0600-000000000000}">
      <formula1>0</formula1>
    </dataValidation>
  </dataValidations>
  <printOptions horizontalCentered="1"/>
  <pageMargins left="0.25" right="0.25" top="0.25" bottom="0.25" header="0.05" footer="0.05"/>
  <pageSetup paperSize="9" scale="7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97" customWidth="1"/>
    <col min="2" max="2" width="32.625" style="372" customWidth="1"/>
    <col min="3" max="3" width="7.625" style="371" customWidth="1"/>
    <col min="4" max="4" width="9.625" style="371" customWidth="1"/>
    <col min="5" max="6" width="17.625" style="371" customWidth="1"/>
    <col min="7" max="7" width="9" style="185"/>
    <col min="8" max="10" width="9" style="328"/>
    <col min="11" max="11" width="9" style="328" hidden="1" customWidth="1"/>
    <col min="12" max="13" width="17.625" style="328" hidden="1" customWidth="1"/>
    <col min="14" max="14" width="9" style="330" hidden="1" customWidth="1"/>
    <col min="15" max="15" width="15.625" style="328" hidden="1" customWidth="1"/>
    <col min="16" max="16" width="17.125" style="328" hidden="1" customWidth="1"/>
    <col min="17" max="17" width="9" style="328" hidden="1" customWidth="1"/>
    <col min="18" max="37" width="9" style="80"/>
    <col min="38" max="16384" width="9" style="328"/>
  </cols>
  <sheetData>
    <row r="1" spans="1:41" s="330" customFormat="1" ht="18" customHeight="1">
      <c r="A1" s="59" t="str">
        <f>Cover!B3</f>
        <v>Specification No.: CC/NT/W-AIS/DOM/A00/23/13127</v>
      </c>
      <c r="B1" s="60"/>
      <c r="C1" s="61"/>
      <c r="D1" s="61"/>
      <c r="E1" s="7"/>
      <c r="F1" s="8" t="s">
        <v>64</v>
      </c>
      <c r="G1" s="185"/>
      <c r="R1" s="185"/>
      <c r="S1" s="185"/>
      <c r="T1" s="185"/>
      <c r="U1" s="185"/>
      <c r="V1" s="185"/>
      <c r="W1" s="185"/>
      <c r="X1" s="185"/>
      <c r="Y1" s="185"/>
      <c r="Z1" s="185"/>
      <c r="AA1" s="185"/>
      <c r="AB1" s="185"/>
      <c r="AC1" s="185"/>
      <c r="AD1" s="185"/>
      <c r="AE1" s="185"/>
      <c r="AF1" s="185"/>
      <c r="AG1" s="185"/>
      <c r="AH1" s="185"/>
      <c r="AI1" s="185"/>
      <c r="AJ1" s="185"/>
      <c r="AK1" s="185"/>
    </row>
    <row r="2" spans="1:41" s="330" customFormat="1" ht="15" customHeight="1">
      <c r="A2" s="329"/>
      <c r="B2" s="370"/>
      <c r="C2" s="331"/>
      <c r="D2" s="331"/>
      <c r="G2" s="185"/>
      <c r="R2" s="185"/>
      <c r="S2" s="185"/>
      <c r="T2" s="185"/>
      <c r="U2" s="185"/>
      <c r="V2" s="185"/>
      <c r="W2" s="185"/>
      <c r="X2" s="185"/>
      <c r="Y2" s="185"/>
      <c r="Z2" s="185"/>
      <c r="AA2" s="185"/>
      <c r="AB2" s="185"/>
      <c r="AC2" s="185"/>
      <c r="AD2" s="185"/>
      <c r="AE2" s="185"/>
      <c r="AF2" s="185"/>
      <c r="AG2" s="185"/>
      <c r="AH2" s="185"/>
      <c r="AI2" s="185"/>
      <c r="AJ2" s="185"/>
      <c r="AK2" s="185"/>
    </row>
    <row r="3" spans="1:41" s="330" customFormat="1" ht="50.25" customHeight="1">
      <c r="A3" s="1263" t="str">
        <f>Cover!$B$2</f>
        <v>765kV AIS Substation Extension Package SS-120 for a) Extension of 765/400/220kV Fatehgarh-III Substation, b) Extension of 400/220kV Fatehgarh-III S/S, c) Extn. of 400kV Bikaner-II S/S, d) Extn. Of 765/400kV Bhiwani S/S.</v>
      </c>
      <c r="B3" s="1263"/>
      <c r="C3" s="1263"/>
      <c r="D3" s="1263"/>
      <c r="E3" s="1263"/>
      <c r="F3" s="1263"/>
      <c r="G3" s="369"/>
      <c r="H3" s="400"/>
      <c r="I3" s="252"/>
      <c r="J3" s="185"/>
      <c r="K3" s="185" t="s">
        <v>342</v>
      </c>
      <c r="L3" s="185"/>
      <c r="M3" s="185">
        <f>IF(ISERROR(#REF!/('Sch-6'!D14+'Sch-6'!D16+'Sch-6'!D18)),0,#REF!/( 'Sch-6'!D14+'Sch-6'!D16+'Sch-6'!D18))</f>
        <v>0</v>
      </c>
      <c r="N3" s="185"/>
      <c r="O3" s="190"/>
      <c r="P3" s="191"/>
      <c r="Q3" s="191"/>
      <c r="R3" s="191"/>
      <c r="S3" s="185"/>
      <c r="T3" s="190"/>
      <c r="U3" s="185"/>
      <c r="V3" s="185"/>
      <c r="W3" s="1283"/>
      <c r="X3" s="1283"/>
      <c r="Y3" s="185"/>
      <c r="Z3" s="185"/>
      <c r="AA3" s="185"/>
      <c r="AB3" s="185"/>
      <c r="AC3" s="185"/>
      <c r="AD3" s="185"/>
      <c r="AE3" s="185"/>
      <c r="AF3" s="185"/>
      <c r="AG3" s="185"/>
      <c r="AH3" s="185"/>
      <c r="AI3" s="185"/>
      <c r="AJ3" s="185"/>
      <c r="AK3" s="185"/>
      <c r="AL3" s="185"/>
      <c r="AM3" s="185"/>
      <c r="AN3" s="185"/>
      <c r="AO3" s="185"/>
    </row>
    <row r="4" spans="1:41" s="330" customFormat="1" ht="22.15" customHeight="1">
      <c r="A4" s="1264" t="s">
        <v>421</v>
      </c>
      <c r="B4" s="1264"/>
      <c r="C4" s="1264"/>
      <c r="D4" s="1264"/>
      <c r="E4" s="1264"/>
      <c r="F4" s="1264"/>
      <c r="G4" s="192"/>
      <c r="H4" s="396"/>
      <c r="I4" s="396"/>
      <c r="J4" s="396"/>
      <c r="K4" s="394" t="s">
        <v>343</v>
      </c>
      <c r="L4" s="396"/>
      <c r="M4" s="395" t="e">
        <f>#REF!</f>
        <v>#REF!</v>
      </c>
      <c r="N4" s="396"/>
      <c r="O4" s="396"/>
      <c r="P4" s="396"/>
      <c r="Q4" s="396"/>
      <c r="R4" s="185"/>
      <c r="S4" s="185"/>
      <c r="T4" s="185"/>
      <c r="U4" s="185"/>
      <c r="V4" s="185"/>
      <c r="W4" s="185"/>
      <c r="X4" s="185"/>
      <c r="Y4" s="185"/>
      <c r="Z4" s="185"/>
      <c r="AA4" s="185"/>
      <c r="AB4" s="185"/>
      <c r="AC4" s="185"/>
      <c r="AD4" s="185"/>
      <c r="AE4" s="185"/>
      <c r="AF4" s="185"/>
      <c r="AG4" s="185"/>
      <c r="AH4" s="185"/>
      <c r="AI4" s="185"/>
      <c r="AJ4" s="185"/>
      <c r="AK4" s="185"/>
    </row>
    <row r="5" spans="1:41" s="330" customFormat="1" ht="15" customHeight="1">
      <c r="A5" s="397"/>
      <c r="B5" s="372"/>
      <c r="C5" s="371"/>
      <c r="D5" s="371"/>
      <c r="E5" s="371"/>
      <c r="G5" s="185"/>
      <c r="K5" s="329" t="s">
        <v>344</v>
      </c>
      <c r="M5" s="398">
        <f>IF(ISERROR(#REF!/#REF!),0,#REF! /#REF!)</f>
        <v>0</v>
      </c>
      <c r="R5" s="185"/>
      <c r="S5" s="185"/>
      <c r="T5" s="185"/>
      <c r="U5" s="185"/>
      <c r="V5" s="185"/>
      <c r="W5" s="185"/>
      <c r="X5" s="185"/>
      <c r="Y5" s="185"/>
      <c r="Z5" s="185"/>
      <c r="AA5" s="185"/>
      <c r="AB5" s="185"/>
      <c r="AC5" s="185"/>
      <c r="AD5" s="185"/>
      <c r="AE5" s="185"/>
      <c r="AF5" s="185"/>
      <c r="AG5" s="185"/>
      <c r="AH5" s="185"/>
      <c r="AI5" s="185"/>
      <c r="AJ5" s="185"/>
      <c r="AK5" s="185"/>
    </row>
    <row r="6" spans="1:41" s="330" customFormat="1" ht="18" customHeight="1">
      <c r="A6" s="31" t="str">
        <f>'Sch-1'!A6</f>
        <v>Bidder’s Name and Address (Sole Bidder) :</v>
      </c>
      <c r="B6" s="32"/>
      <c r="C6" s="32"/>
      <c r="D6" s="32"/>
      <c r="E6" s="67" t="s">
        <v>396</v>
      </c>
      <c r="F6" s="1"/>
      <c r="G6" s="193"/>
      <c r="K6" s="329" t="s">
        <v>347</v>
      </c>
      <c r="M6" s="398" t="e">
        <f>#REF!</f>
        <v>#REF!</v>
      </c>
      <c r="R6" s="185"/>
      <c r="S6" s="185"/>
      <c r="T6" s="185"/>
      <c r="U6" s="185"/>
      <c r="V6" s="185"/>
      <c r="W6" s="185"/>
      <c r="X6" s="185"/>
      <c r="Y6" s="185"/>
      <c r="Z6" s="185"/>
      <c r="AA6" s="185"/>
      <c r="AB6" s="185"/>
      <c r="AC6" s="185"/>
      <c r="AD6" s="185"/>
      <c r="AE6" s="185"/>
      <c r="AF6" s="185"/>
      <c r="AG6" s="185"/>
      <c r="AH6" s="185"/>
      <c r="AI6" s="185"/>
      <c r="AJ6" s="185"/>
      <c r="AK6" s="185"/>
    </row>
    <row r="7" spans="1:41" s="330" customFormat="1" ht="36" customHeight="1">
      <c r="A7" s="1284" t="str">
        <f>'Sch-1'!A7</f>
        <v/>
      </c>
      <c r="B7" s="1284"/>
      <c r="C7" s="1284"/>
      <c r="D7" s="1284"/>
      <c r="E7" s="309" t="str">
        <f>'Sch-1'!M7</f>
        <v>Contracts Services, 3rd Floor</v>
      </c>
      <c r="F7" s="1"/>
      <c r="G7" s="193"/>
      <c r="K7" s="329" t="s">
        <v>346</v>
      </c>
      <c r="M7" s="398" t="e">
        <f>SUM(M3:M6)</f>
        <v>#REF!</v>
      </c>
      <c r="R7" s="185"/>
      <c r="S7" s="185"/>
      <c r="T7" s="185"/>
      <c r="U7" s="185"/>
      <c r="V7" s="185"/>
      <c r="W7" s="185"/>
      <c r="X7" s="185"/>
      <c r="Y7" s="185"/>
      <c r="Z7" s="185"/>
      <c r="AA7" s="185"/>
      <c r="AB7" s="185"/>
      <c r="AC7" s="185"/>
      <c r="AD7" s="185"/>
      <c r="AE7" s="185"/>
      <c r="AF7" s="185"/>
      <c r="AG7" s="185"/>
      <c r="AH7" s="185"/>
      <c r="AI7" s="185"/>
      <c r="AJ7" s="185"/>
      <c r="AK7" s="185"/>
    </row>
    <row r="8" spans="1:41" s="330" customFormat="1" ht="18" customHeight="1">
      <c r="A8" s="31" t="s">
        <v>397</v>
      </c>
      <c r="B8" s="1285" t="str">
        <f>IF('Sch-1'!C8=0, "", 'Sch-1'!C8)</f>
        <v xml:space="preserve">…….. …….. …….. …….. …….. …….. </v>
      </c>
      <c r="C8" s="1285"/>
      <c r="D8" s="1285"/>
      <c r="E8" s="309" t="str">
        <f>'Sch-1'!M8</f>
        <v>Power Grid Corporation of India Ltd.,</v>
      </c>
      <c r="F8" s="1"/>
      <c r="G8" s="193"/>
      <c r="R8" s="185"/>
      <c r="S8" s="185"/>
      <c r="T8" s="185"/>
      <c r="U8" s="185"/>
      <c r="V8" s="185"/>
      <c r="W8" s="185"/>
      <c r="X8" s="185"/>
      <c r="Y8" s="185"/>
      <c r="Z8" s="185"/>
      <c r="AA8" s="185"/>
      <c r="AB8" s="185"/>
      <c r="AC8" s="185"/>
      <c r="AD8" s="185"/>
      <c r="AE8" s="185"/>
      <c r="AF8" s="185"/>
      <c r="AG8" s="185"/>
      <c r="AH8" s="185"/>
      <c r="AI8" s="185"/>
      <c r="AJ8" s="185"/>
      <c r="AK8" s="185"/>
    </row>
    <row r="9" spans="1:41" s="330" customFormat="1" ht="18" customHeight="1">
      <c r="A9" s="31" t="s">
        <v>399</v>
      </c>
      <c r="B9" s="1285" t="str">
        <f>IF('Sch-1'!C9=0, "", 'Sch-1'!C9)</f>
        <v xml:space="preserve">…….. …….. …….. …….. …….. …….. </v>
      </c>
      <c r="C9" s="1285"/>
      <c r="D9" s="1285"/>
      <c r="E9" s="309" t="str">
        <f>'Sch-1'!M9</f>
        <v>"Saudamini", Plot No.-2</v>
      </c>
      <c r="F9" s="1"/>
      <c r="G9" s="193"/>
      <c r="R9" s="185"/>
      <c r="S9" s="185"/>
      <c r="T9" s="185"/>
      <c r="U9" s="185"/>
      <c r="V9" s="185"/>
      <c r="W9" s="185"/>
      <c r="X9" s="185"/>
      <c r="Y9" s="185"/>
      <c r="Z9" s="185"/>
      <c r="AA9" s="185"/>
      <c r="AB9" s="185"/>
      <c r="AC9" s="185"/>
      <c r="AD9" s="185"/>
      <c r="AE9" s="185"/>
      <c r="AF9" s="185"/>
      <c r="AG9" s="185"/>
      <c r="AH9" s="185"/>
      <c r="AI9" s="185"/>
      <c r="AJ9" s="185"/>
      <c r="AK9" s="185"/>
    </row>
    <row r="10" spans="1:41" s="330" customFormat="1" ht="18" customHeight="1">
      <c r="A10" s="332"/>
      <c r="B10" s="1286" t="str">
        <f>IF('Sch-1'!C10=0, "", 'Sch-1'!C10)</f>
        <v xml:space="preserve">…….. …….. …….. …….. …….. …….. </v>
      </c>
      <c r="C10" s="1286"/>
      <c r="D10" s="1286"/>
      <c r="E10" s="379" t="str">
        <f>'Sch-1'!M10</f>
        <v xml:space="preserve">Sector-29, </v>
      </c>
      <c r="G10" s="193"/>
      <c r="K10" s="329" t="s">
        <v>276</v>
      </c>
      <c r="M10" s="398">
        <f>'Sch-1'!AA10</f>
        <v>0</v>
      </c>
      <c r="R10" s="185"/>
      <c r="S10" s="185"/>
      <c r="T10" s="185"/>
      <c r="U10" s="185"/>
      <c r="V10" s="185"/>
      <c r="W10" s="185"/>
      <c r="X10" s="185"/>
      <c r="Y10" s="185"/>
      <c r="Z10" s="185"/>
      <c r="AA10" s="185"/>
      <c r="AB10" s="185"/>
      <c r="AC10" s="185"/>
      <c r="AD10" s="185"/>
      <c r="AE10" s="185"/>
      <c r="AF10" s="185"/>
      <c r="AG10" s="185"/>
      <c r="AH10" s="185"/>
      <c r="AI10" s="185"/>
      <c r="AJ10" s="185"/>
      <c r="AK10" s="185"/>
    </row>
    <row r="11" spans="1:41" s="330" customFormat="1" ht="18" customHeight="1">
      <c r="A11" s="332"/>
      <c r="B11" s="1286" t="str">
        <f>IF('Sch-1'!C11=0, "", 'Sch-1'!C11)</f>
        <v xml:space="preserve">…….. …….. …….. …….. …….. …….. </v>
      </c>
      <c r="C11" s="1286"/>
      <c r="D11" s="1286"/>
      <c r="E11" s="379" t="str">
        <f>'Sch-1'!M11</f>
        <v>Gurgaon (Haryana) - 122001</v>
      </c>
      <c r="G11" s="193"/>
      <c r="K11" s="329"/>
      <c r="M11" s="398"/>
      <c r="R11" s="185"/>
      <c r="S11" s="185"/>
      <c r="T11" s="185"/>
      <c r="U11" s="185"/>
      <c r="V11" s="185"/>
      <c r="W11" s="185"/>
      <c r="X11" s="185"/>
      <c r="Y11" s="185"/>
      <c r="Z11" s="185"/>
      <c r="AA11" s="185"/>
      <c r="AB11" s="185"/>
      <c r="AC11" s="185"/>
      <c r="AD11" s="185"/>
      <c r="AE11" s="185"/>
      <c r="AF11" s="185"/>
      <c r="AG11" s="185"/>
      <c r="AH11" s="185"/>
      <c r="AI11" s="185"/>
      <c r="AJ11" s="185"/>
      <c r="AK11" s="185"/>
    </row>
    <row r="12" spans="1:41" s="330" customFormat="1" ht="18" customHeight="1">
      <c r="A12" s="332"/>
      <c r="B12" s="392"/>
      <c r="C12" s="392"/>
      <c r="D12" s="392"/>
      <c r="E12" s="379"/>
      <c r="G12" s="193"/>
      <c r="K12" s="329"/>
      <c r="M12" s="398"/>
      <c r="R12" s="185"/>
      <c r="S12" s="185"/>
      <c r="T12" s="185"/>
      <c r="U12" s="185"/>
      <c r="V12" s="185"/>
      <c r="W12" s="185"/>
      <c r="X12" s="185"/>
      <c r="Y12" s="185"/>
      <c r="Z12" s="185"/>
      <c r="AA12" s="185"/>
      <c r="AB12" s="185"/>
      <c r="AC12" s="185"/>
      <c r="AD12" s="185"/>
      <c r="AE12" s="185"/>
      <c r="AF12" s="185"/>
      <c r="AG12" s="185"/>
      <c r="AH12" s="185"/>
      <c r="AI12" s="185"/>
      <c r="AJ12" s="185"/>
      <c r="AK12" s="185"/>
    </row>
    <row r="13" spans="1:41" s="330" customFormat="1" ht="18" customHeight="1">
      <c r="A13" s="332"/>
      <c r="B13" s="31"/>
      <c r="C13" s="31"/>
      <c r="D13" s="31"/>
      <c r="E13" s="31"/>
      <c r="F13" s="8" t="s">
        <v>273</v>
      </c>
      <c r="G13" s="194"/>
      <c r="L13" s="1254" t="s">
        <v>281</v>
      </c>
      <c r="M13" s="1254"/>
      <c r="N13" s="6" t="s">
        <v>285</v>
      </c>
      <c r="O13" s="1254" t="s">
        <v>282</v>
      </c>
      <c r="P13" s="1254"/>
      <c r="Q13" s="1"/>
      <c r="R13" s="185"/>
      <c r="S13" s="185"/>
      <c r="T13" s="185"/>
      <c r="U13" s="185"/>
      <c r="V13" s="185"/>
      <c r="W13" s="185"/>
      <c r="X13" s="185"/>
      <c r="Y13" s="185"/>
      <c r="Z13" s="185"/>
      <c r="AA13" s="185"/>
      <c r="AB13" s="185"/>
      <c r="AC13" s="185"/>
      <c r="AD13" s="185"/>
      <c r="AE13" s="185"/>
      <c r="AF13" s="185"/>
      <c r="AG13" s="185"/>
      <c r="AH13" s="185"/>
      <c r="AI13" s="185"/>
      <c r="AJ13" s="185"/>
      <c r="AK13" s="185"/>
    </row>
    <row r="14" spans="1:41" s="330" customFormat="1" ht="43.5" customHeight="1">
      <c r="A14" s="14" t="s">
        <v>361</v>
      </c>
      <c r="B14" s="14" t="s">
        <v>368</v>
      </c>
      <c r="C14" s="72" t="s">
        <v>353</v>
      </c>
      <c r="D14" s="72" t="s">
        <v>354</v>
      </c>
      <c r="E14" s="73" t="s">
        <v>369</v>
      </c>
      <c r="F14" s="73" t="s">
        <v>404</v>
      </c>
      <c r="G14" s="185"/>
      <c r="L14" s="308" t="s">
        <v>369</v>
      </c>
      <c r="M14" s="308" t="s">
        <v>404</v>
      </c>
      <c r="N14" s="6"/>
      <c r="O14" s="308" t="s">
        <v>369</v>
      </c>
      <c r="P14" s="308" t="s">
        <v>404</v>
      </c>
      <c r="Q14" s="1"/>
      <c r="R14" s="185"/>
      <c r="S14" s="185"/>
      <c r="T14" s="185"/>
      <c r="U14" s="185"/>
      <c r="V14" s="185"/>
      <c r="W14" s="185"/>
      <c r="X14" s="185"/>
      <c r="Y14" s="185"/>
      <c r="Z14" s="185"/>
      <c r="AA14" s="185"/>
      <c r="AB14" s="185"/>
      <c r="AC14" s="185"/>
      <c r="AD14" s="185"/>
      <c r="AE14" s="185"/>
      <c r="AF14" s="185"/>
      <c r="AG14" s="185"/>
      <c r="AH14" s="185"/>
      <c r="AI14" s="185"/>
      <c r="AJ14" s="185"/>
      <c r="AK14" s="185"/>
    </row>
    <row r="15" spans="1:41" s="330" customFormat="1" ht="18" customHeight="1">
      <c r="A15" s="9">
        <v>1</v>
      </c>
      <c r="B15" s="9">
        <v>2</v>
      </c>
      <c r="C15" s="9">
        <v>3</v>
      </c>
      <c r="D15" s="9">
        <v>4</v>
      </c>
      <c r="E15" s="9">
        <v>5</v>
      </c>
      <c r="F15" s="9" t="s">
        <v>405</v>
      </c>
      <c r="G15" s="196"/>
      <c r="H15" s="396"/>
      <c r="I15" s="396"/>
      <c r="J15" s="396"/>
      <c r="K15" s="396"/>
      <c r="L15" s="189">
        <v>5</v>
      </c>
      <c r="M15" s="189" t="s">
        <v>405</v>
      </c>
      <c r="N15" s="6"/>
      <c r="O15" s="189">
        <v>5</v>
      </c>
      <c r="P15" s="189" t="s">
        <v>405</v>
      </c>
      <c r="Q15" s="1"/>
      <c r="R15" s="185"/>
      <c r="S15" s="185"/>
      <c r="T15" s="185"/>
      <c r="U15" s="185"/>
      <c r="V15" s="185"/>
      <c r="W15" s="185"/>
      <c r="X15" s="185"/>
      <c r="Y15" s="185"/>
      <c r="Z15" s="185"/>
      <c r="AA15" s="185"/>
      <c r="AB15" s="185"/>
      <c r="AC15" s="185"/>
      <c r="AD15" s="185"/>
      <c r="AE15" s="185"/>
      <c r="AF15" s="185"/>
      <c r="AG15" s="185"/>
      <c r="AH15" s="185"/>
      <c r="AI15" s="185"/>
      <c r="AJ15" s="185"/>
      <c r="AK15" s="185"/>
    </row>
    <row r="16" spans="1:41" s="480" customFormat="1">
      <c r="A16" s="566" t="e">
        <f>'Sch-2'!#REF!</f>
        <v>#REF!</v>
      </c>
      <c r="B16" s="566" t="e">
        <f>'Sch-2'!#REF!</f>
        <v>#REF!</v>
      </c>
      <c r="C16" s="566"/>
      <c r="D16" s="566"/>
      <c r="E16" s="414"/>
      <c r="F16" s="414"/>
      <c r="G16" s="482"/>
    </row>
    <row r="17" spans="1:7" s="481" customFormat="1" ht="21" customHeight="1">
      <c r="A17" s="566" t="e">
        <f>'Sch-2'!#REF!</f>
        <v>#REF!</v>
      </c>
      <c r="B17" s="566" t="e">
        <f>'Sch-2'!#REF!</f>
        <v>#REF!</v>
      </c>
      <c r="C17" s="566" t="e">
        <f>'Sch-2'!#REF!</f>
        <v>#REF!</v>
      </c>
      <c r="D17" s="566" t="e">
        <f>'Sch-2'!#REF!</f>
        <v>#REF!</v>
      </c>
      <c r="E17" s="414" t="e">
        <f>'Sch-2'!#REF!</f>
        <v>#REF!</v>
      </c>
      <c r="F17" s="414" t="e">
        <f t="shared" ref="F17:F54" si="0">IF(E17=0, "Included", IF(ISERROR(D17*E17), E17, D17*E17))</f>
        <v>#REF!</v>
      </c>
      <c r="G17" s="483"/>
    </row>
    <row r="18" spans="1:7" s="481" customFormat="1" ht="21" customHeight="1">
      <c r="A18" s="566"/>
      <c r="B18" s="566"/>
      <c r="C18" s="566"/>
      <c r="D18" s="566"/>
      <c r="E18" s="414"/>
      <c r="F18" s="414"/>
      <c r="G18" s="483"/>
    </row>
    <row r="19" spans="1:7" s="481" customFormat="1" ht="21" customHeight="1">
      <c r="A19" s="566" t="e">
        <f>'Sch-2'!#REF!</f>
        <v>#REF!</v>
      </c>
      <c r="B19" s="566" t="e">
        <f>'Sch-2'!#REF!</f>
        <v>#REF!</v>
      </c>
      <c r="C19" s="566" t="e">
        <f>'Sch-2'!#REF!</f>
        <v>#REF!</v>
      </c>
      <c r="D19" s="566" t="e">
        <f>'Sch-2'!#REF!</f>
        <v>#REF!</v>
      </c>
      <c r="E19" s="414" t="e">
        <f>'Sch-2'!#REF!</f>
        <v>#REF!</v>
      </c>
      <c r="F19" s="414" t="e">
        <f t="shared" si="0"/>
        <v>#REF!</v>
      </c>
      <c r="G19" s="483"/>
    </row>
    <row r="20" spans="1:7" s="480" customFormat="1" ht="67.5" customHeight="1">
      <c r="A20" s="566"/>
      <c r="B20" s="566"/>
      <c r="C20" s="566"/>
      <c r="D20" s="566"/>
      <c r="E20" s="414"/>
      <c r="F20" s="414"/>
      <c r="G20" s="482"/>
    </row>
    <row r="21" spans="1:7" s="481" customFormat="1" ht="21" customHeight="1">
      <c r="A21" s="566" t="e">
        <f>'Sch-2'!#REF!</f>
        <v>#REF!</v>
      </c>
      <c r="B21" s="566" t="e">
        <f>'Sch-2'!#REF!</f>
        <v>#REF!</v>
      </c>
      <c r="C21" s="566"/>
      <c r="D21" s="566"/>
      <c r="E21" s="414"/>
      <c r="F21" s="414"/>
      <c r="G21" s="483"/>
    </row>
    <row r="22" spans="1:7" s="481" customFormat="1" ht="21" customHeight="1">
      <c r="A22" s="566" t="e">
        <f>'Sch-2'!#REF!</f>
        <v>#REF!</v>
      </c>
      <c r="B22" s="566" t="e">
        <f>'Sch-2'!#REF!</f>
        <v>#REF!</v>
      </c>
      <c r="C22" s="566" t="e">
        <f>'Sch-2'!#REF!</f>
        <v>#REF!</v>
      </c>
      <c r="D22" s="566" t="e">
        <f>'Sch-2'!#REF!</f>
        <v>#REF!</v>
      </c>
      <c r="E22" s="414" t="e">
        <f>'Sch-2'!#REF!</f>
        <v>#REF!</v>
      </c>
      <c r="F22" s="414" t="e">
        <f t="shared" si="0"/>
        <v>#REF!</v>
      </c>
      <c r="G22" s="483"/>
    </row>
    <row r="23" spans="1:7" s="481" customFormat="1" ht="21" customHeight="1">
      <c r="A23" s="566" t="e">
        <f>'Sch-2'!#REF!</f>
        <v>#REF!</v>
      </c>
      <c r="B23" s="566" t="e">
        <f>'Sch-2'!#REF!</f>
        <v>#REF!</v>
      </c>
      <c r="C23" s="566" t="e">
        <f>'Sch-2'!#REF!</f>
        <v>#REF!</v>
      </c>
      <c r="D23" s="566" t="e">
        <f>'Sch-2'!#REF!</f>
        <v>#REF!</v>
      </c>
      <c r="E23" s="414" t="e">
        <f>'Sch-2'!#REF!</f>
        <v>#REF!</v>
      </c>
      <c r="F23" s="414" t="e">
        <f t="shared" si="0"/>
        <v>#REF!</v>
      </c>
      <c r="G23" s="483"/>
    </row>
    <row r="24" spans="1:7" s="480" customFormat="1">
      <c r="A24" s="566"/>
      <c r="B24" s="566"/>
      <c r="C24" s="566"/>
      <c r="D24" s="566"/>
      <c r="E24" s="414"/>
      <c r="F24" s="414"/>
      <c r="G24" s="482"/>
    </row>
    <row r="25" spans="1:7" s="481" customFormat="1" ht="19.5" customHeight="1">
      <c r="A25" s="566" t="e">
        <f>'Sch-2'!#REF!</f>
        <v>#REF!</v>
      </c>
      <c r="B25" s="566" t="e">
        <f>'Sch-2'!#REF!</f>
        <v>#REF!</v>
      </c>
      <c r="C25" s="566"/>
      <c r="D25" s="566"/>
      <c r="E25" s="414"/>
      <c r="F25" s="414"/>
      <c r="G25" s="483"/>
    </row>
    <row r="26" spans="1:7" s="481" customFormat="1" ht="18.75" customHeight="1">
      <c r="A26" s="566" t="e">
        <f>'Sch-2'!#REF!</f>
        <v>#REF!</v>
      </c>
      <c r="B26" s="566" t="e">
        <f>'Sch-2'!#REF!</f>
        <v>#REF!</v>
      </c>
      <c r="C26" s="566" t="e">
        <f>'Sch-2'!#REF!</f>
        <v>#REF!</v>
      </c>
      <c r="D26" s="566" t="e">
        <f>'Sch-2'!#REF!</f>
        <v>#REF!</v>
      </c>
      <c r="E26" s="414" t="e">
        <f>'Sch-2'!#REF!</f>
        <v>#REF!</v>
      </c>
      <c r="F26" s="414" t="e">
        <f t="shared" si="0"/>
        <v>#REF!</v>
      </c>
      <c r="G26" s="483"/>
    </row>
    <row r="27" spans="1:7" s="480" customFormat="1" ht="21.75" customHeight="1">
      <c r="A27" s="566" t="e">
        <f>'Sch-2'!#REF!</f>
        <v>#REF!</v>
      </c>
      <c r="B27" s="566" t="e">
        <f>'Sch-2'!#REF!</f>
        <v>#REF!</v>
      </c>
      <c r="C27" s="566" t="e">
        <f>'Sch-2'!#REF!</f>
        <v>#REF!</v>
      </c>
      <c r="D27" s="566" t="e">
        <f>'Sch-2'!#REF!</f>
        <v>#REF!</v>
      </c>
      <c r="E27" s="414" t="e">
        <f>'Sch-2'!#REF!</f>
        <v>#REF!</v>
      </c>
      <c r="F27" s="414" t="e">
        <f t="shared" si="0"/>
        <v>#REF!</v>
      </c>
      <c r="G27" s="482"/>
    </row>
    <row r="28" spans="1:7" s="481" customFormat="1" ht="17.25" customHeight="1">
      <c r="A28" s="566" t="e">
        <f>'Sch-2'!#REF!</f>
        <v>#REF!</v>
      </c>
      <c r="B28" s="566" t="e">
        <f>'Sch-2'!#REF!</f>
        <v>#REF!</v>
      </c>
      <c r="C28" s="566" t="e">
        <f>'Sch-2'!#REF!</f>
        <v>#REF!</v>
      </c>
      <c r="D28" s="566" t="e">
        <f>'Sch-2'!#REF!</f>
        <v>#REF!</v>
      </c>
      <c r="E28" s="414" t="e">
        <f>'Sch-2'!#REF!</f>
        <v>#REF!</v>
      </c>
      <c r="F28" s="414" t="e">
        <f t="shared" si="0"/>
        <v>#REF!</v>
      </c>
      <c r="G28" s="483"/>
    </row>
    <row r="29" spans="1:7" s="481" customFormat="1" ht="17.25" customHeight="1">
      <c r="A29" s="566" t="e">
        <f>'Sch-2'!#REF!</f>
        <v>#REF!</v>
      </c>
      <c r="B29" s="566" t="e">
        <f>'Sch-2'!#REF!</f>
        <v>#REF!</v>
      </c>
      <c r="C29" s="566" t="e">
        <f>'Sch-2'!#REF!</f>
        <v>#REF!</v>
      </c>
      <c r="D29" s="566" t="e">
        <f>'Sch-2'!#REF!</f>
        <v>#REF!</v>
      </c>
      <c r="E29" s="414" t="e">
        <f>'Sch-2'!#REF!</f>
        <v>#REF!</v>
      </c>
      <c r="F29" s="414" t="e">
        <f t="shared" si="0"/>
        <v>#REF!</v>
      </c>
      <c r="G29" s="483"/>
    </row>
    <row r="30" spans="1:7" s="481" customFormat="1" ht="17.25" customHeight="1">
      <c r="A30" s="566" t="e">
        <f>'Sch-2'!#REF!</f>
        <v>#REF!</v>
      </c>
      <c r="B30" s="566" t="e">
        <f>'Sch-2'!#REF!</f>
        <v>#REF!</v>
      </c>
      <c r="C30" s="566" t="e">
        <f>'Sch-2'!#REF!</f>
        <v>#REF!</v>
      </c>
      <c r="D30" s="566" t="e">
        <f>'Sch-2'!#REF!</f>
        <v>#REF!</v>
      </c>
      <c r="E30" s="414" t="e">
        <f>'Sch-2'!#REF!</f>
        <v>#REF!</v>
      </c>
      <c r="F30" s="414" t="e">
        <f t="shared" si="0"/>
        <v>#REF!</v>
      </c>
      <c r="G30" s="483"/>
    </row>
    <row r="31" spans="1:7" s="481" customFormat="1" ht="17.25" customHeight="1">
      <c r="A31" s="566" t="e">
        <f>'Sch-2'!#REF!</f>
        <v>#REF!</v>
      </c>
      <c r="B31" s="566" t="e">
        <f>'Sch-2'!#REF!</f>
        <v>#REF!</v>
      </c>
      <c r="C31" s="566" t="e">
        <f>'Sch-2'!#REF!</f>
        <v>#REF!</v>
      </c>
      <c r="D31" s="566" t="e">
        <f>'Sch-2'!#REF!</f>
        <v>#REF!</v>
      </c>
      <c r="E31" s="414" t="e">
        <f>'Sch-2'!#REF!</f>
        <v>#REF!</v>
      </c>
      <c r="F31" s="414" t="e">
        <f t="shared" si="0"/>
        <v>#REF!</v>
      </c>
      <c r="G31" s="483"/>
    </row>
    <row r="32" spans="1:7" s="481" customFormat="1" ht="17.25" customHeight="1">
      <c r="A32" s="566"/>
      <c r="B32" s="566"/>
      <c r="C32" s="566"/>
      <c r="D32" s="566"/>
      <c r="E32" s="414"/>
      <c r="F32" s="414"/>
      <c r="G32" s="483"/>
    </row>
    <row r="33" spans="1:7" s="481" customFormat="1" ht="17.25" customHeight="1">
      <c r="A33" s="566" t="e">
        <f>'Sch-2'!#REF!</f>
        <v>#REF!</v>
      </c>
      <c r="B33" s="566" t="e">
        <f>'Sch-2'!#REF!</f>
        <v>#REF!</v>
      </c>
      <c r="C33" s="566"/>
      <c r="D33" s="566"/>
      <c r="E33" s="414"/>
      <c r="F33" s="414"/>
      <c r="G33" s="483"/>
    </row>
    <row r="34" spans="1:7" s="481" customFormat="1" ht="17.25" customHeight="1">
      <c r="A34" s="566" t="e">
        <f>'Sch-2'!#REF!</f>
        <v>#REF!</v>
      </c>
      <c r="B34" s="566" t="e">
        <f>'Sch-2'!#REF!</f>
        <v>#REF!</v>
      </c>
      <c r="C34" s="566" t="e">
        <f>'Sch-2'!#REF!</f>
        <v>#REF!</v>
      </c>
      <c r="D34" s="566" t="e">
        <f>'Sch-2'!#REF!</f>
        <v>#REF!</v>
      </c>
      <c r="E34" s="414" t="e">
        <f>'Sch-2'!#REF!</f>
        <v>#REF!</v>
      </c>
      <c r="F34" s="414" t="e">
        <f t="shared" si="0"/>
        <v>#REF!</v>
      </c>
      <c r="G34" s="483"/>
    </row>
    <row r="35" spans="1:7" s="481" customFormat="1" ht="17.25" customHeight="1">
      <c r="A35" s="566"/>
      <c r="B35" s="566"/>
      <c r="C35" s="566"/>
      <c r="D35" s="566"/>
      <c r="E35" s="414"/>
      <c r="F35" s="414"/>
      <c r="G35" s="483"/>
    </row>
    <row r="36" spans="1:7" s="481" customFormat="1" ht="17.25" customHeight="1">
      <c r="A36" s="566" t="e">
        <f>'Sch-2'!#REF!</f>
        <v>#REF!</v>
      </c>
      <c r="B36" s="566" t="e">
        <f>'Sch-2'!#REF!</f>
        <v>#REF!</v>
      </c>
      <c r="C36" s="566"/>
      <c r="D36" s="566"/>
      <c r="E36" s="414"/>
      <c r="F36" s="414"/>
      <c r="G36" s="483"/>
    </row>
    <row r="37" spans="1:7" s="481" customFormat="1" ht="17.25" customHeight="1">
      <c r="A37" s="566" t="e">
        <f>'Sch-2'!#REF!</f>
        <v>#REF!</v>
      </c>
      <c r="B37" s="566" t="e">
        <f>'Sch-2'!#REF!</f>
        <v>#REF!</v>
      </c>
      <c r="C37" s="566" t="e">
        <f>'Sch-2'!#REF!</f>
        <v>#REF!</v>
      </c>
      <c r="D37" s="566" t="e">
        <f>'Sch-2'!#REF!</f>
        <v>#REF!</v>
      </c>
      <c r="E37" s="414" t="e">
        <f>'Sch-2'!#REF!</f>
        <v>#REF!</v>
      </c>
      <c r="F37" s="414" t="e">
        <f t="shared" si="0"/>
        <v>#REF!</v>
      </c>
      <c r="G37" s="483"/>
    </row>
    <row r="38" spans="1:7" s="481" customFormat="1" ht="17.25" customHeight="1">
      <c r="A38" s="566" t="e">
        <f>'Sch-2'!#REF!</f>
        <v>#REF!</v>
      </c>
      <c r="B38" s="566" t="e">
        <f>'Sch-2'!#REF!</f>
        <v>#REF!</v>
      </c>
      <c r="C38" s="566" t="e">
        <f>'Sch-2'!#REF!</f>
        <v>#REF!</v>
      </c>
      <c r="D38" s="566" t="e">
        <f>'Sch-2'!#REF!</f>
        <v>#REF!</v>
      </c>
      <c r="E38" s="414" t="e">
        <f>'Sch-2'!#REF!</f>
        <v>#REF!</v>
      </c>
      <c r="F38" s="414" t="e">
        <f t="shared" si="0"/>
        <v>#REF!</v>
      </c>
      <c r="G38" s="483"/>
    </row>
    <row r="39" spans="1:7" s="481" customFormat="1" ht="17.25" customHeight="1">
      <c r="A39" s="566" t="e">
        <f>'Sch-2'!#REF!</f>
        <v>#REF!</v>
      </c>
      <c r="B39" s="566" t="e">
        <f>'Sch-2'!#REF!</f>
        <v>#REF!</v>
      </c>
      <c r="C39" s="566" t="e">
        <f>'Sch-2'!#REF!</f>
        <v>#REF!</v>
      </c>
      <c r="D39" s="566" t="e">
        <f>'Sch-2'!#REF!</f>
        <v>#REF!</v>
      </c>
      <c r="E39" s="414" t="e">
        <f>'Sch-2'!#REF!</f>
        <v>#REF!</v>
      </c>
      <c r="F39" s="414" t="e">
        <f t="shared" si="0"/>
        <v>#REF!</v>
      </c>
      <c r="G39" s="483"/>
    </row>
    <row r="40" spans="1:7" s="481" customFormat="1" ht="17.25" customHeight="1">
      <c r="A40" s="566" t="e">
        <f>'Sch-2'!#REF!</f>
        <v>#REF!</v>
      </c>
      <c r="B40" s="566" t="e">
        <f>'Sch-2'!#REF!</f>
        <v>#REF!</v>
      </c>
      <c r="C40" s="566" t="e">
        <f>'Sch-2'!#REF!</f>
        <v>#REF!</v>
      </c>
      <c r="D40" s="566" t="e">
        <f>'Sch-2'!#REF!</f>
        <v>#REF!</v>
      </c>
      <c r="E40" s="414" t="e">
        <f>'Sch-2'!#REF!</f>
        <v>#REF!</v>
      </c>
      <c r="F40" s="414" t="e">
        <f t="shared" si="0"/>
        <v>#REF!</v>
      </c>
      <c r="G40" s="483"/>
    </row>
    <row r="41" spans="1:7" s="481" customFormat="1" ht="17.25" customHeight="1">
      <c r="A41" s="566"/>
      <c r="B41" s="566"/>
      <c r="C41" s="566"/>
      <c r="D41" s="566"/>
      <c r="E41" s="414"/>
      <c r="F41" s="414"/>
      <c r="G41" s="483"/>
    </row>
    <row r="42" spans="1:7" s="481" customFormat="1" ht="17.25" customHeight="1">
      <c r="A42" s="566" t="e">
        <f>'Sch-2'!#REF!</f>
        <v>#REF!</v>
      </c>
      <c r="B42" s="566" t="e">
        <f>'Sch-2'!#REF!</f>
        <v>#REF!</v>
      </c>
      <c r="C42" s="566"/>
      <c r="D42" s="566"/>
      <c r="E42" s="414"/>
      <c r="F42" s="414"/>
      <c r="G42" s="483"/>
    </row>
    <row r="43" spans="1:7" s="481" customFormat="1" ht="17.25" customHeight="1">
      <c r="A43" s="566" t="e">
        <f>'Sch-2'!#REF!</f>
        <v>#REF!</v>
      </c>
      <c r="B43" s="566" t="e">
        <f>'Sch-2'!#REF!</f>
        <v>#REF!</v>
      </c>
      <c r="C43" s="566" t="e">
        <f>'Sch-2'!#REF!</f>
        <v>#REF!</v>
      </c>
      <c r="D43" s="566" t="e">
        <f>'Sch-2'!#REF!</f>
        <v>#REF!</v>
      </c>
      <c r="E43" s="414" t="e">
        <f>'Sch-2'!#REF!</f>
        <v>#REF!</v>
      </c>
      <c r="F43" s="414" t="e">
        <f t="shared" si="0"/>
        <v>#REF!</v>
      </c>
      <c r="G43" s="483"/>
    </row>
    <row r="44" spans="1:7" s="481" customFormat="1" ht="17.25" customHeight="1">
      <c r="A44" s="566" t="e">
        <f>'Sch-2'!#REF!</f>
        <v>#REF!</v>
      </c>
      <c r="B44" s="566" t="e">
        <f>'Sch-2'!#REF!</f>
        <v>#REF!</v>
      </c>
      <c r="C44" s="566" t="e">
        <f>'Sch-2'!#REF!</f>
        <v>#REF!</v>
      </c>
      <c r="D44" s="566" t="e">
        <f>'Sch-2'!#REF!</f>
        <v>#REF!</v>
      </c>
      <c r="E44" s="414" t="e">
        <f>'Sch-2'!#REF!</f>
        <v>#REF!</v>
      </c>
      <c r="F44" s="414" t="e">
        <f t="shared" si="0"/>
        <v>#REF!</v>
      </c>
      <c r="G44" s="483"/>
    </row>
    <row r="45" spans="1:7" s="481" customFormat="1" ht="17.25" customHeight="1">
      <c r="A45" s="566" t="e">
        <f>'Sch-2'!#REF!</f>
        <v>#REF!</v>
      </c>
      <c r="B45" s="566" t="e">
        <f>'Sch-2'!#REF!</f>
        <v>#REF!</v>
      </c>
      <c r="C45" s="566" t="e">
        <f>'Sch-2'!#REF!</f>
        <v>#REF!</v>
      </c>
      <c r="D45" s="566" t="e">
        <f>'Sch-2'!#REF!</f>
        <v>#REF!</v>
      </c>
      <c r="E45" s="414" t="e">
        <f>'Sch-2'!#REF!</f>
        <v>#REF!</v>
      </c>
      <c r="F45" s="414" t="e">
        <f t="shared" si="0"/>
        <v>#REF!</v>
      </c>
      <c r="G45" s="483"/>
    </row>
    <row r="46" spans="1:7" s="481" customFormat="1" ht="17.25" customHeight="1">
      <c r="A46" s="566" t="e">
        <f>'Sch-2'!#REF!</f>
        <v>#REF!</v>
      </c>
      <c r="B46" s="566" t="e">
        <f>'Sch-2'!#REF!</f>
        <v>#REF!</v>
      </c>
      <c r="C46" s="566" t="e">
        <f>'Sch-2'!#REF!</f>
        <v>#REF!</v>
      </c>
      <c r="D46" s="566" t="e">
        <f>'Sch-2'!#REF!</f>
        <v>#REF!</v>
      </c>
      <c r="E46" s="414" t="e">
        <f>'Sch-2'!#REF!</f>
        <v>#REF!</v>
      </c>
      <c r="F46" s="414" t="e">
        <f t="shared" si="0"/>
        <v>#REF!</v>
      </c>
      <c r="G46" s="483"/>
    </row>
    <row r="47" spans="1:7" s="481" customFormat="1" ht="17.25" customHeight="1">
      <c r="A47" s="566" t="e">
        <f>'Sch-2'!#REF!</f>
        <v>#REF!</v>
      </c>
      <c r="B47" s="566" t="e">
        <f>'Sch-2'!#REF!</f>
        <v>#REF!</v>
      </c>
      <c r="C47" s="566" t="e">
        <f>'Sch-2'!#REF!</f>
        <v>#REF!</v>
      </c>
      <c r="D47" s="566" t="e">
        <f>'Sch-2'!#REF!</f>
        <v>#REF!</v>
      </c>
      <c r="E47" s="414" t="e">
        <f>'Sch-2'!#REF!</f>
        <v>#REF!</v>
      </c>
      <c r="F47" s="414" t="e">
        <f t="shared" si="0"/>
        <v>#REF!</v>
      </c>
      <c r="G47" s="483"/>
    </row>
    <row r="48" spans="1:7" s="481" customFormat="1" ht="17.25" customHeight="1">
      <c r="A48" s="566" t="e">
        <f>'Sch-2'!#REF!</f>
        <v>#REF!</v>
      </c>
      <c r="B48" s="566" t="e">
        <f>'Sch-2'!#REF!</f>
        <v>#REF!</v>
      </c>
      <c r="C48" s="566" t="e">
        <f>'Sch-2'!#REF!</f>
        <v>#REF!</v>
      </c>
      <c r="D48" s="566" t="e">
        <f>'Sch-2'!#REF!</f>
        <v>#REF!</v>
      </c>
      <c r="E48" s="414" t="e">
        <f>'Sch-2'!#REF!</f>
        <v>#REF!</v>
      </c>
      <c r="F48" s="414" t="e">
        <f t="shared" si="0"/>
        <v>#REF!</v>
      </c>
      <c r="G48" s="483"/>
    </row>
    <row r="49" spans="1:7" s="481" customFormat="1" ht="17.25" customHeight="1">
      <c r="A49" s="566" t="e">
        <f>'Sch-2'!#REF!</f>
        <v>#REF!</v>
      </c>
      <c r="B49" s="566" t="e">
        <f>'Sch-2'!#REF!</f>
        <v>#REF!</v>
      </c>
      <c r="C49" s="566" t="e">
        <f>'Sch-2'!#REF!</f>
        <v>#REF!</v>
      </c>
      <c r="D49" s="566" t="e">
        <f>'Sch-2'!#REF!</f>
        <v>#REF!</v>
      </c>
      <c r="E49" s="414" t="e">
        <f>'Sch-2'!#REF!</f>
        <v>#REF!</v>
      </c>
      <c r="F49" s="414" t="e">
        <f t="shared" si="0"/>
        <v>#REF!</v>
      </c>
      <c r="G49" s="483"/>
    </row>
    <row r="50" spans="1:7" s="481" customFormat="1" ht="17.25" customHeight="1">
      <c r="A50" s="566" t="e">
        <f>'Sch-2'!#REF!</f>
        <v>#REF!</v>
      </c>
      <c r="B50" s="566" t="e">
        <f>'Sch-2'!#REF!</f>
        <v>#REF!</v>
      </c>
      <c r="C50" s="566" t="e">
        <f>'Sch-2'!#REF!</f>
        <v>#REF!</v>
      </c>
      <c r="D50" s="566" t="e">
        <f>'Sch-2'!#REF!</f>
        <v>#REF!</v>
      </c>
      <c r="E50" s="414" t="e">
        <f>'Sch-2'!#REF!</f>
        <v>#REF!</v>
      </c>
      <c r="F50" s="414" t="e">
        <f t="shared" si="0"/>
        <v>#REF!</v>
      </c>
      <c r="G50" s="483"/>
    </row>
    <row r="51" spans="1:7" s="481" customFormat="1" ht="17.25" customHeight="1">
      <c r="A51" s="566"/>
      <c r="B51" s="566"/>
      <c r="C51" s="566"/>
      <c r="D51" s="566"/>
      <c r="E51" s="414"/>
      <c r="F51" s="414"/>
      <c r="G51" s="483"/>
    </row>
    <row r="52" spans="1:7" s="481" customFormat="1" ht="17.25" customHeight="1">
      <c r="A52" s="566" t="e">
        <f>'Sch-2'!#REF!</f>
        <v>#REF!</v>
      </c>
      <c r="B52" s="566" t="e">
        <f>'Sch-2'!#REF!</f>
        <v>#REF!</v>
      </c>
      <c r="C52" s="566"/>
      <c r="D52" s="566"/>
      <c r="E52" s="414"/>
      <c r="F52" s="414"/>
      <c r="G52" s="483"/>
    </row>
    <row r="53" spans="1:7" s="481" customFormat="1" ht="17.25" customHeight="1">
      <c r="A53" s="566"/>
      <c r="B53" s="566" t="e">
        <f>'Sch-2'!#REF!</f>
        <v>#REF!</v>
      </c>
      <c r="C53" s="566" t="e">
        <f>'Sch-2'!#REF!</f>
        <v>#REF!</v>
      </c>
      <c r="D53" s="566" t="e">
        <f>'Sch-2'!#REF!</f>
        <v>#REF!</v>
      </c>
      <c r="E53" s="414" t="e">
        <f>'Sch-2'!#REF!</f>
        <v>#REF!</v>
      </c>
      <c r="F53" s="414" t="e">
        <f>IF(E53=0, "Included", IF(ISERROR(D53*E53), E53, D53*E53))</f>
        <v>#REF!</v>
      </c>
      <c r="G53" s="483"/>
    </row>
    <row r="54" spans="1:7" s="481" customFormat="1" ht="17.25" customHeight="1">
      <c r="A54" s="566" t="e">
        <f>'Sch-2'!#REF!</f>
        <v>#REF!</v>
      </c>
      <c r="B54" s="566" t="e">
        <f>'Sch-2'!#REF!</f>
        <v>#REF!</v>
      </c>
      <c r="C54" s="566" t="e">
        <f>'Sch-2'!#REF!</f>
        <v>#REF!</v>
      </c>
      <c r="D54" s="566" t="e">
        <f>'Sch-2'!#REF!</f>
        <v>#REF!</v>
      </c>
      <c r="E54" s="414" t="e">
        <f>'Sch-2'!#REF!</f>
        <v>#REF!</v>
      </c>
      <c r="F54" s="414" t="e">
        <f t="shared" si="0"/>
        <v>#REF!</v>
      </c>
      <c r="G54" s="483"/>
    </row>
    <row r="55" spans="1:7" s="481" customFormat="1" ht="17.25" customHeight="1">
      <c r="A55" s="566" t="e">
        <f>'Sch-2'!#REF!</f>
        <v>#REF!</v>
      </c>
      <c r="B55" s="566" t="e">
        <f>'Sch-2'!#REF!</f>
        <v>#REF!</v>
      </c>
      <c r="C55" s="566" t="e">
        <f>'Sch-2'!#REF!</f>
        <v>#REF!</v>
      </c>
      <c r="D55" s="566" t="e">
        <f>'Sch-2'!#REF!</f>
        <v>#REF!</v>
      </c>
      <c r="E55" s="414" t="e">
        <f>'Sch-2'!#REF!</f>
        <v>#REF!</v>
      </c>
      <c r="F55" s="414" t="e">
        <f>IF(E55=0, "Included", IF(ISERROR(D55*E55), E55, D55*E55))</f>
        <v>#REF!</v>
      </c>
      <c r="G55" s="483"/>
    </row>
    <row r="56" spans="1:7" ht="28.15" customHeight="1">
      <c r="A56" s="426"/>
      <c r="B56" s="427" t="s">
        <v>462</v>
      </c>
      <c r="C56" s="427"/>
      <c r="D56" s="427"/>
      <c r="E56" s="412"/>
      <c r="F56" s="412" t="e">
        <f>SUM(F16:F55)</f>
        <v>#REF!</v>
      </c>
    </row>
    <row r="57" spans="1:7" ht="28.15" customHeight="1">
      <c r="A57" s="402"/>
      <c r="B57" s="403"/>
      <c r="C57" s="403"/>
      <c r="D57" s="403"/>
      <c r="E57" s="404"/>
      <c r="F57" s="404"/>
    </row>
    <row r="58" spans="1:7" ht="28.15" customHeight="1"/>
    <row r="59" spans="1:7" ht="28.15" customHeight="1">
      <c r="A59" s="35" t="s">
        <v>406</v>
      </c>
      <c r="B59" s="113" t="str">
        <f>'Sch-1'!B450</f>
        <v>--</v>
      </c>
      <c r="C59" s="12"/>
      <c r="D59" s="36"/>
      <c r="E59" s="1"/>
      <c r="F59" s="1"/>
    </row>
    <row r="60" spans="1:7" ht="28.15" customHeight="1">
      <c r="A60" s="35" t="s">
        <v>407</v>
      </c>
      <c r="B60" s="113" t="str">
        <f>'Sch-1'!B451</f>
        <v/>
      </c>
      <c r="C60" s="1"/>
      <c r="D60" s="36" t="s">
        <v>408</v>
      </c>
      <c r="E60" s="188" t="str">
        <f>'Sch-1'!M451</f>
        <v/>
      </c>
      <c r="F60" s="1"/>
    </row>
    <row r="61" spans="1:7" ht="28.15" customHeight="1">
      <c r="A61" s="201"/>
      <c r="B61" s="200"/>
      <c r="C61" s="194"/>
      <c r="D61" s="36" t="s">
        <v>409</v>
      </c>
      <c r="E61" s="188" t="str">
        <f>'Sch-1'!M452</f>
        <v/>
      </c>
      <c r="F61" s="194"/>
    </row>
    <row r="62" spans="1:7" ht="28.15" customHeight="1">
      <c r="A62" s="35"/>
      <c r="B62" s="113"/>
      <c r="C62" s="12"/>
      <c r="D62" s="36"/>
      <c r="E62" s="1"/>
      <c r="F62" s="1"/>
    </row>
    <row r="100" spans="1:41" s="185" customFormat="1">
      <c r="A100" s="399"/>
      <c r="B100" s="399"/>
      <c r="C100" s="399"/>
      <c r="D100" s="399"/>
      <c r="E100" s="399"/>
      <c r="F100" s="399"/>
      <c r="H100" s="328"/>
      <c r="I100" s="328"/>
      <c r="J100" s="328"/>
      <c r="K100" s="328"/>
      <c r="L100" s="328"/>
      <c r="M100" s="328"/>
      <c r="N100" s="330"/>
      <c r="O100" s="328"/>
      <c r="P100" s="328"/>
      <c r="Q100" s="328"/>
      <c r="R100" s="80"/>
      <c r="S100" s="80"/>
      <c r="T100" s="80"/>
      <c r="U100" s="80"/>
      <c r="V100" s="80"/>
      <c r="W100" s="80"/>
      <c r="X100" s="80"/>
      <c r="Y100" s="80"/>
      <c r="Z100" s="80"/>
      <c r="AA100" s="80"/>
      <c r="AB100" s="80"/>
      <c r="AC100" s="80"/>
      <c r="AD100" s="80"/>
      <c r="AE100" s="80"/>
      <c r="AF100" s="80"/>
      <c r="AG100" s="80"/>
      <c r="AH100" s="80"/>
      <c r="AI100" s="80"/>
      <c r="AJ100" s="80"/>
      <c r="AK100" s="80"/>
      <c r="AL100" s="328"/>
      <c r="AM100" s="328"/>
      <c r="AN100" s="328"/>
      <c r="AO100" s="328"/>
    </row>
    <row r="101" spans="1:41" s="185" customFormat="1">
      <c r="A101" s="399"/>
      <c r="B101" s="399"/>
      <c r="C101" s="399"/>
      <c r="D101" s="399"/>
      <c r="E101" s="399"/>
      <c r="F101" s="399"/>
      <c r="H101" s="328"/>
      <c r="I101" s="328"/>
      <c r="J101" s="328"/>
      <c r="K101" s="328"/>
      <c r="L101" s="328"/>
      <c r="M101" s="328"/>
      <c r="N101" s="330"/>
      <c r="O101" s="328"/>
      <c r="P101" s="328"/>
      <c r="Q101" s="328"/>
      <c r="R101" s="80"/>
      <c r="S101" s="80"/>
      <c r="T101" s="80"/>
      <c r="U101" s="80"/>
      <c r="V101" s="80"/>
      <c r="W101" s="80"/>
      <c r="X101" s="80"/>
      <c r="Y101" s="80"/>
      <c r="Z101" s="80"/>
      <c r="AA101" s="80"/>
      <c r="AB101" s="80"/>
      <c r="AC101" s="80"/>
      <c r="AD101" s="80"/>
      <c r="AE101" s="80"/>
      <c r="AF101" s="80"/>
      <c r="AG101" s="80"/>
      <c r="AH101" s="80"/>
      <c r="AI101" s="80"/>
      <c r="AJ101" s="80"/>
      <c r="AK101" s="80"/>
      <c r="AL101" s="328"/>
      <c r="AM101" s="328"/>
      <c r="AN101" s="328"/>
      <c r="AO101" s="328"/>
    </row>
    <row r="102" spans="1:41" s="185" customFormat="1">
      <c r="A102" s="399"/>
      <c r="B102" s="399"/>
      <c r="C102" s="399"/>
      <c r="D102" s="399"/>
      <c r="E102" s="399"/>
      <c r="F102" s="399"/>
      <c r="H102" s="328"/>
      <c r="I102" s="328"/>
      <c r="J102" s="328"/>
      <c r="K102" s="328"/>
      <c r="L102" s="328"/>
      <c r="M102" s="328"/>
      <c r="N102" s="330"/>
      <c r="O102" s="328"/>
      <c r="P102" s="328"/>
      <c r="Q102" s="328"/>
      <c r="R102" s="80"/>
      <c r="S102" s="80"/>
      <c r="T102" s="80"/>
      <c r="U102" s="80"/>
      <c r="V102" s="80"/>
      <c r="W102" s="80"/>
      <c r="X102" s="80"/>
      <c r="Y102" s="80"/>
      <c r="Z102" s="80"/>
      <c r="AA102" s="80"/>
      <c r="AB102" s="80"/>
      <c r="AC102" s="80"/>
      <c r="AD102" s="80"/>
      <c r="AE102" s="80"/>
      <c r="AF102" s="80"/>
      <c r="AG102" s="80"/>
      <c r="AH102" s="80"/>
      <c r="AI102" s="80"/>
      <c r="AJ102" s="80"/>
      <c r="AK102" s="80"/>
      <c r="AL102" s="328"/>
      <c r="AM102" s="328"/>
      <c r="AN102" s="328"/>
      <c r="AO102" s="328"/>
    </row>
    <row r="103" spans="1:41" s="185" customFormat="1">
      <c r="A103" s="399"/>
      <c r="B103" s="399"/>
      <c r="C103" s="399"/>
      <c r="D103" s="399"/>
      <c r="E103" s="399"/>
      <c r="F103" s="399"/>
      <c r="H103" s="328"/>
      <c r="I103" s="328"/>
      <c r="J103" s="328"/>
      <c r="K103" s="328"/>
      <c r="L103" s="328"/>
      <c r="M103" s="328"/>
      <c r="N103" s="330"/>
      <c r="O103" s="328"/>
      <c r="P103" s="328"/>
      <c r="Q103" s="328"/>
      <c r="R103" s="80"/>
      <c r="S103" s="80"/>
      <c r="T103" s="80"/>
      <c r="U103" s="80"/>
      <c r="V103" s="80"/>
      <c r="W103" s="80"/>
      <c r="X103" s="80"/>
      <c r="Y103" s="80"/>
      <c r="Z103" s="80"/>
      <c r="AA103" s="80"/>
      <c r="AB103" s="80"/>
      <c r="AC103" s="80"/>
      <c r="AD103" s="80"/>
      <c r="AE103" s="80"/>
      <c r="AF103" s="80"/>
      <c r="AG103" s="80"/>
      <c r="AH103" s="80"/>
      <c r="AI103" s="80"/>
      <c r="AJ103" s="80"/>
      <c r="AK103" s="80"/>
      <c r="AL103" s="328"/>
      <c r="AM103" s="328"/>
      <c r="AN103" s="328"/>
      <c r="AO103" s="328"/>
    </row>
    <row r="104" spans="1:41" s="185" customFormat="1">
      <c r="A104" s="399"/>
      <c r="B104" s="399"/>
      <c r="C104" s="399"/>
      <c r="D104" s="399"/>
      <c r="E104" s="399"/>
      <c r="F104" s="399"/>
      <c r="H104" s="328"/>
      <c r="I104" s="328"/>
      <c r="J104" s="328"/>
      <c r="K104" s="328"/>
      <c r="L104" s="328"/>
      <c r="M104" s="328"/>
      <c r="N104" s="330"/>
      <c r="O104" s="328"/>
      <c r="P104" s="328"/>
      <c r="Q104" s="328"/>
      <c r="R104" s="80"/>
      <c r="S104" s="80"/>
      <c r="T104" s="80"/>
      <c r="U104" s="80"/>
      <c r="V104" s="80"/>
      <c r="W104" s="80"/>
      <c r="X104" s="80"/>
      <c r="Y104" s="80"/>
      <c r="Z104" s="80"/>
      <c r="AA104" s="80"/>
      <c r="AB104" s="80"/>
      <c r="AC104" s="80"/>
      <c r="AD104" s="80"/>
      <c r="AE104" s="80"/>
      <c r="AF104" s="80"/>
      <c r="AG104" s="80"/>
      <c r="AH104" s="80"/>
      <c r="AI104" s="80"/>
      <c r="AJ104" s="80"/>
      <c r="AK104" s="80"/>
      <c r="AL104" s="328"/>
      <c r="AM104" s="328"/>
      <c r="AN104" s="328"/>
      <c r="AO104" s="328"/>
    </row>
    <row r="105" spans="1:41" s="185" customFormat="1">
      <c r="A105" s="399"/>
      <c r="B105" s="399"/>
      <c r="C105" s="399"/>
      <c r="D105" s="399"/>
      <c r="E105" s="399"/>
      <c r="F105" s="399"/>
      <c r="H105" s="328"/>
      <c r="I105" s="328"/>
      <c r="J105" s="328"/>
      <c r="K105" s="328"/>
      <c r="L105" s="328"/>
      <c r="M105" s="328"/>
      <c r="N105" s="330"/>
      <c r="O105" s="328"/>
      <c r="P105" s="328"/>
      <c r="Q105" s="328"/>
      <c r="R105" s="80"/>
      <c r="S105" s="80"/>
      <c r="T105" s="80"/>
      <c r="U105" s="80"/>
      <c r="V105" s="80"/>
      <c r="W105" s="80"/>
      <c r="X105" s="80"/>
      <c r="Y105" s="80"/>
      <c r="Z105" s="80"/>
      <c r="AA105" s="80"/>
      <c r="AB105" s="80"/>
      <c r="AC105" s="80"/>
      <c r="AD105" s="80"/>
      <c r="AE105" s="80"/>
      <c r="AF105" s="80"/>
      <c r="AG105" s="80"/>
      <c r="AH105" s="80"/>
      <c r="AI105" s="80"/>
      <c r="AJ105" s="80"/>
      <c r="AK105" s="80"/>
      <c r="AL105" s="328"/>
      <c r="AM105" s="328"/>
      <c r="AN105" s="328"/>
      <c r="AO105" s="328"/>
    </row>
    <row r="106" spans="1:41" s="185" customFormat="1">
      <c r="A106" s="399"/>
      <c r="B106" s="399"/>
      <c r="C106" s="399"/>
      <c r="D106" s="399"/>
      <c r="E106" s="399"/>
      <c r="F106" s="399"/>
      <c r="H106" s="328"/>
      <c r="I106" s="328"/>
      <c r="J106" s="328"/>
      <c r="K106" s="328"/>
      <c r="L106" s="328"/>
      <c r="M106" s="328"/>
      <c r="N106" s="330"/>
      <c r="O106" s="328"/>
      <c r="P106" s="328"/>
      <c r="Q106" s="328"/>
      <c r="R106" s="80"/>
      <c r="S106" s="80"/>
      <c r="T106" s="80"/>
      <c r="U106" s="80"/>
      <c r="V106" s="80"/>
      <c r="W106" s="80"/>
      <c r="X106" s="80"/>
      <c r="Y106" s="80"/>
      <c r="Z106" s="80"/>
      <c r="AA106" s="80"/>
      <c r="AB106" s="80"/>
      <c r="AC106" s="80"/>
      <c r="AD106" s="80"/>
      <c r="AE106" s="80"/>
      <c r="AF106" s="80"/>
      <c r="AG106" s="80"/>
      <c r="AH106" s="80"/>
      <c r="AI106" s="80"/>
      <c r="AJ106" s="80"/>
      <c r="AK106" s="80"/>
      <c r="AL106" s="328"/>
      <c r="AM106" s="328"/>
      <c r="AN106" s="328"/>
      <c r="AO106" s="328"/>
    </row>
    <row r="107" spans="1:41" s="185" customFormat="1">
      <c r="A107" s="399"/>
      <c r="B107" s="399"/>
      <c r="C107" s="399"/>
      <c r="D107" s="399"/>
      <c r="E107" s="399"/>
      <c r="F107" s="399"/>
      <c r="H107" s="328"/>
      <c r="I107" s="328"/>
      <c r="J107" s="328"/>
      <c r="K107" s="328"/>
      <c r="L107" s="328"/>
      <c r="M107" s="328"/>
      <c r="N107" s="330"/>
      <c r="O107" s="328"/>
      <c r="P107" s="328"/>
      <c r="Q107" s="328"/>
      <c r="R107" s="80"/>
      <c r="S107" s="80"/>
      <c r="T107" s="80"/>
      <c r="U107" s="80"/>
      <c r="V107" s="80"/>
      <c r="W107" s="80"/>
      <c r="X107" s="80"/>
      <c r="Y107" s="80"/>
      <c r="Z107" s="80"/>
      <c r="AA107" s="80"/>
      <c r="AB107" s="80"/>
      <c r="AC107" s="80"/>
      <c r="AD107" s="80"/>
      <c r="AE107" s="80"/>
      <c r="AF107" s="80"/>
      <c r="AG107" s="80"/>
      <c r="AH107" s="80"/>
      <c r="AI107" s="80"/>
      <c r="AJ107" s="80"/>
      <c r="AK107" s="80"/>
      <c r="AL107" s="328"/>
      <c r="AM107" s="328"/>
      <c r="AN107" s="328"/>
      <c r="AO107" s="328"/>
    </row>
    <row r="108" spans="1:41" s="185" customFormat="1">
      <c r="A108" s="399"/>
      <c r="B108" s="399"/>
      <c r="C108" s="399"/>
      <c r="D108" s="399"/>
      <c r="E108" s="399"/>
      <c r="F108" s="399"/>
      <c r="H108" s="328"/>
      <c r="I108" s="328"/>
      <c r="J108" s="328"/>
      <c r="K108" s="328"/>
      <c r="L108" s="328"/>
      <c r="M108" s="328"/>
      <c r="N108" s="330"/>
      <c r="O108" s="328"/>
      <c r="P108" s="328"/>
      <c r="Q108" s="328"/>
      <c r="R108" s="80"/>
      <c r="S108" s="80"/>
      <c r="T108" s="80"/>
      <c r="U108" s="80"/>
      <c r="V108" s="80"/>
      <c r="W108" s="80"/>
      <c r="X108" s="80"/>
      <c r="Y108" s="80"/>
      <c r="Z108" s="80"/>
      <c r="AA108" s="80"/>
      <c r="AB108" s="80"/>
      <c r="AC108" s="80"/>
      <c r="AD108" s="80"/>
      <c r="AE108" s="80"/>
      <c r="AF108" s="80"/>
      <c r="AG108" s="80"/>
      <c r="AH108" s="80"/>
      <c r="AI108" s="80"/>
      <c r="AJ108" s="80"/>
      <c r="AK108" s="80"/>
      <c r="AL108" s="328"/>
      <c r="AM108" s="328"/>
      <c r="AN108" s="328"/>
      <c r="AO108" s="328"/>
    </row>
    <row r="109" spans="1:41" s="185" customFormat="1">
      <c r="A109" s="399"/>
      <c r="B109" s="399"/>
      <c r="C109" s="399"/>
      <c r="D109" s="399"/>
      <c r="E109" s="399"/>
      <c r="F109" s="399"/>
      <c r="H109" s="328"/>
      <c r="I109" s="328"/>
      <c r="J109" s="328"/>
      <c r="K109" s="328"/>
      <c r="L109" s="328"/>
      <c r="M109" s="328"/>
      <c r="N109" s="330"/>
      <c r="O109" s="328"/>
      <c r="P109" s="328"/>
      <c r="Q109" s="328"/>
      <c r="R109" s="80"/>
      <c r="S109" s="80"/>
      <c r="T109" s="80"/>
      <c r="U109" s="80"/>
      <c r="V109" s="80"/>
      <c r="W109" s="80"/>
      <c r="X109" s="80"/>
      <c r="Y109" s="80"/>
      <c r="Z109" s="80"/>
      <c r="AA109" s="80"/>
      <c r="AB109" s="80"/>
      <c r="AC109" s="80"/>
      <c r="AD109" s="80"/>
      <c r="AE109" s="80"/>
      <c r="AF109" s="80"/>
      <c r="AG109" s="80"/>
      <c r="AH109" s="80"/>
      <c r="AI109" s="80"/>
      <c r="AJ109" s="80"/>
      <c r="AK109" s="80"/>
      <c r="AL109" s="328"/>
      <c r="AM109" s="328"/>
      <c r="AN109" s="328"/>
      <c r="AO109" s="328"/>
    </row>
    <row r="110" spans="1:41" s="185" customFormat="1">
      <c r="A110" s="399"/>
      <c r="B110" s="399"/>
      <c r="C110" s="399"/>
      <c r="D110" s="399"/>
      <c r="E110" s="399"/>
      <c r="F110" s="399"/>
      <c r="H110" s="328"/>
      <c r="I110" s="328"/>
      <c r="J110" s="328"/>
      <c r="K110" s="328"/>
      <c r="L110" s="328"/>
      <c r="M110" s="328"/>
      <c r="N110" s="330"/>
      <c r="O110" s="328"/>
      <c r="P110" s="328"/>
      <c r="Q110" s="328"/>
      <c r="R110" s="80"/>
      <c r="S110" s="80"/>
      <c r="T110" s="80"/>
      <c r="U110" s="80"/>
      <c r="V110" s="80"/>
      <c r="W110" s="80"/>
      <c r="X110" s="80"/>
      <c r="Y110" s="80"/>
      <c r="Z110" s="80"/>
      <c r="AA110" s="80"/>
      <c r="AB110" s="80"/>
      <c r="AC110" s="80"/>
      <c r="AD110" s="80"/>
      <c r="AE110" s="80"/>
      <c r="AF110" s="80"/>
      <c r="AG110" s="80"/>
      <c r="AH110" s="80"/>
      <c r="AI110" s="80"/>
      <c r="AJ110" s="80"/>
      <c r="AK110" s="80"/>
      <c r="AL110" s="328"/>
      <c r="AM110" s="328"/>
      <c r="AN110" s="328"/>
      <c r="AO110" s="328"/>
    </row>
    <row r="111" spans="1:41" s="185" customFormat="1">
      <c r="A111" s="399"/>
      <c r="B111" s="399"/>
      <c r="C111" s="399"/>
      <c r="D111" s="399"/>
      <c r="E111" s="399"/>
      <c r="F111" s="399"/>
      <c r="H111" s="328"/>
      <c r="I111" s="328"/>
      <c r="J111" s="328"/>
      <c r="K111" s="328"/>
      <c r="L111" s="328"/>
      <c r="M111" s="328"/>
      <c r="N111" s="330"/>
      <c r="O111" s="328"/>
      <c r="P111" s="328"/>
      <c r="Q111" s="328"/>
      <c r="R111" s="80"/>
      <c r="S111" s="80"/>
      <c r="T111" s="80"/>
      <c r="U111" s="80"/>
      <c r="V111" s="80"/>
      <c r="W111" s="80"/>
      <c r="X111" s="80"/>
      <c r="Y111" s="80"/>
      <c r="Z111" s="80"/>
      <c r="AA111" s="80"/>
      <c r="AB111" s="80"/>
      <c r="AC111" s="80"/>
      <c r="AD111" s="80"/>
      <c r="AE111" s="80"/>
      <c r="AF111" s="80"/>
      <c r="AG111" s="80"/>
      <c r="AH111" s="80"/>
      <c r="AI111" s="80"/>
      <c r="AJ111" s="80"/>
      <c r="AK111" s="80"/>
      <c r="AL111" s="328"/>
      <c r="AM111" s="328"/>
      <c r="AN111" s="328"/>
      <c r="AO111" s="328"/>
    </row>
    <row r="112" spans="1:41" s="185" customFormat="1">
      <c r="A112" s="399"/>
      <c r="B112" s="399"/>
      <c r="C112" s="399"/>
      <c r="D112" s="399"/>
      <c r="E112" s="399"/>
      <c r="F112" s="399"/>
      <c r="H112" s="328"/>
      <c r="I112" s="328"/>
      <c r="J112" s="328"/>
      <c r="K112" s="328"/>
      <c r="L112" s="328"/>
      <c r="M112" s="328"/>
      <c r="N112" s="330"/>
      <c r="O112" s="328"/>
      <c r="P112" s="328"/>
      <c r="Q112" s="328"/>
      <c r="R112" s="80"/>
      <c r="S112" s="80"/>
      <c r="T112" s="80"/>
      <c r="U112" s="80"/>
      <c r="V112" s="80"/>
      <c r="W112" s="80"/>
      <c r="X112" s="80"/>
      <c r="Y112" s="80"/>
      <c r="Z112" s="80"/>
      <c r="AA112" s="80"/>
      <c r="AB112" s="80"/>
      <c r="AC112" s="80"/>
      <c r="AD112" s="80"/>
      <c r="AE112" s="80"/>
      <c r="AF112" s="80"/>
      <c r="AG112" s="80"/>
      <c r="AH112" s="80"/>
      <c r="AI112" s="80"/>
      <c r="AJ112" s="80"/>
      <c r="AK112" s="80"/>
      <c r="AL112" s="328"/>
      <c r="AM112" s="328"/>
      <c r="AN112" s="328"/>
      <c r="AO112" s="328"/>
    </row>
    <row r="113" spans="1:41" s="185" customFormat="1">
      <c r="A113" s="399"/>
      <c r="B113" s="399"/>
      <c r="C113" s="399"/>
      <c r="D113" s="399"/>
      <c r="E113" s="399"/>
      <c r="F113" s="399"/>
      <c r="H113" s="328"/>
      <c r="I113" s="328"/>
      <c r="J113" s="328"/>
      <c r="K113" s="328"/>
      <c r="L113" s="328"/>
      <c r="M113" s="328"/>
      <c r="N113" s="330"/>
      <c r="O113" s="328"/>
      <c r="P113" s="328"/>
      <c r="Q113" s="328"/>
      <c r="R113" s="80"/>
      <c r="S113" s="80"/>
      <c r="T113" s="80"/>
      <c r="U113" s="80"/>
      <c r="V113" s="80"/>
      <c r="W113" s="80"/>
      <c r="X113" s="80"/>
      <c r="Y113" s="80"/>
      <c r="Z113" s="80"/>
      <c r="AA113" s="80"/>
      <c r="AB113" s="80"/>
      <c r="AC113" s="80"/>
      <c r="AD113" s="80"/>
      <c r="AE113" s="80"/>
      <c r="AF113" s="80"/>
      <c r="AG113" s="80"/>
      <c r="AH113" s="80"/>
      <c r="AI113" s="80"/>
      <c r="AJ113" s="80"/>
      <c r="AK113" s="80"/>
      <c r="AL113" s="328"/>
      <c r="AM113" s="328"/>
      <c r="AN113" s="328"/>
      <c r="AO113" s="328"/>
    </row>
    <row r="114" spans="1:41" s="185" customFormat="1">
      <c r="A114" s="399"/>
      <c r="B114" s="399"/>
      <c r="C114" s="399"/>
      <c r="D114" s="399"/>
      <c r="E114" s="399"/>
      <c r="F114" s="399"/>
      <c r="H114" s="328"/>
      <c r="I114" s="328"/>
      <c r="J114" s="328"/>
      <c r="K114" s="328"/>
      <c r="L114" s="328"/>
      <c r="M114" s="328"/>
      <c r="N114" s="330"/>
      <c r="O114" s="328"/>
      <c r="P114" s="328"/>
      <c r="Q114" s="328"/>
      <c r="R114" s="80"/>
      <c r="S114" s="80"/>
      <c r="T114" s="80"/>
      <c r="U114" s="80"/>
      <c r="V114" s="80"/>
      <c r="W114" s="80"/>
      <c r="X114" s="80"/>
      <c r="Y114" s="80"/>
      <c r="Z114" s="80"/>
      <c r="AA114" s="80"/>
      <c r="AB114" s="80"/>
      <c r="AC114" s="80"/>
      <c r="AD114" s="80"/>
      <c r="AE114" s="80"/>
      <c r="AF114" s="80"/>
      <c r="AG114" s="80"/>
      <c r="AH114" s="80"/>
      <c r="AI114" s="80"/>
      <c r="AJ114" s="80"/>
      <c r="AK114" s="80"/>
      <c r="AL114" s="328"/>
      <c r="AM114" s="328"/>
      <c r="AN114" s="328"/>
      <c r="AO114" s="328"/>
    </row>
    <row r="115" spans="1:41" s="185" customFormat="1">
      <c r="A115" s="399"/>
      <c r="B115" s="399"/>
      <c r="C115" s="399"/>
      <c r="D115" s="399"/>
      <c r="E115" s="399"/>
      <c r="F115" s="399"/>
      <c r="H115" s="328"/>
      <c r="I115" s="328"/>
      <c r="J115" s="328"/>
      <c r="K115" s="328"/>
      <c r="L115" s="328"/>
      <c r="M115" s="328"/>
      <c r="N115" s="330"/>
      <c r="O115" s="328"/>
      <c r="P115" s="328"/>
      <c r="Q115" s="328"/>
      <c r="R115" s="80"/>
      <c r="S115" s="80"/>
      <c r="T115" s="80"/>
      <c r="U115" s="80"/>
      <c r="V115" s="80"/>
      <c r="W115" s="80"/>
      <c r="X115" s="80"/>
      <c r="Y115" s="80"/>
      <c r="Z115" s="80"/>
      <c r="AA115" s="80"/>
      <c r="AB115" s="80"/>
      <c r="AC115" s="80"/>
      <c r="AD115" s="80"/>
      <c r="AE115" s="80"/>
      <c r="AF115" s="80"/>
      <c r="AG115" s="80"/>
      <c r="AH115" s="80"/>
      <c r="AI115" s="80"/>
      <c r="AJ115" s="80"/>
      <c r="AK115" s="80"/>
      <c r="AL115" s="328"/>
      <c r="AM115" s="328"/>
      <c r="AN115" s="328"/>
      <c r="AO115" s="328"/>
    </row>
    <row r="116" spans="1:41" s="185" customFormat="1">
      <c r="A116" s="399"/>
      <c r="B116" s="399"/>
      <c r="C116" s="399"/>
      <c r="D116" s="399"/>
      <c r="E116" s="399"/>
      <c r="F116" s="399"/>
      <c r="H116" s="328"/>
      <c r="I116" s="328"/>
      <c r="J116" s="328"/>
      <c r="K116" s="328"/>
      <c r="L116" s="328"/>
      <c r="M116" s="328"/>
      <c r="N116" s="330"/>
      <c r="O116" s="328"/>
      <c r="P116" s="328"/>
      <c r="Q116" s="328"/>
      <c r="R116" s="80"/>
      <c r="S116" s="80"/>
      <c r="T116" s="80"/>
      <c r="U116" s="80"/>
      <c r="V116" s="80"/>
      <c r="W116" s="80"/>
      <c r="X116" s="80"/>
      <c r="Y116" s="80"/>
      <c r="Z116" s="80"/>
      <c r="AA116" s="80"/>
      <c r="AB116" s="80"/>
      <c r="AC116" s="80"/>
      <c r="AD116" s="80"/>
      <c r="AE116" s="80"/>
      <c r="AF116" s="80"/>
      <c r="AG116" s="80"/>
      <c r="AH116" s="80"/>
      <c r="AI116" s="80"/>
      <c r="AJ116" s="80"/>
      <c r="AK116" s="80"/>
      <c r="AL116" s="328"/>
      <c r="AM116" s="328"/>
      <c r="AN116" s="328"/>
      <c r="AO116" s="328"/>
    </row>
    <row r="117" spans="1:41" s="185" customFormat="1">
      <c r="A117" s="399"/>
      <c r="B117" s="399"/>
      <c r="C117" s="399"/>
      <c r="D117" s="399"/>
      <c r="E117" s="399"/>
      <c r="F117" s="399"/>
      <c r="H117" s="328"/>
      <c r="I117" s="328"/>
      <c r="J117" s="328"/>
      <c r="K117" s="328"/>
      <c r="L117" s="328"/>
      <c r="M117" s="328"/>
      <c r="N117" s="330"/>
      <c r="O117" s="328"/>
      <c r="P117" s="328"/>
      <c r="Q117" s="328"/>
      <c r="R117" s="80"/>
      <c r="S117" s="80"/>
      <c r="T117" s="80"/>
      <c r="U117" s="80"/>
      <c r="V117" s="80"/>
      <c r="W117" s="80"/>
      <c r="X117" s="80"/>
      <c r="Y117" s="80"/>
      <c r="Z117" s="80"/>
      <c r="AA117" s="80"/>
      <c r="AB117" s="80"/>
      <c r="AC117" s="80"/>
      <c r="AD117" s="80"/>
      <c r="AE117" s="80"/>
      <c r="AF117" s="80"/>
      <c r="AG117" s="80"/>
      <c r="AH117" s="80"/>
      <c r="AI117" s="80"/>
      <c r="AJ117" s="80"/>
      <c r="AK117" s="80"/>
      <c r="AL117" s="328"/>
      <c r="AM117" s="328"/>
      <c r="AN117" s="328"/>
      <c r="AO117" s="328"/>
    </row>
    <row r="118" spans="1:41" s="185" customFormat="1">
      <c r="A118" s="399"/>
      <c r="B118" s="399"/>
      <c r="C118" s="399"/>
      <c r="D118" s="399"/>
      <c r="E118" s="399"/>
      <c r="F118" s="399"/>
      <c r="H118" s="328"/>
      <c r="I118" s="328"/>
      <c r="J118" s="328"/>
      <c r="K118" s="328"/>
      <c r="L118" s="328"/>
      <c r="M118" s="328"/>
      <c r="N118" s="330"/>
      <c r="O118" s="328"/>
      <c r="P118" s="328"/>
      <c r="Q118" s="328"/>
      <c r="R118" s="80"/>
      <c r="S118" s="80"/>
      <c r="T118" s="80"/>
      <c r="U118" s="80"/>
      <c r="V118" s="80"/>
      <c r="W118" s="80"/>
      <c r="X118" s="80"/>
      <c r="Y118" s="80"/>
      <c r="Z118" s="80"/>
      <c r="AA118" s="80"/>
      <c r="AB118" s="80"/>
      <c r="AC118" s="80"/>
      <c r="AD118" s="80"/>
      <c r="AE118" s="80"/>
      <c r="AF118" s="80"/>
      <c r="AG118" s="80"/>
      <c r="AH118" s="80"/>
      <c r="AI118" s="80"/>
      <c r="AJ118" s="80"/>
      <c r="AK118" s="80"/>
      <c r="AL118" s="328"/>
      <c r="AM118" s="328"/>
      <c r="AN118" s="328"/>
      <c r="AO118" s="328"/>
    </row>
    <row r="119" spans="1:41" s="185" customFormat="1">
      <c r="A119" s="399"/>
      <c r="B119" s="399"/>
      <c r="C119" s="399"/>
      <c r="D119" s="399"/>
      <c r="E119" s="399"/>
      <c r="F119" s="399"/>
      <c r="H119" s="328"/>
      <c r="I119" s="328"/>
      <c r="J119" s="328"/>
      <c r="K119" s="328"/>
      <c r="L119" s="328"/>
      <c r="M119" s="328"/>
      <c r="N119" s="330"/>
      <c r="O119" s="328"/>
      <c r="P119" s="328"/>
      <c r="Q119" s="328"/>
      <c r="R119" s="80"/>
      <c r="S119" s="80"/>
      <c r="T119" s="80"/>
      <c r="U119" s="80"/>
      <c r="V119" s="80"/>
      <c r="W119" s="80"/>
      <c r="X119" s="80"/>
      <c r="Y119" s="80"/>
      <c r="Z119" s="80"/>
      <c r="AA119" s="80"/>
      <c r="AB119" s="80"/>
      <c r="AC119" s="80"/>
      <c r="AD119" s="80"/>
      <c r="AE119" s="80"/>
      <c r="AF119" s="80"/>
      <c r="AG119" s="80"/>
      <c r="AH119" s="80"/>
      <c r="AI119" s="80"/>
      <c r="AJ119" s="80"/>
      <c r="AK119" s="80"/>
      <c r="AL119" s="328"/>
      <c r="AM119" s="328"/>
      <c r="AN119" s="328"/>
      <c r="AO119" s="328"/>
    </row>
    <row r="120" spans="1:41" s="185" customFormat="1">
      <c r="A120" s="399"/>
      <c r="B120" s="399"/>
      <c r="C120" s="399"/>
      <c r="D120" s="399"/>
      <c r="E120" s="399"/>
      <c r="F120" s="399"/>
      <c r="H120" s="328"/>
      <c r="I120" s="328"/>
      <c r="J120" s="328"/>
      <c r="K120" s="328"/>
      <c r="L120" s="328"/>
      <c r="M120" s="328"/>
      <c r="N120" s="330"/>
      <c r="O120" s="328"/>
      <c r="P120" s="328"/>
      <c r="Q120" s="328"/>
      <c r="R120" s="80"/>
      <c r="S120" s="80"/>
      <c r="T120" s="80"/>
      <c r="U120" s="80"/>
      <c r="V120" s="80"/>
      <c r="W120" s="80"/>
      <c r="X120" s="80"/>
      <c r="Y120" s="80"/>
      <c r="Z120" s="80"/>
      <c r="AA120" s="80"/>
      <c r="AB120" s="80"/>
      <c r="AC120" s="80"/>
      <c r="AD120" s="80"/>
      <c r="AE120" s="80"/>
      <c r="AF120" s="80"/>
      <c r="AG120" s="80"/>
      <c r="AH120" s="80"/>
      <c r="AI120" s="80"/>
      <c r="AJ120" s="80"/>
      <c r="AK120" s="80"/>
      <c r="AL120" s="328"/>
      <c r="AM120" s="328"/>
      <c r="AN120" s="328"/>
      <c r="AO120" s="328"/>
    </row>
    <row r="121" spans="1:41" s="185" customFormat="1">
      <c r="A121" s="399"/>
      <c r="B121" s="399"/>
      <c r="C121" s="399"/>
      <c r="D121" s="399"/>
      <c r="E121" s="399"/>
      <c r="F121" s="399"/>
      <c r="H121" s="328"/>
      <c r="I121" s="328"/>
      <c r="J121" s="328"/>
      <c r="K121" s="328"/>
      <c r="L121" s="328"/>
      <c r="M121" s="328"/>
      <c r="N121" s="330"/>
      <c r="O121" s="328"/>
      <c r="P121" s="328"/>
      <c r="Q121" s="328"/>
      <c r="R121" s="80"/>
      <c r="S121" s="80"/>
      <c r="T121" s="80"/>
      <c r="U121" s="80"/>
      <c r="V121" s="80"/>
      <c r="W121" s="80"/>
      <c r="X121" s="80"/>
      <c r="Y121" s="80"/>
      <c r="Z121" s="80"/>
      <c r="AA121" s="80"/>
      <c r="AB121" s="80"/>
      <c r="AC121" s="80"/>
      <c r="AD121" s="80"/>
      <c r="AE121" s="80"/>
      <c r="AF121" s="80"/>
      <c r="AG121" s="80"/>
      <c r="AH121" s="80"/>
      <c r="AI121" s="80"/>
      <c r="AJ121" s="80"/>
      <c r="AK121" s="80"/>
      <c r="AL121" s="328"/>
      <c r="AM121" s="328"/>
      <c r="AN121" s="328"/>
      <c r="AO121" s="328"/>
    </row>
    <row r="122" spans="1:41" s="185" customFormat="1">
      <c r="A122" s="399"/>
      <c r="B122" s="399"/>
      <c r="C122" s="399"/>
      <c r="D122" s="399"/>
      <c r="E122" s="399"/>
      <c r="F122" s="399"/>
      <c r="H122" s="328"/>
      <c r="I122" s="328"/>
      <c r="J122" s="328"/>
      <c r="K122" s="328"/>
      <c r="L122" s="328"/>
      <c r="M122" s="328"/>
      <c r="N122" s="330"/>
      <c r="O122" s="328"/>
      <c r="P122" s="328"/>
      <c r="Q122" s="328"/>
      <c r="R122" s="80"/>
      <c r="S122" s="80"/>
      <c r="T122" s="80"/>
      <c r="U122" s="80"/>
      <c r="V122" s="80"/>
      <c r="W122" s="80"/>
      <c r="X122" s="80"/>
      <c r="Y122" s="80"/>
      <c r="Z122" s="80"/>
      <c r="AA122" s="80"/>
      <c r="AB122" s="80"/>
      <c r="AC122" s="80"/>
      <c r="AD122" s="80"/>
      <c r="AE122" s="80"/>
      <c r="AF122" s="80"/>
      <c r="AG122" s="80"/>
      <c r="AH122" s="80"/>
      <c r="AI122" s="80"/>
      <c r="AJ122" s="80"/>
      <c r="AK122" s="80"/>
      <c r="AL122" s="328"/>
      <c r="AM122" s="328"/>
      <c r="AN122" s="328"/>
      <c r="AO122" s="328"/>
    </row>
    <row r="123" spans="1:41" s="185" customFormat="1">
      <c r="A123" s="399"/>
      <c r="B123" s="374"/>
      <c r="C123" s="373"/>
      <c r="D123" s="373"/>
      <c r="E123" s="373"/>
      <c r="F123" s="373"/>
      <c r="H123" s="328"/>
      <c r="I123" s="328"/>
      <c r="J123" s="328"/>
      <c r="K123" s="328"/>
      <c r="L123" s="328"/>
      <c r="M123" s="328"/>
      <c r="N123" s="330"/>
      <c r="O123" s="328"/>
      <c r="P123" s="328"/>
      <c r="Q123" s="328"/>
      <c r="R123" s="80"/>
      <c r="S123" s="80"/>
      <c r="T123" s="80"/>
      <c r="U123" s="80"/>
      <c r="V123" s="80"/>
      <c r="W123" s="80"/>
      <c r="X123" s="80"/>
      <c r="Y123" s="80"/>
      <c r="Z123" s="80"/>
      <c r="AA123" s="80"/>
      <c r="AB123" s="80"/>
      <c r="AC123" s="80"/>
      <c r="AD123" s="80"/>
      <c r="AE123" s="80"/>
      <c r="AF123" s="80"/>
      <c r="AG123" s="80"/>
      <c r="AH123" s="80"/>
      <c r="AI123" s="80"/>
      <c r="AJ123" s="80"/>
      <c r="AK123" s="80"/>
      <c r="AL123" s="328"/>
      <c r="AM123" s="328"/>
      <c r="AN123" s="328"/>
      <c r="AO123" s="328"/>
    </row>
    <row r="124" spans="1:41" s="185" customFormat="1">
      <c r="A124" s="399"/>
      <c r="B124" s="374"/>
      <c r="C124" s="373"/>
      <c r="D124" s="373"/>
      <c r="E124" s="373"/>
      <c r="F124" s="373"/>
      <c r="H124" s="328"/>
      <c r="I124" s="328"/>
      <c r="J124" s="328"/>
      <c r="K124" s="328"/>
      <c r="L124" s="328"/>
      <c r="M124" s="328"/>
      <c r="N124" s="330"/>
      <c r="O124" s="328"/>
      <c r="P124" s="328"/>
      <c r="Q124" s="328"/>
      <c r="R124" s="80"/>
      <c r="S124" s="80"/>
      <c r="T124" s="80"/>
      <c r="U124" s="80"/>
      <c r="V124" s="80"/>
      <c r="W124" s="80"/>
      <c r="X124" s="80"/>
      <c r="Y124" s="80"/>
      <c r="Z124" s="80"/>
      <c r="AA124" s="80"/>
      <c r="AB124" s="80"/>
      <c r="AC124" s="80"/>
      <c r="AD124" s="80"/>
      <c r="AE124" s="80"/>
      <c r="AF124" s="80"/>
      <c r="AG124" s="80"/>
      <c r="AH124" s="80"/>
      <c r="AI124" s="80"/>
      <c r="AJ124" s="80"/>
      <c r="AK124" s="80"/>
      <c r="AL124" s="328"/>
      <c r="AM124" s="328"/>
      <c r="AN124" s="328"/>
      <c r="AO124" s="328"/>
    </row>
    <row r="125" spans="1:41" s="185" customFormat="1">
      <c r="A125" s="399"/>
      <c r="B125" s="374"/>
      <c r="C125" s="373"/>
      <c r="D125" s="373"/>
      <c r="E125" s="373"/>
      <c r="F125" s="373"/>
      <c r="H125" s="328"/>
      <c r="I125" s="328"/>
      <c r="J125" s="328"/>
      <c r="K125" s="328"/>
      <c r="L125" s="328"/>
      <c r="M125" s="328"/>
      <c r="N125" s="330"/>
      <c r="O125" s="328"/>
      <c r="P125" s="328"/>
      <c r="Q125" s="328"/>
      <c r="R125" s="80"/>
      <c r="S125" s="80"/>
      <c r="T125" s="80"/>
      <c r="U125" s="80"/>
      <c r="V125" s="80"/>
      <c r="W125" s="80"/>
      <c r="X125" s="80"/>
      <c r="Y125" s="80"/>
      <c r="Z125" s="80"/>
      <c r="AA125" s="80"/>
      <c r="AB125" s="80"/>
      <c r="AC125" s="80"/>
      <c r="AD125" s="80"/>
      <c r="AE125" s="80"/>
      <c r="AF125" s="80"/>
      <c r="AG125" s="80"/>
      <c r="AH125" s="80"/>
      <c r="AI125" s="80"/>
      <c r="AJ125" s="80"/>
      <c r="AK125" s="80"/>
      <c r="AL125" s="328"/>
      <c r="AM125" s="328"/>
      <c r="AN125" s="328"/>
      <c r="AO125" s="328"/>
    </row>
    <row r="126" spans="1:41" s="185" customFormat="1">
      <c r="A126" s="399"/>
      <c r="B126" s="374"/>
      <c r="C126" s="373"/>
      <c r="D126" s="373"/>
      <c r="E126" s="373"/>
      <c r="F126" s="373"/>
      <c r="H126" s="328"/>
      <c r="I126" s="328"/>
      <c r="J126" s="328"/>
      <c r="K126" s="328"/>
      <c r="L126" s="328"/>
      <c r="M126" s="328"/>
      <c r="N126" s="330"/>
      <c r="O126" s="328"/>
      <c r="P126" s="328"/>
      <c r="Q126" s="328"/>
      <c r="R126" s="80"/>
      <c r="S126" s="80"/>
      <c r="T126" s="80"/>
      <c r="U126" s="80"/>
      <c r="V126" s="80"/>
      <c r="W126" s="80"/>
      <c r="X126" s="80"/>
      <c r="Y126" s="80"/>
      <c r="Z126" s="80"/>
      <c r="AA126" s="80"/>
      <c r="AB126" s="80"/>
      <c r="AC126" s="80"/>
      <c r="AD126" s="80"/>
      <c r="AE126" s="80"/>
      <c r="AF126" s="80"/>
      <c r="AG126" s="80"/>
      <c r="AH126" s="80"/>
      <c r="AI126" s="80"/>
      <c r="AJ126" s="80"/>
      <c r="AK126" s="80"/>
      <c r="AL126" s="328"/>
      <c r="AM126" s="328"/>
      <c r="AN126" s="328"/>
      <c r="AO126" s="328"/>
    </row>
    <row r="127" spans="1:41" s="185" customFormat="1">
      <c r="A127" s="399"/>
      <c r="B127" s="374"/>
      <c r="C127" s="373"/>
      <c r="D127" s="373"/>
      <c r="E127" s="373"/>
      <c r="F127" s="373"/>
      <c r="H127" s="328"/>
      <c r="I127" s="328"/>
      <c r="J127" s="328"/>
      <c r="K127" s="328"/>
      <c r="L127" s="328"/>
      <c r="M127" s="328"/>
      <c r="N127" s="330"/>
      <c r="O127" s="328"/>
      <c r="P127" s="328"/>
      <c r="Q127" s="328"/>
      <c r="R127" s="80"/>
      <c r="S127" s="80"/>
      <c r="T127" s="80"/>
      <c r="U127" s="80"/>
      <c r="V127" s="80"/>
      <c r="W127" s="80"/>
      <c r="X127" s="80"/>
      <c r="Y127" s="80"/>
      <c r="Z127" s="80"/>
      <c r="AA127" s="80"/>
      <c r="AB127" s="80"/>
      <c r="AC127" s="80"/>
      <c r="AD127" s="80"/>
      <c r="AE127" s="80"/>
      <c r="AF127" s="80"/>
      <c r="AG127" s="80"/>
      <c r="AH127" s="80"/>
      <c r="AI127" s="80"/>
      <c r="AJ127" s="80"/>
      <c r="AK127" s="80"/>
      <c r="AL127" s="328"/>
      <c r="AM127" s="328"/>
      <c r="AN127" s="328"/>
      <c r="AO127" s="328"/>
    </row>
    <row r="128" spans="1:41" s="185" customFormat="1">
      <c r="A128" s="399"/>
      <c r="B128" s="374"/>
      <c r="C128" s="373"/>
      <c r="D128" s="373"/>
      <c r="E128" s="373"/>
      <c r="F128" s="373"/>
      <c r="H128" s="328"/>
      <c r="I128" s="328"/>
      <c r="J128" s="328"/>
      <c r="K128" s="328"/>
      <c r="L128" s="328"/>
      <c r="M128" s="328"/>
      <c r="N128" s="330"/>
      <c r="O128" s="328"/>
      <c r="P128" s="328"/>
      <c r="Q128" s="328"/>
      <c r="R128" s="80"/>
      <c r="S128" s="80"/>
      <c r="T128" s="80"/>
      <c r="U128" s="80"/>
      <c r="V128" s="80"/>
      <c r="W128" s="80"/>
      <c r="X128" s="80"/>
      <c r="Y128" s="80"/>
      <c r="Z128" s="80"/>
      <c r="AA128" s="80"/>
      <c r="AB128" s="80"/>
      <c r="AC128" s="80"/>
      <c r="AD128" s="80"/>
      <c r="AE128" s="80"/>
      <c r="AF128" s="80"/>
      <c r="AG128" s="80"/>
      <c r="AH128" s="80"/>
      <c r="AI128" s="80"/>
      <c r="AJ128" s="80"/>
      <c r="AK128" s="80"/>
      <c r="AL128" s="328"/>
      <c r="AM128" s="328"/>
      <c r="AN128" s="328"/>
      <c r="AO128" s="328"/>
    </row>
    <row r="129" spans="1:41" s="185" customFormat="1">
      <c r="A129" s="399"/>
      <c r="B129" s="374"/>
      <c r="C129" s="373"/>
      <c r="D129" s="373"/>
      <c r="E129" s="373"/>
      <c r="F129" s="373"/>
      <c r="H129" s="328"/>
      <c r="I129" s="328"/>
      <c r="J129" s="328"/>
      <c r="K129" s="328"/>
      <c r="L129" s="328"/>
      <c r="M129" s="328"/>
      <c r="N129" s="330"/>
      <c r="O129" s="328"/>
      <c r="P129" s="328"/>
      <c r="Q129" s="328"/>
      <c r="R129" s="80"/>
      <c r="S129" s="80"/>
      <c r="T129" s="80"/>
      <c r="U129" s="80"/>
      <c r="V129" s="80"/>
      <c r="W129" s="80"/>
      <c r="X129" s="80"/>
      <c r="Y129" s="80"/>
      <c r="Z129" s="80"/>
      <c r="AA129" s="80"/>
      <c r="AB129" s="80"/>
      <c r="AC129" s="80"/>
      <c r="AD129" s="80"/>
      <c r="AE129" s="80"/>
      <c r="AF129" s="80"/>
      <c r="AG129" s="80"/>
      <c r="AH129" s="80"/>
      <c r="AI129" s="80"/>
      <c r="AJ129" s="80"/>
      <c r="AK129" s="80"/>
      <c r="AL129" s="328"/>
      <c r="AM129" s="328"/>
      <c r="AN129" s="328"/>
      <c r="AO129" s="328"/>
    </row>
    <row r="130" spans="1:41" s="185" customFormat="1">
      <c r="A130" s="399"/>
      <c r="B130" s="374"/>
      <c r="C130" s="373"/>
      <c r="D130" s="373"/>
      <c r="E130" s="373"/>
      <c r="F130" s="373"/>
      <c r="H130" s="328"/>
      <c r="I130" s="328"/>
      <c r="J130" s="328"/>
      <c r="K130" s="328"/>
      <c r="L130" s="328"/>
      <c r="M130" s="328"/>
      <c r="N130" s="330"/>
      <c r="O130" s="328"/>
      <c r="P130" s="328"/>
      <c r="Q130" s="328"/>
      <c r="R130" s="80"/>
      <c r="S130" s="80"/>
      <c r="T130" s="80"/>
      <c r="U130" s="80"/>
      <c r="V130" s="80"/>
      <c r="W130" s="80"/>
      <c r="X130" s="80"/>
      <c r="Y130" s="80"/>
      <c r="Z130" s="80"/>
      <c r="AA130" s="80"/>
      <c r="AB130" s="80"/>
      <c r="AC130" s="80"/>
      <c r="AD130" s="80"/>
      <c r="AE130" s="80"/>
      <c r="AF130" s="80"/>
      <c r="AG130" s="80"/>
      <c r="AH130" s="80"/>
      <c r="AI130" s="80"/>
      <c r="AJ130" s="80"/>
      <c r="AK130" s="80"/>
      <c r="AL130" s="328"/>
      <c r="AM130" s="328"/>
      <c r="AN130" s="328"/>
      <c r="AO130" s="328"/>
    </row>
    <row r="131" spans="1:41" s="185" customFormat="1">
      <c r="A131" s="399"/>
      <c r="B131" s="374"/>
      <c r="C131" s="373"/>
      <c r="D131" s="373"/>
      <c r="E131" s="373"/>
      <c r="F131" s="373"/>
      <c r="H131" s="328"/>
      <c r="I131" s="328"/>
      <c r="J131" s="328"/>
      <c r="K131" s="328"/>
      <c r="L131" s="328"/>
      <c r="M131" s="328"/>
      <c r="N131" s="330"/>
      <c r="O131" s="328"/>
      <c r="P131" s="328"/>
      <c r="Q131" s="328"/>
      <c r="R131" s="80"/>
      <c r="S131" s="80"/>
      <c r="T131" s="80"/>
      <c r="U131" s="80"/>
      <c r="V131" s="80"/>
      <c r="W131" s="80"/>
      <c r="X131" s="80"/>
      <c r="Y131" s="80"/>
      <c r="Z131" s="80"/>
      <c r="AA131" s="80"/>
      <c r="AB131" s="80"/>
      <c r="AC131" s="80"/>
      <c r="AD131" s="80"/>
      <c r="AE131" s="80"/>
      <c r="AF131" s="80"/>
      <c r="AG131" s="80"/>
      <c r="AH131" s="80"/>
      <c r="AI131" s="80"/>
      <c r="AJ131" s="80"/>
      <c r="AK131" s="80"/>
      <c r="AL131" s="328"/>
      <c r="AM131" s="328"/>
      <c r="AN131" s="328"/>
      <c r="AO131" s="328"/>
    </row>
    <row r="132" spans="1:41" s="185" customFormat="1">
      <c r="A132" s="399"/>
      <c r="B132" s="374"/>
      <c r="C132" s="373"/>
      <c r="D132" s="373"/>
      <c r="E132" s="373"/>
      <c r="F132" s="373"/>
      <c r="H132" s="328"/>
      <c r="I132" s="328"/>
      <c r="J132" s="328"/>
      <c r="K132" s="328"/>
      <c r="L132" s="328"/>
      <c r="M132" s="328"/>
      <c r="N132" s="330"/>
      <c r="O132" s="328"/>
      <c r="P132" s="328"/>
      <c r="Q132" s="328"/>
      <c r="R132" s="80"/>
      <c r="S132" s="80"/>
      <c r="T132" s="80"/>
      <c r="U132" s="80"/>
      <c r="V132" s="80"/>
      <c r="W132" s="80"/>
      <c r="X132" s="80"/>
      <c r="Y132" s="80"/>
      <c r="Z132" s="80"/>
      <c r="AA132" s="80"/>
      <c r="AB132" s="80"/>
      <c r="AC132" s="80"/>
      <c r="AD132" s="80"/>
      <c r="AE132" s="80"/>
      <c r="AF132" s="80"/>
      <c r="AG132" s="80"/>
      <c r="AH132" s="80"/>
      <c r="AI132" s="80"/>
      <c r="AJ132" s="80"/>
      <c r="AK132" s="80"/>
      <c r="AL132" s="328"/>
      <c r="AM132" s="328"/>
      <c r="AN132" s="328"/>
      <c r="AO132" s="328"/>
    </row>
    <row r="133" spans="1:41" s="185" customFormat="1">
      <c r="A133" s="399"/>
      <c r="B133" s="374"/>
      <c r="C133" s="373"/>
      <c r="D133" s="373"/>
      <c r="E133" s="373"/>
      <c r="F133" s="373"/>
      <c r="H133" s="328"/>
      <c r="I133" s="328"/>
      <c r="J133" s="328"/>
      <c r="K133" s="328"/>
      <c r="L133" s="328"/>
      <c r="M133" s="328"/>
      <c r="N133" s="330"/>
      <c r="O133" s="328"/>
      <c r="P133" s="328"/>
      <c r="Q133" s="328"/>
      <c r="R133" s="80"/>
      <c r="S133" s="80"/>
      <c r="T133" s="80"/>
      <c r="U133" s="80"/>
      <c r="V133" s="80"/>
      <c r="W133" s="80"/>
      <c r="X133" s="80"/>
      <c r="Y133" s="80"/>
      <c r="Z133" s="80"/>
      <c r="AA133" s="80"/>
      <c r="AB133" s="80"/>
      <c r="AC133" s="80"/>
      <c r="AD133" s="80"/>
      <c r="AE133" s="80"/>
      <c r="AF133" s="80"/>
      <c r="AG133" s="80"/>
      <c r="AH133" s="80"/>
      <c r="AI133" s="80"/>
      <c r="AJ133" s="80"/>
      <c r="AK133" s="80"/>
      <c r="AL133" s="328"/>
      <c r="AM133" s="328"/>
      <c r="AN133" s="328"/>
      <c r="AO133" s="328"/>
    </row>
    <row r="134" spans="1:41" s="185" customFormat="1">
      <c r="A134" s="399"/>
      <c r="B134" s="374"/>
      <c r="C134" s="373"/>
      <c r="D134" s="373"/>
      <c r="E134" s="373"/>
      <c r="F134" s="373"/>
      <c r="H134" s="328"/>
      <c r="I134" s="328"/>
      <c r="J134" s="328"/>
      <c r="K134" s="328"/>
      <c r="L134" s="328"/>
      <c r="M134" s="328"/>
      <c r="N134" s="330"/>
      <c r="O134" s="328"/>
      <c r="P134" s="328"/>
      <c r="Q134" s="328"/>
      <c r="R134" s="80"/>
      <c r="S134" s="80"/>
      <c r="T134" s="80"/>
      <c r="U134" s="80"/>
      <c r="V134" s="80"/>
      <c r="W134" s="80"/>
      <c r="X134" s="80"/>
      <c r="Y134" s="80"/>
      <c r="Z134" s="80"/>
      <c r="AA134" s="80"/>
      <c r="AB134" s="80"/>
      <c r="AC134" s="80"/>
      <c r="AD134" s="80"/>
      <c r="AE134" s="80"/>
      <c r="AF134" s="80"/>
      <c r="AG134" s="80"/>
      <c r="AH134" s="80"/>
      <c r="AI134" s="80"/>
      <c r="AJ134" s="80"/>
      <c r="AK134" s="80"/>
      <c r="AL134" s="328"/>
      <c r="AM134" s="328"/>
      <c r="AN134" s="328"/>
      <c r="AO134" s="328"/>
    </row>
    <row r="135" spans="1:41" s="185" customFormat="1">
      <c r="A135" s="399"/>
      <c r="B135" s="374"/>
      <c r="C135" s="373"/>
      <c r="D135" s="373"/>
      <c r="E135" s="373"/>
      <c r="F135" s="373"/>
      <c r="H135" s="328"/>
      <c r="I135" s="328"/>
      <c r="J135" s="328"/>
      <c r="K135" s="328"/>
      <c r="L135" s="328"/>
      <c r="M135" s="328"/>
      <c r="N135" s="330"/>
      <c r="O135" s="328"/>
      <c r="P135" s="328"/>
      <c r="Q135" s="328"/>
      <c r="R135" s="80"/>
      <c r="S135" s="80"/>
      <c r="T135" s="80"/>
      <c r="U135" s="80"/>
      <c r="V135" s="80"/>
      <c r="W135" s="80"/>
      <c r="X135" s="80"/>
      <c r="Y135" s="80"/>
      <c r="Z135" s="80"/>
      <c r="AA135" s="80"/>
      <c r="AB135" s="80"/>
      <c r="AC135" s="80"/>
      <c r="AD135" s="80"/>
      <c r="AE135" s="80"/>
      <c r="AF135" s="80"/>
      <c r="AG135" s="80"/>
      <c r="AH135" s="80"/>
      <c r="AI135" s="80"/>
      <c r="AJ135" s="80"/>
      <c r="AK135" s="80"/>
      <c r="AL135" s="328"/>
      <c r="AM135" s="328"/>
      <c r="AN135" s="328"/>
      <c r="AO135" s="328"/>
    </row>
    <row r="136" spans="1:41" s="185" customFormat="1">
      <c r="A136" s="399"/>
      <c r="B136" s="374"/>
      <c r="C136" s="373"/>
      <c r="D136" s="373"/>
      <c r="E136" s="373"/>
      <c r="F136" s="373"/>
      <c r="H136" s="328"/>
      <c r="I136" s="328"/>
      <c r="J136" s="328"/>
      <c r="K136" s="328"/>
      <c r="L136" s="328"/>
      <c r="M136" s="328"/>
      <c r="N136" s="330"/>
      <c r="O136" s="328"/>
      <c r="P136" s="328"/>
      <c r="Q136" s="328"/>
      <c r="R136" s="80"/>
      <c r="S136" s="80"/>
      <c r="T136" s="80"/>
      <c r="U136" s="80"/>
      <c r="V136" s="80"/>
      <c r="W136" s="80"/>
      <c r="X136" s="80"/>
      <c r="Y136" s="80"/>
      <c r="Z136" s="80"/>
      <c r="AA136" s="80"/>
      <c r="AB136" s="80"/>
      <c r="AC136" s="80"/>
      <c r="AD136" s="80"/>
      <c r="AE136" s="80"/>
      <c r="AF136" s="80"/>
      <c r="AG136" s="80"/>
      <c r="AH136" s="80"/>
      <c r="AI136" s="80"/>
      <c r="AJ136" s="80"/>
      <c r="AK136" s="80"/>
      <c r="AL136" s="328"/>
      <c r="AM136" s="328"/>
      <c r="AN136" s="328"/>
      <c r="AO136" s="328"/>
    </row>
    <row r="137" spans="1:41" s="185" customFormat="1">
      <c r="A137" s="399"/>
      <c r="B137" s="374"/>
      <c r="C137" s="373"/>
      <c r="D137" s="373"/>
      <c r="E137" s="373"/>
      <c r="F137" s="373"/>
      <c r="H137" s="328"/>
      <c r="I137" s="328"/>
      <c r="J137" s="328"/>
      <c r="K137" s="328"/>
      <c r="L137" s="328"/>
      <c r="M137" s="328"/>
      <c r="N137" s="330"/>
      <c r="O137" s="328"/>
      <c r="P137" s="328"/>
      <c r="Q137" s="328"/>
      <c r="R137" s="80"/>
      <c r="S137" s="80"/>
      <c r="T137" s="80"/>
      <c r="U137" s="80"/>
      <c r="V137" s="80"/>
      <c r="W137" s="80"/>
      <c r="X137" s="80"/>
      <c r="Y137" s="80"/>
      <c r="Z137" s="80"/>
      <c r="AA137" s="80"/>
      <c r="AB137" s="80"/>
      <c r="AC137" s="80"/>
      <c r="AD137" s="80"/>
      <c r="AE137" s="80"/>
      <c r="AF137" s="80"/>
      <c r="AG137" s="80"/>
      <c r="AH137" s="80"/>
      <c r="AI137" s="80"/>
      <c r="AJ137" s="80"/>
      <c r="AK137" s="80"/>
      <c r="AL137" s="328"/>
      <c r="AM137" s="328"/>
      <c r="AN137" s="328"/>
      <c r="AO137" s="328"/>
    </row>
    <row r="138" spans="1:41" s="185" customFormat="1">
      <c r="A138" s="399"/>
      <c r="B138" s="374"/>
      <c r="C138" s="373"/>
      <c r="D138" s="373"/>
      <c r="E138" s="373"/>
      <c r="F138" s="373"/>
      <c r="H138" s="328"/>
      <c r="I138" s="328"/>
      <c r="J138" s="328"/>
      <c r="K138" s="328"/>
      <c r="L138" s="328"/>
      <c r="M138" s="328"/>
      <c r="N138" s="330"/>
      <c r="O138" s="328"/>
      <c r="P138" s="328"/>
      <c r="Q138" s="328"/>
      <c r="R138" s="80"/>
      <c r="S138" s="80"/>
      <c r="T138" s="80"/>
      <c r="U138" s="80"/>
      <c r="V138" s="80"/>
      <c r="W138" s="80"/>
      <c r="X138" s="80"/>
      <c r="Y138" s="80"/>
      <c r="Z138" s="80"/>
      <c r="AA138" s="80"/>
      <c r="AB138" s="80"/>
      <c r="AC138" s="80"/>
      <c r="AD138" s="80"/>
      <c r="AE138" s="80"/>
      <c r="AF138" s="80"/>
      <c r="AG138" s="80"/>
      <c r="AH138" s="80"/>
      <c r="AI138" s="80"/>
      <c r="AJ138" s="80"/>
      <c r="AK138" s="80"/>
      <c r="AL138" s="328"/>
      <c r="AM138" s="328"/>
      <c r="AN138" s="328"/>
      <c r="AO138" s="328"/>
    </row>
    <row r="139" spans="1:41" s="185" customFormat="1">
      <c r="A139" s="399"/>
      <c r="B139" s="374"/>
      <c r="C139" s="373"/>
      <c r="D139" s="373"/>
      <c r="E139" s="373"/>
      <c r="F139" s="373"/>
      <c r="H139" s="328"/>
      <c r="I139" s="328"/>
      <c r="J139" s="328"/>
      <c r="K139" s="328"/>
      <c r="L139" s="328"/>
      <c r="M139" s="328"/>
      <c r="N139" s="330"/>
      <c r="O139" s="328"/>
      <c r="P139" s="328"/>
      <c r="Q139" s="328"/>
      <c r="R139" s="80"/>
      <c r="S139" s="80"/>
      <c r="T139" s="80"/>
      <c r="U139" s="80"/>
      <c r="V139" s="80"/>
      <c r="W139" s="80"/>
      <c r="X139" s="80"/>
      <c r="Y139" s="80"/>
      <c r="Z139" s="80"/>
      <c r="AA139" s="80"/>
      <c r="AB139" s="80"/>
      <c r="AC139" s="80"/>
      <c r="AD139" s="80"/>
      <c r="AE139" s="80"/>
      <c r="AF139" s="80"/>
      <c r="AG139" s="80"/>
      <c r="AH139" s="80"/>
      <c r="AI139" s="80"/>
      <c r="AJ139" s="80"/>
      <c r="AK139" s="80"/>
      <c r="AL139" s="328"/>
      <c r="AM139" s="328"/>
      <c r="AN139" s="328"/>
      <c r="AO139" s="328"/>
    </row>
    <row r="140" spans="1:41" s="185" customFormat="1">
      <c r="A140" s="399"/>
      <c r="B140" s="374"/>
      <c r="C140" s="373"/>
      <c r="D140" s="373"/>
      <c r="E140" s="373"/>
      <c r="F140" s="373"/>
      <c r="H140" s="328"/>
      <c r="I140" s="328"/>
      <c r="J140" s="328"/>
      <c r="K140" s="328"/>
      <c r="L140" s="328"/>
      <c r="M140" s="328"/>
      <c r="N140" s="330"/>
      <c r="O140" s="328"/>
      <c r="P140" s="328"/>
      <c r="Q140" s="328"/>
      <c r="R140" s="80"/>
      <c r="S140" s="80"/>
      <c r="T140" s="80"/>
      <c r="U140" s="80"/>
      <c r="V140" s="80"/>
      <c r="W140" s="80"/>
      <c r="X140" s="80"/>
      <c r="Y140" s="80"/>
      <c r="Z140" s="80"/>
      <c r="AA140" s="80"/>
      <c r="AB140" s="80"/>
      <c r="AC140" s="80"/>
      <c r="AD140" s="80"/>
      <c r="AE140" s="80"/>
      <c r="AF140" s="80"/>
      <c r="AG140" s="80"/>
      <c r="AH140" s="80"/>
      <c r="AI140" s="80"/>
      <c r="AJ140" s="80"/>
      <c r="AK140" s="80"/>
      <c r="AL140" s="328"/>
      <c r="AM140" s="328"/>
      <c r="AN140" s="328"/>
      <c r="AO140" s="328"/>
    </row>
  </sheetData>
  <sheetProtection password="CFB5" sheet="1" objects="1" scenarios="1" formatColumns="0" formatRows="0" selectLockedCells="1"/>
  <customSheetViews>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30" type="noConversion"/>
  <conditionalFormatting sqref="E16:E55">
    <cfRule type="expression" dxfId="54"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508"/>
  <sheetViews>
    <sheetView view="pageBreakPreview" zoomScale="80" zoomScaleNormal="100" zoomScaleSheetLayoutView="80" workbookViewId="0">
      <selection activeCell="I20" sqref="I20"/>
    </sheetView>
  </sheetViews>
  <sheetFormatPr defaultColWidth="9" defaultRowHeight="15.75"/>
  <cols>
    <col min="1" max="1" width="5.25" style="805" customWidth="1"/>
    <col min="2" max="2" width="13" style="709" customWidth="1"/>
    <col min="3" max="3" width="7.875" style="709" customWidth="1"/>
    <col min="4" max="4" width="8.875" style="709" customWidth="1"/>
    <col min="5" max="5" width="9.375" style="709" customWidth="1"/>
    <col min="6" max="6" width="25" style="709" customWidth="1"/>
    <col min="7" max="7" width="12.625" style="709" customWidth="1"/>
    <col min="8" max="8" width="12.125" style="754" customWidth="1"/>
    <col min="9" max="9" width="12" style="692" bestFit="1" customWidth="1"/>
    <col min="10" max="10" width="9.5" style="709" customWidth="1"/>
    <col min="11" max="11" width="13" style="709" customWidth="1"/>
    <col min="12" max="12" width="65.5" style="693" customWidth="1"/>
    <col min="13" max="13" width="6.5" style="692" customWidth="1"/>
    <col min="14" max="14" width="8.625" style="692" customWidth="1"/>
    <col min="15" max="15" width="13.5" style="666" customWidth="1"/>
    <col min="16" max="16" width="14.125" style="692" customWidth="1"/>
    <col min="17" max="17" width="12.375" style="691" bestFit="1" customWidth="1"/>
    <col min="18" max="18" width="22.75" style="687" hidden="1" customWidth="1"/>
    <col min="19" max="19" width="15.5" style="687" hidden="1" customWidth="1"/>
    <col min="20" max="28" width="9" style="687" customWidth="1"/>
    <col min="29" max="29" width="16.5" style="687" customWidth="1"/>
    <col min="30" max="31" width="9" style="687" customWidth="1"/>
    <col min="32" max="36" width="9" style="687"/>
    <col min="37" max="37" width="9" style="687" hidden="1" customWidth="1"/>
    <col min="38" max="39" width="17.625" style="687" hidden="1" customWidth="1"/>
    <col min="40" max="40" width="9" style="687" hidden="1" customWidth="1"/>
    <col min="41" max="41" width="15.5" style="687" hidden="1" customWidth="1"/>
    <col min="42" max="42" width="15.375" style="687" hidden="1" customWidth="1"/>
    <col min="43" max="54" width="9" style="687"/>
    <col min="55" max="16384" width="9" style="688"/>
  </cols>
  <sheetData>
    <row r="1" spans="1:54" ht="16.5">
      <c r="A1" s="803" t="str">
        <f>Cover!B3</f>
        <v>Specification No.: CC/NT/W-AIS/DOM/A00/23/13127</v>
      </c>
      <c r="B1" s="706"/>
      <c r="C1" s="1111"/>
      <c r="D1" s="1111"/>
      <c r="E1" s="1111"/>
      <c r="F1" s="706"/>
      <c r="G1" s="1111"/>
      <c r="H1" s="752"/>
      <c r="I1" s="683"/>
      <c r="J1" s="706"/>
      <c r="K1" s="706"/>
      <c r="L1" s="684"/>
      <c r="M1" s="685"/>
      <c r="N1" s="685"/>
      <c r="O1" s="686"/>
      <c r="P1" s="685" t="s">
        <v>425</v>
      </c>
    </row>
    <row r="2" spans="1:54">
      <c r="A2" s="804"/>
      <c r="B2" s="707"/>
      <c r="C2" s="707"/>
      <c r="D2" s="707"/>
      <c r="E2" s="707"/>
      <c r="F2" s="707"/>
      <c r="G2" s="707"/>
      <c r="H2" s="753"/>
      <c r="I2" s="676"/>
      <c r="J2" s="707"/>
      <c r="K2" s="707"/>
      <c r="L2" s="689"/>
      <c r="M2" s="676"/>
      <c r="N2" s="676"/>
      <c r="O2" s="688"/>
      <c r="P2" s="676"/>
    </row>
    <row r="3" spans="1:54" ht="55.5" customHeight="1">
      <c r="A3" s="1244" t="str">
        <f>Cover!$B$2</f>
        <v>765kV AIS Substation Extension Package SS-120 for a) Extension of 765/400/220kV Fatehgarh-III Substation, b) Extension of 400/220kV Fatehgarh-III S/S, c) Extn. of 400kV Bikaner-II S/S, d) Extn. Of 765/400kV Bhiwani S/S.</v>
      </c>
      <c r="B3" s="1244"/>
      <c r="C3" s="1244"/>
      <c r="D3" s="1244"/>
      <c r="E3" s="1244"/>
      <c r="F3" s="1244"/>
      <c r="G3" s="1244"/>
      <c r="H3" s="1244"/>
      <c r="I3" s="1244"/>
      <c r="J3" s="1244"/>
      <c r="K3" s="1244"/>
      <c r="L3" s="1244"/>
      <c r="M3" s="1244"/>
      <c r="N3" s="1244"/>
      <c r="O3" s="1244"/>
      <c r="P3" s="1244"/>
      <c r="Q3" s="1244"/>
      <c r="AK3" s="690" t="s">
        <v>342</v>
      </c>
      <c r="AM3" s="708">
        <f>IF(ISERROR(#REF!/('Sch-6'!D14+'Sch-6'!D16+'Sch-6'!D18)),0,#REF!/( 'Sch-6'!D14+'Sch-6'!D16+'Sch-6'!D18))</f>
        <v>0</v>
      </c>
    </row>
    <row r="4" spans="1:54" ht="16.5">
      <c r="A4" s="1288" t="s">
        <v>24</v>
      </c>
      <c r="B4" s="1288"/>
      <c r="C4" s="1288"/>
      <c r="D4" s="1288"/>
      <c r="E4" s="1288"/>
      <c r="F4" s="1288"/>
      <c r="G4" s="1288"/>
      <c r="H4" s="1288"/>
      <c r="I4" s="1288"/>
      <c r="J4" s="1288"/>
      <c r="K4" s="1288"/>
      <c r="L4" s="1288"/>
      <c r="M4" s="1288"/>
      <c r="N4" s="1288"/>
      <c r="O4" s="1288"/>
      <c r="P4" s="1288"/>
      <c r="Q4" s="1288"/>
      <c r="AK4" s="690" t="s">
        <v>343</v>
      </c>
      <c r="AM4" s="708" t="e">
        <f>#REF!</f>
        <v>#REF!</v>
      </c>
    </row>
    <row r="5" spans="1:54">
      <c r="AK5" s="690" t="s">
        <v>348</v>
      </c>
      <c r="AM5" s="708">
        <f>IF(ISERROR(#REF!/#REF!),0,#REF! /#REF!)</f>
        <v>0</v>
      </c>
    </row>
    <row r="6" spans="1:54" ht="16.5">
      <c r="A6" s="806" t="str">
        <f>'Sch-1'!A6</f>
        <v>Bidder’s Name and Address (Sole Bidder) :</v>
      </c>
      <c r="B6" s="710"/>
      <c r="C6" s="1112"/>
      <c r="D6" s="1112"/>
      <c r="E6" s="1112"/>
      <c r="F6" s="710"/>
      <c r="G6" s="1112"/>
      <c r="H6" s="755"/>
      <c r="I6" s="749"/>
      <c r="J6" s="710"/>
      <c r="K6" s="710"/>
      <c r="L6" s="694"/>
      <c r="M6" s="746" t="s">
        <v>396</v>
      </c>
      <c r="P6" s="676"/>
      <c r="AK6" s="690" t="s">
        <v>349</v>
      </c>
      <c r="AM6" s="708" t="e">
        <f>#REF!</f>
        <v>#REF!</v>
      </c>
    </row>
    <row r="7" spans="1:54" ht="16.5">
      <c r="A7" s="807" t="str">
        <f>'Sch-1'!A7</f>
        <v/>
      </c>
      <c r="B7" s="711"/>
      <c r="C7" s="1113"/>
      <c r="D7" s="1113"/>
      <c r="E7" s="1113"/>
      <c r="F7" s="711"/>
      <c r="G7" s="1113"/>
      <c r="H7" s="756"/>
      <c r="I7" s="711"/>
      <c r="J7" s="711"/>
      <c r="K7" s="711"/>
      <c r="L7" s="711"/>
      <c r="M7" s="1289" t="str">
        <f>'Sch-1'!M7</f>
        <v>Contracts Services, 3rd Floor</v>
      </c>
      <c r="N7" s="1289"/>
      <c r="O7" s="1289"/>
      <c r="P7" s="1289"/>
      <c r="AK7" s="690" t="s">
        <v>346</v>
      </c>
      <c r="AM7" s="708" t="e">
        <f>SUM(AM3:AM6)</f>
        <v>#REF!</v>
      </c>
    </row>
    <row r="8" spans="1:54" ht="16.5">
      <c r="A8" s="806" t="s">
        <v>397</v>
      </c>
      <c r="B8" s="710"/>
      <c r="C8" s="715" t="str">
        <f>IF('Sch-1'!C8=0, "", 'Sch-1'!C8)</f>
        <v xml:space="preserve">…….. …….. …….. …….. …….. …….. </v>
      </c>
      <c r="D8" s="1112"/>
      <c r="E8" s="1112"/>
      <c r="F8" s="710"/>
      <c r="G8" s="1112"/>
      <c r="H8" s="755"/>
      <c r="I8" s="749"/>
      <c r="J8" s="710"/>
      <c r="K8" s="710"/>
      <c r="M8" s="1289" t="str">
        <f>'Sch-1'!M8</f>
        <v>Power Grid Corporation of India Ltd.,</v>
      </c>
      <c r="N8" s="1289"/>
      <c r="O8" s="1289"/>
      <c r="P8" s="1289"/>
    </row>
    <row r="9" spans="1:54" ht="16.5">
      <c r="A9" s="806" t="s">
        <v>399</v>
      </c>
      <c r="B9" s="710"/>
      <c r="C9" s="715" t="str">
        <f>IF('Sch-1'!C9=0, "", 'Sch-1'!C9)</f>
        <v xml:space="preserve">…….. …….. …….. …….. …….. …….. </v>
      </c>
      <c r="D9" s="1112"/>
      <c r="E9" s="1112"/>
      <c r="F9" s="710"/>
      <c r="G9" s="1112"/>
      <c r="H9" s="755"/>
      <c r="I9" s="749"/>
      <c r="J9" s="710"/>
      <c r="K9" s="710"/>
      <c r="M9" s="1289" t="str">
        <f>'Sch-1'!M9</f>
        <v>"Saudamini", Plot No.-2</v>
      </c>
      <c r="N9" s="1289"/>
      <c r="O9" s="1289"/>
      <c r="P9" s="1289"/>
    </row>
    <row r="10" spans="1:54" ht="16.5" customHeight="1">
      <c r="A10" s="808"/>
      <c r="B10" s="712"/>
      <c r="C10" s="715" t="str">
        <f>IF('Sch-1'!C10=0, "", 'Sch-1'!C10)</f>
        <v xml:space="preserve">…….. …….. …….. …….. …….. …….. </v>
      </c>
      <c r="D10" s="713"/>
      <c r="E10" s="713"/>
      <c r="F10" s="712"/>
      <c r="G10" s="713"/>
      <c r="H10" s="757"/>
      <c r="I10" s="695"/>
      <c r="J10" s="712"/>
      <c r="K10" s="712"/>
      <c r="M10" s="750" t="str">
        <f>'Sch-1'!M10</f>
        <v xml:space="preserve">Sector-29, </v>
      </c>
      <c r="N10" s="750"/>
      <c r="O10" s="769"/>
      <c r="P10" s="750"/>
      <c r="AK10" s="690" t="s">
        <v>345</v>
      </c>
      <c r="AM10" s="708">
        <f>'Sch-1'!AA10</f>
        <v>0</v>
      </c>
    </row>
    <row r="11" spans="1:54" ht="16.5" customHeight="1">
      <c r="A11" s="808"/>
      <c r="B11" s="712"/>
      <c r="C11" s="715" t="str">
        <f>IF('Sch-1'!C11=0, "", 'Sch-1'!C11)</f>
        <v xml:space="preserve">…….. …….. …….. …….. …….. …….. </v>
      </c>
      <c r="D11" s="713"/>
      <c r="E11" s="713"/>
      <c r="F11" s="712"/>
      <c r="G11" s="713"/>
      <c r="H11" s="757"/>
      <c r="I11" s="695"/>
      <c r="J11" s="712"/>
      <c r="K11" s="712"/>
      <c r="M11" s="1289" t="str">
        <f>'Sch-1'!M11</f>
        <v>Gurgaon (Haryana) - 122001</v>
      </c>
      <c r="N11" s="1289"/>
      <c r="O11" s="1289"/>
      <c r="P11" s="1289"/>
      <c r="AK11" s="690"/>
      <c r="AM11" s="708"/>
    </row>
    <row r="12" spans="1:54">
      <c r="A12" s="809"/>
      <c r="B12" s="713"/>
      <c r="C12" s="713"/>
      <c r="D12" s="713"/>
      <c r="E12" s="713"/>
      <c r="F12" s="713"/>
      <c r="G12" s="713"/>
      <c r="H12" s="757"/>
      <c r="I12" s="750"/>
      <c r="J12" s="713"/>
      <c r="K12" s="713"/>
      <c r="L12" s="714"/>
      <c r="M12" s="715"/>
      <c r="N12" s="715"/>
      <c r="O12" s="695"/>
      <c r="P12" s="676"/>
      <c r="AK12" s="690"/>
      <c r="AM12" s="708"/>
    </row>
    <row r="13" spans="1:54" s="768" customFormat="1" ht="33" customHeight="1">
      <c r="A13" s="1097"/>
      <c r="B13" s="1097"/>
      <c r="C13" s="1098"/>
      <c r="D13" s="1098"/>
      <c r="E13" s="1098"/>
      <c r="F13" s="1097"/>
      <c r="G13" s="1098"/>
      <c r="H13" s="1110" t="s">
        <v>568</v>
      </c>
      <c r="I13" s="1097"/>
      <c r="J13" s="1097"/>
      <c r="K13" s="1097"/>
      <c r="L13" s="1097"/>
      <c r="M13" s="1098"/>
      <c r="N13" s="1098"/>
      <c r="O13" s="1097"/>
      <c r="P13" s="1098"/>
      <c r="Q13" s="1100"/>
      <c r="R13" s="765"/>
      <c r="S13" s="765"/>
      <c r="T13" s="765"/>
      <c r="U13" s="765"/>
      <c r="V13" s="764"/>
      <c r="W13" s="764"/>
      <c r="X13" s="764"/>
      <c r="Y13" s="764"/>
      <c r="Z13" s="764"/>
      <c r="AA13" s="764"/>
      <c r="AB13" s="764"/>
      <c r="AC13" s="764"/>
      <c r="AD13" s="764"/>
      <c r="AE13" s="764"/>
      <c r="AF13" s="764"/>
      <c r="AG13" s="764"/>
      <c r="AH13" s="764"/>
      <c r="AI13" s="764"/>
      <c r="AJ13" s="764"/>
      <c r="AK13" s="764"/>
      <c r="AL13" s="1293" t="s">
        <v>281</v>
      </c>
      <c r="AM13" s="1293"/>
      <c r="AN13" s="767" t="s">
        <v>285</v>
      </c>
      <c r="AO13" s="1293" t="s">
        <v>282</v>
      </c>
      <c r="AP13" s="1293"/>
      <c r="AQ13" s="764"/>
      <c r="AR13" s="764"/>
      <c r="AS13" s="764"/>
      <c r="AT13" s="764"/>
      <c r="AU13" s="764"/>
      <c r="AV13" s="764"/>
      <c r="AW13" s="764"/>
      <c r="AX13" s="764"/>
      <c r="AY13" s="764"/>
      <c r="AZ13" s="764"/>
      <c r="BA13" s="764"/>
      <c r="BB13" s="764"/>
    </row>
    <row r="14" spans="1:54" ht="16.5">
      <c r="A14" s="808"/>
      <c r="B14" s="712"/>
      <c r="C14" s="713"/>
      <c r="D14" s="713"/>
      <c r="E14" s="713"/>
      <c r="F14" s="712"/>
      <c r="G14" s="713"/>
      <c r="H14" s="757"/>
      <c r="I14" s="695"/>
      <c r="J14" s="712"/>
      <c r="K14" s="712"/>
      <c r="L14" s="712"/>
      <c r="M14" s="713"/>
      <c r="N14" s="713"/>
      <c r="O14" s="712"/>
      <c r="P14" s="713"/>
      <c r="R14" s="716"/>
      <c r="S14" s="716"/>
      <c r="T14" s="716"/>
      <c r="U14" s="716"/>
      <c r="AL14" s="717"/>
      <c r="AM14" s="717"/>
      <c r="AN14" s="691"/>
      <c r="AO14" s="717"/>
      <c r="AP14" s="717"/>
    </row>
    <row r="15" spans="1:54" ht="16.5">
      <c r="A15" s="808"/>
      <c r="B15" s="712"/>
      <c r="C15" s="713"/>
      <c r="D15" s="713"/>
      <c r="E15" s="713"/>
      <c r="F15" s="712"/>
      <c r="G15" s="713"/>
      <c r="H15" s="757"/>
      <c r="I15" s="695"/>
      <c r="J15" s="712"/>
      <c r="K15" s="712"/>
      <c r="L15" s="712"/>
      <c r="M15" s="713"/>
      <c r="N15" s="1301" t="s">
        <v>273</v>
      </c>
      <c r="O15" s="1301"/>
      <c r="P15" s="1301"/>
      <c r="R15" s="716"/>
      <c r="S15" s="716"/>
      <c r="T15" s="716"/>
      <c r="U15" s="716"/>
      <c r="AL15" s="717"/>
      <c r="AM15" s="717"/>
      <c r="AN15" s="691"/>
      <c r="AO15" s="717"/>
      <c r="AP15" s="717"/>
    </row>
    <row r="16" spans="1:54" ht="159.75" customHeight="1">
      <c r="A16" s="1018" t="s">
        <v>361</v>
      </c>
      <c r="B16" s="996" t="s">
        <v>513</v>
      </c>
      <c r="C16" s="996" t="s">
        <v>514</v>
      </c>
      <c r="D16" s="996" t="s">
        <v>520</v>
      </c>
      <c r="E16" s="996" t="s">
        <v>521</v>
      </c>
      <c r="F16" s="996" t="s">
        <v>515</v>
      </c>
      <c r="G16" s="1019" t="s">
        <v>522</v>
      </c>
      <c r="H16" s="832" t="s">
        <v>490</v>
      </c>
      <c r="I16" s="833" t="s">
        <v>531</v>
      </c>
      <c r="J16" s="833" t="s">
        <v>485</v>
      </c>
      <c r="K16" s="833" t="s">
        <v>511</v>
      </c>
      <c r="L16" s="996" t="s">
        <v>368</v>
      </c>
      <c r="M16" s="997" t="s">
        <v>353</v>
      </c>
      <c r="N16" s="997" t="s">
        <v>354</v>
      </c>
      <c r="O16" s="996" t="s">
        <v>623</v>
      </c>
      <c r="P16" s="996" t="s">
        <v>624</v>
      </c>
      <c r="Q16" s="1101" t="s">
        <v>509</v>
      </c>
      <c r="R16" s="716"/>
      <c r="S16" s="716"/>
      <c r="T16" s="716"/>
      <c r="U16" s="716"/>
      <c r="AL16" s="718" t="s">
        <v>370</v>
      </c>
      <c r="AM16" s="718" t="s">
        <v>411</v>
      </c>
      <c r="AN16" s="691"/>
      <c r="AO16" s="718" t="s">
        <v>370</v>
      </c>
      <c r="AP16" s="718" t="s">
        <v>411</v>
      </c>
    </row>
    <row r="17" spans="1:54" s="768" customFormat="1" ht="16.5">
      <c r="A17" s="1020">
        <v>1</v>
      </c>
      <c r="B17" s="1020">
        <v>2</v>
      </c>
      <c r="C17" s="1020">
        <v>3</v>
      </c>
      <c r="D17" s="1020">
        <v>4</v>
      </c>
      <c r="E17" s="1020">
        <v>5</v>
      </c>
      <c r="F17" s="1142">
        <v>6</v>
      </c>
      <c r="G17" s="1020">
        <v>7</v>
      </c>
      <c r="H17" s="838">
        <v>8</v>
      </c>
      <c r="I17" s="839">
        <v>9</v>
      </c>
      <c r="J17" s="839">
        <v>10</v>
      </c>
      <c r="K17" s="839">
        <v>11</v>
      </c>
      <c r="L17" s="1021">
        <v>12</v>
      </c>
      <c r="M17" s="1021">
        <v>13</v>
      </c>
      <c r="N17" s="1021">
        <v>14</v>
      </c>
      <c r="O17" s="1021">
        <v>15</v>
      </c>
      <c r="P17" s="1021" t="s">
        <v>523</v>
      </c>
      <c r="Q17" s="1021">
        <v>17</v>
      </c>
      <c r="R17" s="765"/>
      <c r="S17" s="765"/>
      <c r="T17" s="765"/>
      <c r="U17" s="765"/>
      <c r="V17" s="764"/>
      <c r="W17" s="764"/>
      <c r="X17" s="764"/>
      <c r="Y17" s="764"/>
      <c r="Z17" s="764"/>
      <c r="AA17" s="764"/>
      <c r="AB17" s="764"/>
      <c r="AC17" s="764"/>
      <c r="AD17" s="764"/>
      <c r="AE17" s="764"/>
      <c r="AF17" s="764"/>
      <c r="AG17" s="764"/>
      <c r="AH17" s="764"/>
      <c r="AI17" s="764"/>
      <c r="AJ17" s="764"/>
      <c r="AK17" s="764"/>
      <c r="AL17" s="766">
        <v>5</v>
      </c>
      <c r="AM17" s="766" t="s">
        <v>405</v>
      </c>
      <c r="AN17" s="767"/>
      <c r="AO17" s="766">
        <v>5</v>
      </c>
      <c r="AP17" s="766" t="s">
        <v>405</v>
      </c>
      <c r="AQ17" s="764"/>
      <c r="AR17" s="764"/>
      <c r="AS17" s="764"/>
      <c r="AT17" s="764"/>
      <c r="AU17" s="764"/>
      <c r="AV17" s="764"/>
      <c r="AW17" s="764"/>
      <c r="AX17" s="764"/>
      <c r="AY17" s="764"/>
      <c r="AZ17" s="764"/>
      <c r="BA17" s="764"/>
      <c r="BB17" s="764"/>
    </row>
    <row r="18" spans="1:54" s="768" customFormat="1" ht="21" hidden="1" customHeight="1">
      <c r="A18" s="1066"/>
      <c r="B18" s="1297" t="s">
        <v>572</v>
      </c>
      <c r="C18" s="1298"/>
      <c r="D18" s="1298"/>
      <c r="E18" s="1298"/>
      <c r="F18" s="1298"/>
      <c r="G18" s="1298"/>
      <c r="H18" s="1298"/>
      <c r="I18" s="1298"/>
      <c r="J18" s="1298"/>
      <c r="K18" s="1298"/>
      <c r="L18" s="1299"/>
      <c r="M18" s="1067"/>
      <c r="N18" s="1067"/>
      <c r="O18" s="1067"/>
      <c r="P18" s="1067"/>
      <c r="Q18" s="1067"/>
      <c r="R18" s="765"/>
      <c r="S18" s="765"/>
      <c r="T18" s="765"/>
      <c r="U18" s="765"/>
      <c r="V18" s="764"/>
      <c r="W18" s="764"/>
      <c r="X18" s="764"/>
      <c r="Y18" s="764"/>
      <c r="Z18" s="764"/>
      <c r="AA18" s="764"/>
      <c r="AB18" s="764"/>
      <c r="AC18" s="764"/>
      <c r="AD18" s="764"/>
      <c r="AE18" s="764"/>
      <c r="AF18" s="764"/>
      <c r="AG18" s="764"/>
      <c r="AH18" s="764"/>
      <c r="AI18" s="764"/>
      <c r="AJ18" s="764"/>
      <c r="AK18" s="764"/>
      <c r="AL18" s="766"/>
      <c r="AM18" s="766"/>
      <c r="AN18" s="767"/>
      <c r="AO18" s="766"/>
      <c r="AP18" s="766"/>
      <c r="AQ18" s="764"/>
      <c r="AR18" s="764"/>
      <c r="AS18" s="764"/>
      <c r="AT18" s="764"/>
      <c r="AU18" s="764"/>
      <c r="AV18" s="764"/>
      <c r="AW18" s="764"/>
      <c r="AX18" s="764"/>
      <c r="AY18" s="764"/>
      <c r="AZ18" s="764"/>
      <c r="BA18" s="764"/>
      <c r="BB18" s="764"/>
    </row>
    <row r="19" spans="1:54" s="1124" customFormat="1" ht="30" customHeight="1">
      <c r="A19" s="1115" t="s">
        <v>340</v>
      </c>
      <c r="B19" s="1116" t="s">
        <v>847</v>
      </c>
      <c r="C19" s="1117"/>
      <c r="D19" s="1117"/>
      <c r="E19" s="1117"/>
      <c r="F19" s="1118"/>
      <c r="G19" s="1117"/>
      <c r="H19" s="1117"/>
      <c r="I19" s="1118"/>
      <c r="J19" s="1118"/>
      <c r="K19" s="1118"/>
      <c r="L19" s="1119"/>
      <c r="M19" s="1120"/>
      <c r="N19" s="1120"/>
      <c r="O19" s="1120"/>
      <c r="P19" s="1120"/>
      <c r="Q19" s="1120"/>
      <c r="R19" s="1121" t="s">
        <v>492</v>
      </c>
      <c r="S19" s="1122" t="s">
        <v>493</v>
      </c>
      <c r="T19" s="1123"/>
      <c r="U19" s="1123"/>
      <c r="AD19" s="1125"/>
    </row>
    <row r="20" spans="1:54" s="666" customFormat="1" ht="33">
      <c r="A20" s="818">
        <v>1</v>
      </c>
      <c r="B20" s="1068">
        <v>7000025904</v>
      </c>
      <c r="C20" s="1070">
        <v>260</v>
      </c>
      <c r="D20" s="1070">
        <v>1310</v>
      </c>
      <c r="E20" s="1070">
        <v>10</v>
      </c>
      <c r="F20" s="1068" t="s">
        <v>707</v>
      </c>
      <c r="G20" s="1070">
        <v>100000267</v>
      </c>
      <c r="H20" s="1070">
        <v>998736</v>
      </c>
      <c r="I20" s="1157"/>
      <c r="J20" s="1070">
        <v>18</v>
      </c>
      <c r="K20" s="1156"/>
      <c r="L20" s="1068" t="s">
        <v>779</v>
      </c>
      <c r="M20" s="1070" t="s">
        <v>575</v>
      </c>
      <c r="N20" s="1070">
        <v>1</v>
      </c>
      <c r="O20" s="1143"/>
      <c r="P20" s="1102" t="str">
        <f>IF(O20=0, "Included", IF(ISERROR(N20*O20), O20, N20*O20))</f>
        <v>Included</v>
      </c>
      <c r="Q20" s="1102">
        <f>S20</f>
        <v>0</v>
      </c>
      <c r="R20" s="666">
        <f>IF(P20="Included",0,P20)</f>
        <v>0</v>
      </c>
      <c r="S20" s="666">
        <f>IF(K20="",(R20*J20/100),(R20*K20))</f>
        <v>0</v>
      </c>
      <c r="T20" s="667"/>
      <c r="U20" s="667"/>
      <c r="AD20" s="799"/>
    </row>
    <row r="21" spans="1:54" s="666" customFormat="1" ht="33">
      <c r="A21" s="818">
        <v>2</v>
      </c>
      <c r="B21" s="1068">
        <v>7000025904</v>
      </c>
      <c r="C21" s="1070">
        <v>260</v>
      </c>
      <c r="D21" s="1070">
        <v>1310</v>
      </c>
      <c r="E21" s="1070">
        <v>20</v>
      </c>
      <c r="F21" s="1068" t="s">
        <v>707</v>
      </c>
      <c r="G21" s="1070">
        <v>100000274</v>
      </c>
      <c r="H21" s="1070">
        <v>998736</v>
      </c>
      <c r="I21" s="1157"/>
      <c r="J21" s="1070">
        <v>18</v>
      </c>
      <c r="K21" s="1156"/>
      <c r="L21" s="1068" t="s">
        <v>731</v>
      </c>
      <c r="M21" s="1070" t="s">
        <v>575</v>
      </c>
      <c r="N21" s="1070">
        <v>3</v>
      </c>
      <c r="O21" s="1143"/>
      <c r="P21" s="1102" t="str">
        <f>IF(O21=0, "Included", IF(ISERROR(N21*O21), O21, N21*O21))</f>
        <v>Included</v>
      </c>
      <c r="Q21" s="1102">
        <f>S21</f>
        <v>0</v>
      </c>
      <c r="R21" s="666">
        <f>IF(P21="Included",0,P21)</f>
        <v>0</v>
      </c>
      <c r="S21" s="666">
        <f t="shared" ref="S21:S64" si="0">IF(K21="",(R21*J21/100),(R21*K21))</f>
        <v>0</v>
      </c>
      <c r="T21" s="667"/>
      <c r="U21" s="667"/>
      <c r="AD21" s="799"/>
    </row>
    <row r="22" spans="1:54" s="666" customFormat="1" ht="33">
      <c r="A22" s="818">
        <v>3</v>
      </c>
      <c r="B22" s="1068">
        <v>7000025904</v>
      </c>
      <c r="C22" s="1070">
        <v>260</v>
      </c>
      <c r="D22" s="1070">
        <v>1310</v>
      </c>
      <c r="E22" s="1070">
        <v>30</v>
      </c>
      <c r="F22" s="1068" t="s">
        <v>707</v>
      </c>
      <c r="G22" s="1070">
        <v>100000275</v>
      </c>
      <c r="H22" s="1070">
        <v>998736</v>
      </c>
      <c r="I22" s="1157"/>
      <c r="J22" s="1070">
        <v>18</v>
      </c>
      <c r="K22" s="1156"/>
      <c r="L22" s="1068" t="s">
        <v>770</v>
      </c>
      <c r="M22" s="1070" t="s">
        <v>575</v>
      </c>
      <c r="N22" s="1070">
        <v>3</v>
      </c>
      <c r="O22" s="1143"/>
      <c r="P22" s="1102" t="str">
        <f>IF(O22=0, "Included", IF(ISERROR(N22*O22), O22, N22*O22))</f>
        <v>Included</v>
      </c>
      <c r="Q22" s="1102">
        <f>S22</f>
        <v>0</v>
      </c>
      <c r="R22" s="666">
        <f>IF(P22="Included",0,P22)</f>
        <v>0</v>
      </c>
      <c r="S22" s="666">
        <f t="shared" si="0"/>
        <v>0</v>
      </c>
      <c r="T22" s="667"/>
      <c r="U22" s="667"/>
      <c r="AD22" s="799"/>
    </row>
    <row r="23" spans="1:54" s="666" customFormat="1" ht="33">
      <c r="A23" s="818">
        <v>4</v>
      </c>
      <c r="B23" s="1068">
        <v>7000025904</v>
      </c>
      <c r="C23" s="1070">
        <v>260</v>
      </c>
      <c r="D23" s="1070">
        <v>1310</v>
      </c>
      <c r="E23" s="1070">
        <v>40</v>
      </c>
      <c r="F23" s="1068" t="s">
        <v>707</v>
      </c>
      <c r="G23" s="1070">
        <v>100000287</v>
      </c>
      <c r="H23" s="1070">
        <v>998736</v>
      </c>
      <c r="I23" s="1157"/>
      <c r="J23" s="1070">
        <v>18</v>
      </c>
      <c r="K23" s="1156"/>
      <c r="L23" s="1068" t="s">
        <v>730</v>
      </c>
      <c r="M23" s="1070" t="s">
        <v>575</v>
      </c>
      <c r="N23" s="1070">
        <v>3</v>
      </c>
      <c r="O23" s="1143"/>
      <c r="P23" s="1102" t="str">
        <f>IF(O23=0, "Included", IF(ISERROR(N23*O23), O23, N23*O23))</f>
        <v>Included</v>
      </c>
      <c r="Q23" s="1102">
        <f>S23</f>
        <v>0</v>
      </c>
      <c r="R23" s="666">
        <f>IF(P23="Included",0,P23)</f>
        <v>0</v>
      </c>
      <c r="S23" s="666">
        <f t="shared" si="0"/>
        <v>0</v>
      </c>
      <c r="T23" s="667"/>
      <c r="U23" s="667"/>
      <c r="AD23" s="799"/>
    </row>
    <row r="24" spans="1:54" s="666" customFormat="1" ht="33">
      <c r="A24" s="818">
        <v>5</v>
      </c>
      <c r="B24" s="1068">
        <v>7000025904</v>
      </c>
      <c r="C24" s="1070">
        <v>260</v>
      </c>
      <c r="D24" s="1070">
        <v>1310</v>
      </c>
      <c r="E24" s="1070">
        <v>60</v>
      </c>
      <c r="F24" s="1068" t="s">
        <v>707</v>
      </c>
      <c r="G24" s="1070">
        <v>100000328</v>
      </c>
      <c r="H24" s="1070">
        <v>998736</v>
      </c>
      <c r="I24" s="1157"/>
      <c r="J24" s="1070">
        <v>18</v>
      </c>
      <c r="K24" s="1156"/>
      <c r="L24" s="1068" t="s">
        <v>576</v>
      </c>
      <c r="M24" s="1070" t="s">
        <v>575</v>
      </c>
      <c r="N24" s="1070">
        <v>3</v>
      </c>
      <c r="O24" s="1143"/>
      <c r="P24" s="1102" t="str">
        <f t="shared" ref="P24:P45" si="1">IF(O24=0, "Included", IF(ISERROR(N24*O24), O24, N24*O24))</f>
        <v>Included</v>
      </c>
      <c r="Q24" s="1102">
        <f t="shared" ref="Q24:Q45" si="2">S24</f>
        <v>0</v>
      </c>
      <c r="R24" s="666">
        <f t="shared" ref="R24:R45" si="3">IF(P24="Included",0,P24)</f>
        <v>0</v>
      </c>
      <c r="S24" s="666">
        <f t="shared" si="0"/>
        <v>0</v>
      </c>
      <c r="T24" s="667"/>
      <c r="U24" s="667"/>
      <c r="AD24" s="799"/>
    </row>
    <row r="25" spans="1:54" s="666" customFormat="1" ht="33">
      <c r="A25" s="818">
        <v>6</v>
      </c>
      <c r="B25" s="1068">
        <v>7000025904</v>
      </c>
      <c r="C25" s="1070">
        <v>260</v>
      </c>
      <c r="D25" s="1070">
        <v>1310</v>
      </c>
      <c r="E25" s="1070">
        <v>70</v>
      </c>
      <c r="F25" s="1068" t="s">
        <v>707</v>
      </c>
      <c r="G25" s="1070">
        <v>100005443</v>
      </c>
      <c r="H25" s="1070">
        <v>998734</v>
      </c>
      <c r="I25" s="1157"/>
      <c r="J25" s="1070">
        <v>18</v>
      </c>
      <c r="K25" s="1156"/>
      <c r="L25" s="1068" t="s">
        <v>600</v>
      </c>
      <c r="M25" s="1070" t="s">
        <v>575</v>
      </c>
      <c r="N25" s="1070">
        <v>56</v>
      </c>
      <c r="O25" s="1143"/>
      <c r="P25" s="1102" t="str">
        <f t="shared" si="1"/>
        <v>Included</v>
      </c>
      <c r="Q25" s="1102">
        <f t="shared" si="2"/>
        <v>0</v>
      </c>
      <c r="R25" s="666">
        <f t="shared" si="3"/>
        <v>0</v>
      </c>
      <c r="S25" s="666">
        <f t="shared" si="0"/>
        <v>0</v>
      </c>
      <c r="T25" s="667"/>
      <c r="U25" s="667"/>
      <c r="AD25" s="799"/>
    </row>
    <row r="26" spans="1:54" s="666" customFormat="1" ht="33">
      <c r="A26" s="818">
        <v>7</v>
      </c>
      <c r="B26" s="1068">
        <v>7000025904</v>
      </c>
      <c r="C26" s="1070">
        <v>260</v>
      </c>
      <c r="D26" s="1070">
        <v>1310</v>
      </c>
      <c r="E26" s="1070">
        <v>80</v>
      </c>
      <c r="F26" s="1068" t="s">
        <v>707</v>
      </c>
      <c r="G26" s="1070">
        <v>100000883</v>
      </c>
      <c r="H26" s="1070">
        <v>998734</v>
      </c>
      <c r="I26" s="1157"/>
      <c r="J26" s="1070">
        <v>18</v>
      </c>
      <c r="K26" s="1156"/>
      <c r="L26" s="1068" t="s">
        <v>849</v>
      </c>
      <c r="M26" s="1070" t="s">
        <v>575</v>
      </c>
      <c r="N26" s="1070">
        <v>6</v>
      </c>
      <c r="O26" s="1143"/>
      <c r="P26" s="1102" t="str">
        <f t="shared" si="1"/>
        <v>Included</v>
      </c>
      <c r="Q26" s="1102">
        <f t="shared" si="2"/>
        <v>0</v>
      </c>
      <c r="R26" s="666">
        <f t="shared" si="3"/>
        <v>0</v>
      </c>
      <c r="S26" s="666">
        <f t="shared" si="0"/>
        <v>0</v>
      </c>
      <c r="T26" s="667"/>
      <c r="U26" s="667"/>
      <c r="AD26" s="799"/>
    </row>
    <row r="27" spans="1:54" s="666" customFormat="1" ht="33">
      <c r="A27" s="818">
        <v>8</v>
      </c>
      <c r="B27" s="1068">
        <v>7000025904</v>
      </c>
      <c r="C27" s="1070">
        <v>270</v>
      </c>
      <c r="D27" s="1070">
        <v>1410</v>
      </c>
      <c r="E27" s="1070">
        <v>10</v>
      </c>
      <c r="F27" s="1068" t="s">
        <v>825</v>
      </c>
      <c r="G27" s="1070">
        <v>100000339</v>
      </c>
      <c r="H27" s="1070">
        <v>998731</v>
      </c>
      <c r="I27" s="1157"/>
      <c r="J27" s="1070">
        <v>18</v>
      </c>
      <c r="K27" s="1156"/>
      <c r="L27" s="1068" t="s">
        <v>909</v>
      </c>
      <c r="M27" s="1070" t="s">
        <v>581</v>
      </c>
      <c r="N27" s="1070">
        <v>1</v>
      </c>
      <c r="O27" s="1143"/>
      <c r="P27" s="1102" t="str">
        <f t="shared" si="1"/>
        <v>Included</v>
      </c>
      <c r="Q27" s="1102">
        <f t="shared" si="2"/>
        <v>0</v>
      </c>
      <c r="R27" s="666">
        <f t="shared" si="3"/>
        <v>0</v>
      </c>
      <c r="S27" s="666">
        <f t="shared" si="0"/>
        <v>0</v>
      </c>
      <c r="T27" s="667"/>
      <c r="U27" s="667"/>
      <c r="AD27" s="799"/>
    </row>
    <row r="28" spans="1:54" s="666" customFormat="1" ht="49.5">
      <c r="A28" s="818">
        <v>9</v>
      </c>
      <c r="B28" s="1068">
        <v>7000025904</v>
      </c>
      <c r="C28" s="1070">
        <v>280</v>
      </c>
      <c r="D28" s="1070">
        <v>1421</v>
      </c>
      <c r="E28" s="1070">
        <v>10</v>
      </c>
      <c r="F28" s="1068" t="s">
        <v>712</v>
      </c>
      <c r="G28" s="1070">
        <v>100017133</v>
      </c>
      <c r="H28" s="1070">
        <v>998731</v>
      </c>
      <c r="I28" s="1157"/>
      <c r="J28" s="1070">
        <v>18</v>
      </c>
      <c r="K28" s="1156"/>
      <c r="L28" s="1068" t="s">
        <v>791</v>
      </c>
      <c r="M28" s="1070" t="s">
        <v>575</v>
      </c>
      <c r="N28" s="1070">
        <v>3</v>
      </c>
      <c r="O28" s="1143"/>
      <c r="P28" s="1102" t="str">
        <f t="shared" si="1"/>
        <v>Included</v>
      </c>
      <c r="Q28" s="1102">
        <f t="shared" si="2"/>
        <v>0</v>
      </c>
      <c r="R28" s="666">
        <f t="shared" si="3"/>
        <v>0</v>
      </c>
      <c r="S28" s="666">
        <f t="shared" si="0"/>
        <v>0</v>
      </c>
      <c r="T28" s="667"/>
      <c r="U28" s="667"/>
      <c r="AD28" s="799"/>
    </row>
    <row r="29" spans="1:54" s="666" customFormat="1" ht="49.5">
      <c r="A29" s="818">
        <v>10</v>
      </c>
      <c r="B29" s="1068">
        <v>7000025904</v>
      </c>
      <c r="C29" s="1070">
        <v>280</v>
      </c>
      <c r="D29" s="1070">
        <v>1421</v>
      </c>
      <c r="E29" s="1070">
        <v>20</v>
      </c>
      <c r="F29" s="1068" t="s">
        <v>712</v>
      </c>
      <c r="G29" s="1070">
        <v>100017126</v>
      </c>
      <c r="H29" s="1070">
        <v>998731</v>
      </c>
      <c r="I29" s="1157"/>
      <c r="J29" s="1070">
        <v>18</v>
      </c>
      <c r="K29" s="1156"/>
      <c r="L29" s="1068" t="s">
        <v>691</v>
      </c>
      <c r="M29" s="1070" t="s">
        <v>575</v>
      </c>
      <c r="N29" s="1070">
        <v>6</v>
      </c>
      <c r="O29" s="1143"/>
      <c r="P29" s="1102" t="str">
        <f t="shared" si="1"/>
        <v>Included</v>
      </c>
      <c r="Q29" s="1102">
        <f t="shared" si="2"/>
        <v>0</v>
      </c>
      <c r="R29" s="666">
        <f t="shared" si="3"/>
        <v>0</v>
      </c>
      <c r="S29" s="666">
        <f t="shared" si="0"/>
        <v>0</v>
      </c>
      <c r="T29" s="667"/>
      <c r="U29" s="667"/>
      <c r="AD29" s="799"/>
    </row>
    <row r="30" spans="1:54" s="666" customFormat="1" ht="49.5">
      <c r="A30" s="818">
        <v>11</v>
      </c>
      <c r="B30" s="1068">
        <v>7000025904</v>
      </c>
      <c r="C30" s="1070">
        <v>280</v>
      </c>
      <c r="D30" s="1070">
        <v>1421</v>
      </c>
      <c r="E30" s="1070">
        <v>30</v>
      </c>
      <c r="F30" s="1068" t="s">
        <v>712</v>
      </c>
      <c r="G30" s="1070">
        <v>100017127</v>
      </c>
      <c r="H30" s="1070">
        <v>998731</v>
      </c>
      <c r="I30" s="1157"/>
      <c r="J30" s="1070">
        <v>18</v>
      </c>
      <c r="K30" s="1156"/>
      <c r="L30" s="1068" t="s">
        <v>692</v>
      </c>
      <c r="M30" s="1070" t="s">
        <v>575</v>
      </c>
      <c r="N30" s="1070">
        <v>3</v>
      </c>
      <c r="O30" s="1143"/>
      <c r="P30" s="1102" t="str">
        <f t="shared" si="1"/>
        <v>Included</v>
      </c>
      <c r="Q30" s="1102">
        <f t="shared" si="2"/>
        <v>0</v>
      </c>
      <c r="R30" s="666">
        <f t="shared" si="3"/>
        <v>0</v>
      </c>
      <c r="S30" s="666">
        <f t="shared" si="0"/>
        <v>0</v>
      </c>
      <c r="T30" s="667"/>
      <c r="U30" s="667"/>
      <c r="AD30" s="799"/>
    </row>
    <row r="31" spans="1:54" s="666" customFormat="1" ht="16.5">
      <c r="A31" s="818">
        <v>12</v>
      </c>
      <c r="B31" s="1068">
        <v>7000025904</v>
      </c>
      <c r="C31" s="1070">
        <v>610</v>
      </c>
      <c r="D31" s="1070">
        <v>1422</v>
      </c>
      <c r="E31" s="1070">
        <v>10</v>
      </c>
      <c r="F31" s="1068" t="s">
        <v>634</v>
      </c>
      <c r="G31" s="1070">
        <v>100003103</v>
      </c>
      <c r="H31" s="1070">
        <v>998731</v>
      </c>
      <c r="I31" s="1157"/>
      <c r="J31" s="1070">
        <v>18</v>
      </c>
      <c r="K31" s="1156"/>
      <c r="L31" s="1068" t="s">
        <v>618</v>
      </c>
      <c r="M31" s="1070" t="s">
        <v>593</v>
      </c>
      <c r="N31" s="1070">
        <v>1</v>
      </c>
      <c r="O31" s="1143"/>
      <c r="P31" s="1102" t="str">
        <f>IF(O31=0, "Included", IF(ISERROR(N31*O31), O31, N31*O31))</f>
        <v>Included</v>
      </c>
      <c r="Q31" s="1102">
        <f>S31</f>
        <v>0</v>
      </c>
      <c r="R31" s="666">
        <f>IF(P31="Included",0,P31)</f>
        <v>0</v>
      </c>
      <c r="S31" s="666">
        <f t="shared" si="0"/>
        <v>0</v>
      </c>
      <c r="T31" s="667"/>
      <c r="U31" s="667"/>
      <c r="AD31" s="799"/>
    </row>
    <row r="32" spans="1:54" s="666" customFormat="1" ht="33">
      <c r="A32" s="818">
        <v>13</v>
      </c>
      <c r="B32" s="1068">
        <v>7000025904</v>
      </c>
      <c r="C32" s="1070">
        <v>290</v>
      </c>
      <c r="D32" s="1070">
        <v>1470</v>
      </c>
      <c r="E32" s="1070">
        <v>10</v>
      </c>
      <c r="F32" s="1068" t="s">
        <v>658</v>
      </c>
      <c r="G32" s="1070">
        <v>100000735</v>
      </c>
      <c r="H32" s="1070">
        <v>998736</v>
      </c>
      <c r="I32" s="1157"/>
      <c r="J32" s="1070">
        <v>18</v>
      </c>
      <c r="K32" s="1156"/>
      <c r="L32" s="1068" t="s">
        <v>610</v>
      </c>
      <c r="M32" s="1070" t="s">
        <v>581</v>
      </c>
      <c r="N32" s="1070">
        <v>1</v>
      </c>
      <c r="O32" s="1143"/>
      <c r="P32" s="1102" t="str">
        <f>IF(O32=0, "Included", IF(ISERROR(N32*O32), O32, N32*O32))</f>
        <v>Included</v>
      </c>
      <c r="Q32" s="1102">
        <f>S32</f>
        <v>0</v>
      </c>
      <c r="R32" s="666">
        <f>IF(P32="Included",0,P32)</f>
        <v>0</v>
      </c>
      <c r="S32" s="666">
        <f t="shared" si="0"/>
        <v>0</v>
      </c>
      <c r="T32" s="667"/>
      <c r="U32" s="667"/>
      <c r="AD32" s="799"/>
    </row>
    <row r="33" spans="1:30" s="666" customFormat="1" ht="33">
      <c r="A33" s="818">
        <v>14</v>
      </c>
      <c r="B33" s="1068">
        <v>7000025904</v>
      </c>
      <c r="C33" s="1070">
        <v>290</v>
      </c>
      <c r="D33" s="1070">
        <v>1470</v>
      </c>
      <c r="E33" s="1070">
        <v>20</v>
      </c>
      <c r="F33" s="1068" t="s">
        <v>658</v>
      </c>
      <c r="G33" s="1070">
        <v>100000728</v>
      </c>
      <c r="H33" s="1070">
        <v>998736</v>
      </c>
      <c r="I33" s="1157"/>
      <c r="J33" s="1070">
        <v>18</v>
      </c>
      <c r="K33" s="1156"/>
      <c r="L33" s="1068" t="s">
        <v>583</v>
      </c>
      <c r="M33" s="1070" t="s">
        <v>575</v>
      </c>
      <c r="N33" s="1070">
        <v>1</v>
      </c>
      <c r="O33" s="1143"/>
      <c r="P33" s="1102" t="str">
        <f>IF(O33=0, "Included", IF(ISERROR(N33*O33), O33, N33*O33))</f>
        <v>Included</v>
      </c>
      <c r="Q33" s="1102">
        <f>S33</f>
        <v>0</v>
      </c>
      <c r="R33" s="666">
        <f>IF(P33="Included",0,P33)</f>
        <v>0</v>
      </c>
      <c r="S33" s="666">
        <f t="shared" si="0"/>
        <v>0</v>
      </c>
      <c r="T33" s="667"/>
      <c r="U33" s="667"/>
      <c r="AD33" s="799"/>
    </row>
    <row r="34" spans="1:30" s="666" customFormat="1" ht="33">
      <c r="A34" s="818">
        <v>15</v>
      </c>
      <c r="B34" s="1068">
        <v>7000025904</v>
      </c>
      <c r="C34" s="1070">
        <v>290</v>
      </c>
      <c r="D34" s="1070">
        <v>1470</v>
      </c>
      <c r="E34" s="1070">
        <v>30</v>
      </c>
      <c r="F34" s="1068" t="s">
        <v>658</v>
      </c>
      <c r="G34" s="1070">
        <v>100016601</v>
      </c>
      <c r="H34" s="1070">
        <v>998736</v>
      </c>
      <c r="I34" s="1157"/>
      <c r="J34" s="1070">
        <v>18</v>
      </c>
      <c r="K34" s="1156"/>
      <c r="L34" s="1068" t="s">
        <v>910</v>
      </c>
      <c r="M34" s="1070" t="s">
        <v>575</v>
      </c>
      <c r="N34" s="1070">
        <v>1</v>
      </c>
      <c r="O34" s="1143"/>
      <c r="P34" s="1102" t="str">
        <f t="shared" si="1"/>
        <v>Included</v>
      </c>
      <c r="Q34" s="1102">
        <f t="shared" si="2"/>
        <v>0</v>
      </c>
      <c r="R34" s="666">
        <f t="shared" si="3"/>
        <v>0</v>
      </c>
      <c r="S34" s="666">
        <f t="shared" si="0"/>
        <v>0</v>
      </c>
      <c r="T34" s="667"/>
      <c r="U34" s="667"/>
      <c r="AD34" s="799"/>
    </row>
    <row r="35" spans="1:30" s="666" customFormat="1" ht="33">
      <c r="A35" s="818">
        <v>16</v>
      </c>
      <c r="B35" s="1068">
        <v>7000025904</v>
      </c>
      <c r="C35" s="1070">
        <v>300</v>
      </c>
      <c r="D35" s="1070">
        <v>1513</v>
      </c>
      <c r="E35" s="1070">
        <v>10</v>
      </c>
      <c r="F35" s="1068" t="s">
        <v>648</v>
      </c>
      <c r="G35" s="1070">
        <v>100002069</v>
      </c>
      <c r="H35" s="1070">
        <v>998736</v>
      </c>
      <c r="I35" s="1157"/>
      <c r="J35" s="1070">
        <v>18</v>
      </c>
      <c r="K35" s="1156"/>
      <c r="L35" s="1068" t="s">
        <v>611</v>
      </c>
      <c r="M35" s="1070" t="s">
        <v>575</v>
      </c>
      <c r="N35" s="1070">
        <v>1</v>
      </c>
      <c r="O35" s="1143"/>
      <c r="P35" s="1102" t="str">
        <f t="shared" si="1"/>
        <v>Included</v>
      </c>
      <c r="Q35" s="1102">
        <f t="shared" si="2"/>
        <v>0</v>
      </c>
      <c r="R35" s="666">
        <f t="shared" si="3"/>
        <v>0</v>
      </c>
      <c r="S35" s="666">
        <f t="shared" si="0"/>
        <v>0</v>
      </c>
      <c r="T35" s="667"/>
      <c r="U35" s="667"/>
      <c r="AD35" s="799"/>
    </row>
    <row r="36" spans="1:30" s="666" customFormat="1" ht="16.5">
      <c r="A36" s="818">
        <v>17</v>
      </c>
      <c r="B36" s="1068">
        <v>7000025904</v>
      </c>
      <c r="C36" s="1070">
        <v>310</v>
      </c>
      <c r="D36" s="1070">
        <v>1530</v>
      </c>
      <c r="E36" s="1070">
        <v>10</v>
      </c>
      <c r="F36" s="1068" t="s">
        <v>769</v>
      </c>
      <c r="G36" s="1070">
        <v>100002042</v>
      </c>
      <c r="H36" s="1070">
        <v>998734</v>
      </c>
      <c r="I36" s="1157"/>
      <c r="J36" s="1070">
        <v>18</v>
      </c>
      <c r="K36" s="1156"/>
      <c r="L36" s="1068" t="s">
        <v>852</v>
      </c>
      <c r="M36" s="1070" t="s">
        <v>575</v>
      </c>
      <c r="N36" s="1070">
        <v>2</v>
      </c>
      <c r="O36" s="1143"/>
      <c r="P36" s="1102" t="str">
        <f t="shared" si="1"/>
        <v>Included</v>
      </c>
      <c r="Q36" s="1102">
        <f t="shared" si="2"/>
        <v>0</v>
      </c>
      <c r="R36" s="666">
        <f t="shared" si="3"/>
        <v>0</v>
      </c>
      <c r="S36" s="666">
        <f t="shared" si="0"/>
        <v>0</v>
      </c>
      <c r="T36" s="667"/>
      <c r="U36" s="667"/>
      <c r="AD36" s="799"/>
    </row>
    <row r="37" spans="1:30" s="666" customFormat="1" ht="33">
      <c r="A37" s="818">
        <v>18</v>
      </c>
      <c r="B37" s="1068">
        <v>7000025904</v>
      </c>
      <c r="C37" s="1070">
        <v>320</v>
      </c>
      <c r="D37" s="1070">
        <v>1590</v>
      </c>
      <c r="E37" s="1070">
        <v>10</v>
      </c>
      <c r="F37" s="1068" t="s">
        <v>716</v>
      </c>
      <c r="G37" s="1070">
        <v>100002181</v>
      </c>
      <c r="H37" s="1070">
        <v>998736</v>
      </c>
      <c r="I37" s="1157"/>
      <c r="J37" s="1070">
        <v>18</v>
      </c>
      <c r="K37" s="1156"/>
      <c r="L37" s="1068" t="s">
        <v>579</v>
      </c>
      <c r="M37" s="1070" t="s">
        <v>578</v>
      </c>
      <c r="N37" s="1070">
        <v>1</v>
      </c>
      <c r="O37" s="1143"/>
      <c r="P37" s="1102" t="str">
        <f t="shared" si="1"/>
        <v>Included</v>
      </c>
      <c r="Q37" s="1102">
        <f t="shared" si="2"/>
        <v>0</v>
      </c>
      <c r="R37" s="666">
        <f t="shared" si="3"/>
        <v>0</v>
      </c>
      <c r="S37" s="666">
        <f t="shared" si="0"/>
        <v>0</v>
      </c>
      <c r="T37" s="667"/>
      <c r="U37" s="667"/>
      <c r="AD37" s="799"/>
    </row>
    <row r="38" spans="1:30" s="666" customFormat="1" ht="33">
      <c r="A38" s="818">
        <v>19</v>
      </c>
      <c r="B38" s="1068">
        <v>7000025904</v>
      </c>
      <c r="C38" s="1070">
        <v>320</v>
      </c>
      <c r="D38" s="1070">
        <v>1590</v>
      </c>
      <c r="E38" s="1070">
        <v>20</v>
      </c>
      <c r="F38" s="1068" t="s">
        <v>716</v>
      </c>
      <c r="G38" s="1070">
        <v>100002182</v>
      </c>
      <c r="H38" s="1070">
        <v>998736</v>
      </c>
      <c r="I38" s="1157"/>
      <c r="J38" s="1070">
        <v>18</v>
      </c>
      <c r="K38" s="1156"/>
      <c r="L38" s="1068" t="s">
        <v>580</v>
      </c>
      <c r="M38" s="1070" t="s">
        <v>578</v>
      </c>
      <c r="N38" s="1070">
        <v>1</v>
      </c>
      <c r="O38" s="1143"/>
      <c r="P38" s="1102" t="str">
        <f t="shared" si="1"/>
        <v>Included</v>
      </c>
      <c r="Q38" s="1102">
        <f t="shared" si="2"/>
        <v>0</v>
      </c>
      <c r="R38" s="666">
        <f t="shared" si="3"/>
        <v>0</v>
      </c>
      <c r="S38" s="666">
        <f t="shared" si="0"/>
        <v>0</v>
      </c>
      <c r="T38" s="667"/>
      <c r="U38" s="667"/>
      <c r="AD38" s="799"/>
    </row>
    <row r="39" spans="1:30" s="666" customFormat="1" ht="16.5">
      <c r="A39" s="818">
        <v>20</v>
      </c>
      <c r="B39" s="1068">
        <v>7000025904</v>
      </c>
      <c r="C39" s="1070">
        <v>330</v>
      </c>
      <c r="D39" s="1070">
        <v>1620</v>
      </c>
      <c r="E39" s="1070">
        <v>10</v>
      </c>
      <c r="F39" s="1068" t="s">
        <v>574</v>
      </c>
      <c r="G39" s="1070">
        <v>100004926</v>
      </c>
      <c r="H39" s="1070">
        <v>998731</v>
      </c>
      <c r="I39" s="1157"/>
      <c r="J39" s="1070">
        <v>18</v>
      </c>
      <c r="K39" s="1156"/>
      <c r="L39" s="1068" t="s">
        <v>656</v>
      </c>
      <c r="M39" s="1070" t="s">
        <v>575</v>
      </c>
      <c r="N39" s="1070">
        <v>4</v>
      </c>
      <c r="O39" s="1143"/>
      <c r="P39" s="1102" t="str">
        <f t="shared" si="1"/>
        <v>Included</v>
      </c>
      <c r="Q39" s="1102">
        <f t="shared" si="2"/>
        <v>0</v>
      </c>
      <c r="R39" s="666">
        <f t="shared" si="3"/>
        <v>0</v>
      </c>
      <c r="S39" s="666">
        <f t="shared" si="0"/>
        <v>0</v>
      </c>
      <c r="T39" s="667"/>
      <c r="U39" s="667"/>
      <c r="AD39" s="799"/>
    </row>
    <row r="40" spans="1:30" s="666" customFormat="1" ht="16.5">
      <c r="A40" s="818">
        <v>21</v>
      </c>
      <c r="B40" s="1068">
        <v>7000025904</v>
      </c>
      <c r="C40" s="1070">
        <v>330</v>
      </c>
      <c r="D40" s="1070">
        <v>1620</v>
      </c>
      <c r="E40" s="1070">
        <v>20</v>
      </c>
      <c r="F40" s="1068" t="s">
        <v>574</v>
      </c>
      <c r="G40" s="1070">
        <v>100004852</v>
      </c>
      <c r="H40" s="1070">
        <v>998731</v>
      </c>
      <c r="I40" s="1157"/>
      <c r="J40" s="1070">
        <v>18</v>
      </c>
      <c r="K40" s="1156"/>
      <c r="L40" s="1068" t="s">
        <v>655</v>
      </c>
      <c r="M40" s="1070" t="s">
        <v>575</v>
      </c>
      <c r="N40" s="1070">
        <v>4</v>
      </c>
      <c r="O40" s="1143"/>
      <c r="P40" s="1102" t="str">
        <f t="shared" si="1"/>
        <v>Included</v>
      </c>
      <c r="Q40" s="1102">
        <f t="shared" si="2"/>
        <v>0</v>
      </c>
      <c r="R40" s="666">
        <f t="shared" si="3"/>
        <v>0</v>
      </c>
      <c r="S40" s="666">
        <f t="shared" si="0"/>
        <v>0</v>
      </c>
      <c r="T40" s="667"/>
      <c r="U40" s="667"/>
      <c r="AD40" s="799"/>
    </row>
    <row r="41" spans="1:30" s="666" customFormat="1" ht="82.5">
      <c r="A41" s="818">
        <v>22</v>
      </c>
      <c r="B41" s="1068">
        <v>7000025904</v>
      </c>
      <c r="C41" s="1070">
        <v>420</v>
      </c>
      <c r="D41" s="1070">
        <v>1740</v>
      </c>
      <c r="E41" s="1070">
        <v>10</v>
      </c>
      <c r="F41" s="1068" t="s">
        <v>828</v>
      </c>
      <c r="G41" s="1070">
        <v>100002812</v>
      </c>
      <c r="H41" s="1070">
        <v>998734</v>
      </c>
      <c r="I41" s="1157"/>
      <c r="J41" s="1070">
        <v>18</v>
      </c>
      <c r="K41" s="1156"/>
      <c r="L41" s="1068" t="s">
        <v>694</v>
      </c>
      <c r="M41" s="1070" t="s">
        <v>575</v>
      </c>
      <c r="N41" s="1070">
        <v>1</v>
      </c>
      <c r="O41" s="1143"/>
      <c r="P41" s="1102" t="str">
        <f t="shared" si="1"/>
        <v>Included</v>
      </c>
      <c r="Q41" s="1102">
        <f t="shared" si="2"/>
        <v>0</v>
      </c>
      <c r="R41" s="666">
        <f t="shared" si="3"/>
        <v>0</v>
      </c>
      <c r="S41" s="666">
        <f t="shared" si="0"/>
        <v>0</v>
      </c>
      <c r="T41" s="667"/>
      <c r="U41" s="667"/>
      <c r="AD41" s="799"/>
    </row>
    <row r="42" spans="1:30" s="666" customFormat="1" ht="33">
      <c r="A42" s="818">
        <v>23</v>
      </c>
      <c r="B42" s="1068">
        <v>7000025904</v>
      </c>
      <c r="C42" s="1070">
        <v>420</v>
      </c>
      <c r="D42" s="1070">
        <v>1740</v>
      </c>
      <c r="E42" s="1070">
        <v>20</v>
      </c>
      <c r="F42" s="1068" t="s">
        <v>828</v>
      </c>
      <c r="G42" s="1070">
        <v>170000433</v>
      </c>
      <c r="H42" s="1070">
        <v>998734</v>
      </c>
      <c r="I42" s="1157"/>
      <c r="J42" s="1070">
        <v>18</v>
      </c>
      <c r="K42" s="1156"/>
      <c r="L42" s="1068" t="s">
        <v>695</v>
      </c>
      <c r="M42" s="1070" t="s">
        <v>575</v>
      </c>
      <c r="N42" s="1070">
        <v>4</v>
      </c>
      <c r="O42" s="1143"/>
      <c r="P42" s="1102" t="str">
        <f t="shared" si="1"/>
        <v>Included</v>
      </c>
      <c r="Q42" s="1102">
        <f t="shared" si="2"/>
        <v>0</v>
      </c>
      <c r="R42" s="666">
        <f t="shared" si="3"/>
        <v>0</v>
      </c>
      <c r="S42" s="666">
        <f t="shared" si="0"/>
        <v>0</v>
      </c>
      <c r="T42" s="667"/>
      <c r="U42" s="667"/>
      <c r="AD42" s="799"/>
    </row>
    <row r="43" spans="1:30" s="666" customFormat="1" ht="33">
      <c r="A43" s="818">
        <v>24</v>
      </c>
      <c r="B43" s="1068">
        <v>7000025904</v>
      </c>
      <c r="C43" s="1070">
        <v>420</v>
      </c>
      <c r="D43" s="1070">
        <v>1740</v>
      </c>
      <c r="E43" s="1070">
        <v>30</v>
      </c>
      <c r="F43" s="1068" t="s">
        <v>828</v>
      </c>
      <c r="G43" s="1070">
        <v>100002825</v>
      </c>
      <c r="H43" s="1070">
        <v>998734</v>
      </c>
      <c r="I43" s="1157"/>
      <c r="J43" s="1070">
        <v>18</v>
      </c>
      <c r="K43" s="1156"/>
      <c r="L43" s="1068" t="s">
        <v>696</v>
      </c>
      <c r="M43" s="1070" t="s">
        <v>581</v>
      </c>
      <c r="N43" s="1070">
        <v>2</v>
      </c>
      <c r="O43" s="1143"/>
      <c r="P43" s="1102" t="str">
        <f t="shared" si="1"/>
        <v>Included</v>
      </c>
      <c r="Q43" s="1102">
        <f t="shared" si="2"/>
        <v>0</v>
      </c>
      <c r="R43" s="666">
        <f t="shared" si="3"/>
        <v>0</v>
      </c>
      <c r="S43" s="666">
        <f t="shared" si="0"/>
        <v>0</v>
      </c>
      <c r="T43" s="667"/>
      <c r="U43" s="667"/>
      <c r="AD43" s="799"/>
    </row>
    <row r="44" spans="1:30" s="666" customFormat="1" ht="33">
      <c r="A44" s="818">
        <v>25</v>
      </c>
      <c r="B44" s="1068">
        <v>7000025904</v>
      </c>
      <c r="C44" s="1070">
        <v>420</v>
      </c>
      <c r="D44" s="1070">
        <v>1740</v>
      </c>
      <c r="E44" s="1070">
        <v>40</v>
      </c>
      <c r="F44" s="1068" t="s">
        <v>828</v>
      </c>
      <c r="G44" s="1070">
        <v>170000550</v>
      </c>
      <c r="H44" s="1070">
        <v>998336</v>
      </c>
      <c r="I44" s="1157"/>
      <c r="J44" s="1070">
        <v>18</v>
      </c>
      <c r="K44" s="1156"/>
      <c r="L44" s="1068" t="s">
        <v>697</v>
      </c>
      <c r="M44" s="1070" t="s">
        <v>575</v>
      </c>
      <c r="N44" s="1070">
        <v>2</v>
      </c>
      <c r="O44" s="1143"/>
      <c r="P44" s="1102" t="str">
        <f t="shared" si="1"/>
        <v>Included</v>
      </c>
      <c r="Q44" s="1102">
        <f t="shared" si="2"/>
        <v>0</v>
      </c>
      <c r="R44" s="666">
        <f t="shared" si="3"/>
        <v>0</v>
      </c>
      <c r="S44" s="666">
        <f t="shared" si="0"/>
        <v>0</v>
      </c>
      <c r="T44" s="667"/>
      <c r="U44" s="667"/>
      <c r="AD44" s="799"/>
    </row>
    <row r="45" spans="1:30" s="666" customFormat="1" ht="33">
      <c r="A45" s="818">
        <v>26</v>
      </c>
      <c r="B45" s="1068">
        <v>7000025904</v>
      </c>
      <c r="C45" s="1070">
        <v>420</v>
      </c>
      <c r="D45" s="1070">
        <v>1740</v>
      </c>
      <c r="E45" s="1070">
        <v>50</v>
      </c>
      <c r="F45" s="1068" t="s">
        <v>828</v>
      </c>
      <c r="G45" s="1070">
        <v>100002829</v>
      </c>
      <c r="H45" s="1070">
        <v>998734</v>
      </c>
      <c r="I45" s="1157"/>
      <c r="J45" s="1070">
        <v>18</v>
      </c>
      <c r="K45" s="1156"/>
      <c r="L45" s="1068" t="s">
        <v>698</v>
      </c>
      <c r="M45" s="1070" t="s">
        <v>581</v>
      </c>
      <c r="N45" s="1070">
        <v>1</v>
      </c>
      <c r="O45" s="1143"/>
      <c r="P45" s="1102" t="str">
        <f t="shared" si="1"/>
        <v>Included</v>
      </c>
      <c r="Q45" s="1102">
        <f t="shared" si="2"/>
        <v>0</v>
      </c>
      <c r="R45" s="666">
        <f t="shared" si="3"/>
        <v>0</v>
      </c>
      <c r="S45" s="666">
        <f t="shared" si="0"/>
        <v>0</v>
      </c>
      <c r="T45" s="667"/>
      <c r="U45" s="667"/>
      <c r="AD45" s="799"/>
    </row>
    <row r="46" spans="1:30" s="666" customFormat="1" ht="33">
      <c r="A46" s="818">
        <v>27</v>
      </c>
      <c r="B46" s="1068">
        <v>7000025904</v>
      </c>
      <c r="C46" s="1070">
        <v>420</v>
      </c>
      <c r="D46" s="1070">
        <v>1740</v>
      </c>
      <c r="E46" s="1070">
        <v>60</v>
      </c>
      <c r="F46" s="1068" t="s">
        <v>828</v>
      </c>
      <c r="G46" s="1070">
        <v>170000375</v>
      </c>
      <c r="H46" s="1070">
        <v>998734</v>
      </c>
      <c r="I46" s="1157"/>
      <c r="J46" s="1070">
        <v>18</v>
      </c>
      <c r="K46" s="1156"/>
      <c r="L46" s="1068" t="s">
        <v>699</v>
      </c>
      <c r="M46" s="1070" t="s">
        <v>575</v>
      </c>
      <c r="N46" s="1070">
        <v>1</v>
      </c>
      <c r="O46" s="1143"/>
      <c r="P46" s="1102" t="str">
        <f>IF(O46=0, "Included", IF(ISERROR(N46*O46), O46, N46*O46))</f>
        <v>Included</v>
      </c>
      <c r="Q46" s="1102">
        <f>S46</f>
        <v>0</v>
      </c>
      <c r="R46" s="666">
        <f>IF(P46="Included",0,P46)</f>
        <v>0</v>
      </c>
      <c r="S46" s="666">
        <f t="shared" si="0"/>
        <v>0</v>
      </c>
      <c r="T46" s="667"/>
      <c r="U46" s="667"/>
      <c r="AD46" s="799"/>
    </row>
    <row r="47" spans="1:30" s="666" customFormat="1" ht="33">
      <c r="A47" s="818">
        <v>28</v>
      </c>
      <c r="B47" s="1068">
        <v>7000025904</v>
      </c>
      <c r="C47" s="1070">
        <v>420</v>
      </c>
      <c r="D47" s="1070">
        <v>1740</v>
      </c>
      <c r="E47" s="1070">
        <v>70</v>
      </c>
      <c r="F47" s="1068" t="s">
        <v>828</v>
      </c>
      <c r="G47" s="1070">
        <v>100002882</v>
      </c>
      <c r="H47" s="1070">
        <v>998336</v>
      </c>
      <c r="I47" s="1157"/>
      <c r="J47" s="1070">
        <v>18</v>
      </c>
      <c r="K47" s="1156"/>
      <c r="L47" s="1068" t="s">
        <v>911</v>
      </c>
      <c r="M47" s="1070" t="s">
        <v>593</v>
      </c>
      <c r="N47" s="1070">
        <v>1</v>
      </c>
      <c r="O47" s="1143"/>
      <c r="P47" s="1102" t="str">
        <f>IF(O47=0, "Included", IF(ISERROR(N47*O47), O47, N47*O47))</f>
        <v>Included</v>
      </c>
      <c r="Q47" s="1102">
        <f>S47</f>
        <v>0</v>
      </c>
      <c r="R47" s="666">
        <f>IF(P47="Included",0,P47)</f>
        <v>0</v>
      </c>
      <c r="S47" s="666">
        <f t="shared" si="0"/>
        <v>0</v>
      </c>
      <c r="T47" s="667"/>
      <c r="U47" s="667"/>
      <c r="AD47" s="799"/>
    </row>
    <row r="48" spans="1:30" s="666" customFormat="1" ht="33">
      <c r="A48" s="818">
        <v>29</v>
      </c>
      <c r="B48" s="1068">
        <v>7000025904</v>
      </c>
      <c r="C48" s="1070">
        <v>420</v>
      </c>
      <c r="D48" s="1070">
        <v>1740</v>
      </c>
      <c r="E48" s="1070">
        <v>80</v>
      </c>
      <c r="F48" s="1068" t="s">
        <v>828</v>
      </c>
      <c r="G48" s="1070">
        <v>170000356</v>
      </c>
      <c r="H48" s="1070">
        <v>998336</v>
      </c>
      <c r="I48" s="1157"/>
      <c r="J48" s="1070">
        <v>18</v>
      </c>
      <c r="K48" s="1156"/>
      <c r="L48" s="1068" t="s">
        <v>912</v>
      </c>
      <c r="M48" s="1070" t="s">
        <v>575</v>
      </c>
      <c r="N48" s="1070">
        <v>1</v>
      </c>
      <c r="O48" s="1143"/>
      <c r="P48" s="1102" t="str">
        <f>IF(O48=0, "Included", IF(ISERROR(N48*O48), O48, N48*O48))</f>
        <v>Included</v>
      </c>
      <c r="Q48" s="1102">
        <f>S48</f>
        <v>0</v>
      </c>
      <c r="R48" s="666">
        <f>IF(P48="Included",0,P48)</f>
        <v>0</v>
      </c>
      <c r="S48" s="666">
        <f t="shared" si="0"/>
        <v>0</v>
      </c>
      <c r="T48" s="667"/>
      <c r="U48" s="667"/>
      <c r="AD48" s="799"/>
    </row>
    <row r="49" spans="1:30" s="666" customFormat="1" ht="16.5">
      <c r="A49" s="818">
        <v>30</v>
      </c>
      <c r="B49" s="1068">
        <v>7000025904</v>
      </c>
      <c r="C49" s="1070">
        <v>540</v>
      </c>
      <c r="D49" s="1070">
        <v>1770</v>
      </c>
      <c r="E49" s="1070">
        <v>10</v>
      </c>
      <c r="F49" s="1068" t="s">
        <v>818</v>
      </c>
      <c r="G49" s="1070">
        <v>170000502</v>
      </c>
      <c r="H49" s="1070">
        <v>998713</v>
      </c>
      <c r="I49" s="1157"/>
      <c r="J49" s="1070">
        <v>18</v>
      </c>
      <c r="K49" s="1156"/>
      <c r="L49" s="1068" t="s">
        <v>810</v>
      </c>
      <c r="M49" s="1070" t="s">
        <v>575</v>
      </c>
      <c r="N49" s="1070">
        <v>1</v>
      </c>
      <c r="O49" s="1143"/>
      <c r="P49" s="1102" t="str">
        <f t="shared" ref="P49:P53" si="4">IF(O49=0, "Included", IF(ISERROR(N49*O49), O49, N49*O49))</f>
        <v>Included</v>
      </c>
      <c r="Q49" s="1102">
        <f t="shared" ref="Q49:Q53" si="5">S49</f>
        <v>0</v>
      </c>
      <c r="R49" s="666">
        <f t="shared" ref="R49:R53" si="6">IF(P49="Included",0,P49)</f>
        <v>0</v>
      </c>
      <c r="S49" s="666">
        <f t="shared" si="0"/>
        <v>0</v>
      </c>
      <c r="T49" s="667"/>
      <c r="U49" s="667"/>
      <c r="AD49" s="799"/>
    </row>
    <row r="50" spans="1:30" s="666" customFormat="1" ht="16.5">
      <c r="A50" s="818">
        <v>31</v>
      </c>
      <c r="B50" s="1068">
        <v>7000025904</v>
      </c>
      <c r="C50" s="1070">
        <v>540</v>
      </c>
      <c r="D50" s="1070">
        <v>1770</v>
      </c>
      <c r="E50" s="1070">
        <v>20</v>
      </c>
      <c r="F50" s="1068" t="s">
        <v>818</v>
      </c>
      <c r="G50" s="1070">
        <v>170000530</v>
      </c>
      <c r="H50" s="1070">
        <v>998734</v>
      </c>
      <c r="I50" s="1157"/>
      <c r="J50" s="1070">
        <v>18</v>
      </c>
      <c r="K50" s="1156"/>
      <c r="L50" s="1068" t="s">
        <v>811</v>
      </c>
      <c r="M50" s="1070" t="s">
        <v>575</v>
      </c>
      <c r="N50" s="1070">
        <v>1</v>
      </c>
      <c r="O50" s="1143"/>
      <c r="P50" s="1102" t="str">
        <f t="shared" si="4"/>
        <v>Included</v>
      </c>
      <c r="Q50" s="1102">
        <f t="shared" si="5"/>
        <v>0</v>
      </c>
      <c r="R50" s="666">
        <f t="shared" si="6"/>
        <v>0</v>
      </c>
      <c r="S50" s="666">
        <f t="shared" si="0"/>
        <v>0</v>
      </c>
      <c r="T50" s="667"/>
      <c r="U50" s="667"/>
      <c r="AD50" s="799"/>
    </row>
    <row r="51" spans="1:30" s="666" customFormat="1" ht="33">
      <c r="A51" s="818">
        <v>32</v>
      </c>
      <c r="B51" s="1068">
        <v>7000025904</v>
      </c>
      <c r="C51" s="1070">
        <v>540</v>
      </c>
      <c r="D51" s="1070">
        <v>1770</v>
      </c>
      <c r="E51" s="1070">
        <v>30</v>
      </c>
      <c r="F51" s="1068" t="s">
        <v>818</v>
      </c>
      <c r="G51" s="1070">
        <v>170000503</v>
      </c>
      <c r="H51" s="1070">
        <v>998713</v>
      </c>
      <c r="I51" s="1157"/>
      <c r="J51" s="1070">
        <v>18</v>
      </c>
      <c r="K51" s="1156"/>
      <c r="L51" s="1068" t="s">
        <v>812</v>
      </c>
      <c r="M51" s="1070" t="s">
        <v>575</v>
      </c>
      <c r="N51" s="1070">
        <v>2</v>
      </c>
      <c r="O51" s="1143"/>
      <c r="P51" s="1102" t="str">
        <f t="shared" si="4"/>
        <v>Included</v>
      </c>
      <c r="Q51" s="1102">
        <f t="shared" si="5"/>
        <v>0</v>
      </c>
      <c r="R51" s="666">
        <f t="shared" si="6"/>
        <v>0</v>
      </c>
      <c r="S51" s="666">
        <f t="shared" si="0"/>
        <v>0</v>
      </c>
      <c r="T51" s="667"/>
      <c r="U51" s="667"/>
      <c r="AD51" s="799"/>
    </row>
    <row r="52" spans="1:30" s="666" customFormat="1" ht="33">
      <c r="A52" s="818">
        <v>33</v>
      </c>
      <c r="B52" s="1068">
        <v>7000025904</v>
      </c>
      <c r="C52" s="1070">
        <v>540</v>
      </c>
      <c r="D52" s="1070">
        <v>1770</v>
      </c>
      <c r="E52" s="1070">
        <v>40</v>
      </c>
      <c r="F52" s="1068" t="s">
        <v>818</v>
      </c>
      <c r="G52" s="1070">
        <v>170000504</v>
      </c>
      <c r="H52" s="1070">
        <v>998713</v>
      </c>
      <c r="I52" s="1157"/>
      <c r="J52" s="1070">
        <v>18</v>
      </c>
      <c r="K52" s="1156"/>
      <c r="L52" s="1068" t="s">
        <v>813</v>
      </c>
      <c r="M52" s="1070" t="s">
        <v>664</v>
      </c>
      <c r="N52" s="1070">
        <v>1</v>
      </c>
      <c r="O52" s="1143"/>
      <c r="P52" s="1102" t="str">
        <f t="shared" si="4"/>
        <v>Included</v>
      </c>
      <c r="Q52" s="1102">
        <f t="shared" si="5"/>
        <v>0</v>
      </c>
      <c r="R52" s="666">
        <f t="shared" si="6"/>
        <v>0</v>
      </c>
      <c r="S52" s="666">
        <f t="shared" si="0"/>
        <v>0</v>
      </c>
      <c r="T52" s="667"/>
      <c r="U52" s="667"/>
      <c r="AD52" s="799"/>
    </row>
    <row r="53" spans="1:30" s="666" customFormat="1" ht="33">
      <c r="A53" s="818">
        <v>34</v>
      </c>
      <c r="B53" s="1068">
        <v>7000025904</v>
      </c>
      <c r="C53" s="1070">
        <v>540</v>
      </c>
      <c r="D53" s="1070">
        <v>1770</v>
      </c>
      <c r="E53" s="1070">
        <v>50</v>
      </c>
      <c r="F53" s="1068" t="s">
        <v>818</v>
      </c>
      <c r="G53" s="1070">
        <v>170000501</v>
      </c>
      <c r="H53" s="1070">
        <v>998734</v>
      </c>
      <c r="I53" s="1157"/>
      <c r="J53" s="1070">
        <v>18</v>
      </c>
      <c r="K53" s="1156"/>
      <c r="L53" s="1068" t="s">
        <v>814</v>
      </c>
      <c r="M53" s="1070" t="s">
        <v>664</v>
      </c>
      <c r="N53" s="1070">
        <v>1</v>
      </c>
      <c r="O53" s="1143"/>
      <c r="P53" s="1102" t="str">
        <f t="shared" si="4"/>
        <v>Included</v>
      </c>
      <c r="Q53" s="1102">
        <f t="shared" si="5"/>
        <v>0</v>
      </c>
      <c r="R53" s="666">
        <f t="shared" si="6"/>
        <v>0</v>
      </c>
      <c r="S53" s="666">
        <f t="shared" si="0"/>
        <v>0</v>
      </c>
      <c r="T53" s="667"/>
      <c r="U53" s="667"/>
      <c r="AD53" s="799"/>
    </row>
    <row r="54" spans="1:30" s="666" customFormat="1" ht="49.5">
      <c r="A54" s="818">
        <v>35</v>
      </c>
      <c r="B54" s="1068">
        <v>7000025904</v>
      </c>
      <c r="C54" s="1070">
        <v>550</v>
      </c>
      <c r="D54" s="1070">
        <v>1780</v>
      </c>
      <c r="E54" s="1070">
        <v>10</v>
      </c>
      <c r="F54" s="1068" t="s">
        <v>829</v>
      </c>
      <c r="G54" s="1070">
        <v>100004518</v>
      </c>
      <c r="H54" s="1070">
        <v>995433</v>
      </c>
      <c r="I54" s="1157"/>
      <c r="J54" s="1070">
        <v>18</v>
      </c>
      <c r="K54" s="1156"/>
      <c r="L54" s="1068" t="s">
        <v>601</v>
      </c>
      <c r="M54" s="1070" t="s">
        <v>602</v>
      </c>
      <c r="N54" s="1070">
        <v>1557</v>
      </c>
      <c r="O54" s="1143"/>
      <c r="P54" s="1102" t="str">
        <f>IF(O54=0, "Included", IF(ISERROR(N54*O54), O54, N54*O54))</f>
        <v>Included</v>
      </c>
      <c r="Q54" s="1102">
        <f>S54</f>
        <v>0</v>
      </c>
      <c r="R54" s="666">
        <f>IF(P54="Included",0,P54)</f>
        <v>0</v>
      </c>
      <c r="S54" s="666">
        <f t="shared" si="0"/>
        <v>0</v>
      </c>
      <c r="T54" s="667"/>
      <c r="U54" s="667"/>
      <c r="AD54" s="799"/>
    </row>
    <row r="55" spans="1:30" s="666" customFormat="1" ht="66">
      <c r="A55" s="818">
        <v>36</v>
      </c>
      <c r="B55" s="1068">
        <v>7000025904</v>
      </c>
      <c r="C55" s="1070">
        <v>550</v>
      </c>
      <c r="D55" s="1070">
        <v>1780</v>
      </c>
      <c r="E55" s="1070">
        <v>20</v>
      </c>
      <c r="F55" s="1068" t="s">
        <v>829</v>
      </c>
      <c r="G55" s="1070">
        <v>100011662</v>
      </c>
      <c r="H55" s="1070">
        <v>995433</v>
      </c>
      <c r="I55" s="1157"/>
      <c r="J55" s="1070">
        <v>18</v>
      </c>
      <c r="K55" s="1156"/>
      <c r="L55" s="1068" t="s">
        <v>834</v>
      </c>
      <c r="M55" s="1070" t="s">
        <v>602</v>
      </c>
      <c r="N55" s="1070">
        <v>173</v>
      </c>
      <c r="O55" s="1143"/>
      <c r="P55" s="1102" t="str">
        <f>IF(O55=0, "Included", IF(ISERROR(N55*O55), O55, N55*O55))</f>
        <v>Included</v>
      </c>
      <c r="Q55" s="1102">
        <f>S55</f>
        <v>0</v>
      </c>
      <c r="R55" s="666">
        <f>IF(P55="Included",0,P55)</f>
        <v>0</v>
      </c>
      <c r="S55" s="666">
        <f t="shared" si="0"/>
        <v>0</v>
      </c>
      <c r="T55" s="667"/>
      <c r="U55" s="667"/>
      <c r="AD55" s="799"/>
    </row>
    <row r="56" spans="1:30" s="666" customFormat="1" ht="49.5">
      <c r="A56" s="818">
        <v>37</v>
      </c>
      <c r="B56" s="1068">
        <v>7000025904</v>
      </c>
      <c r="C56" s="1070">
        <v>550</v>
      </c>
      <c r="D56" s="1070">
        <v>1780</v>
      </c>
      <c r="E56" s="1070">
        <v>30</v>
      </c>
      <c r="F56" s="1068" t="s">
        <v>829</v>
      </c>
      <c r="G56" s="1070">
        <v>100001327</v>
      </c>
      <c r="H56" s="1070">
        <v>995454</v>
      </c>
      <c r="I56" s="1157"/>
      <c r="J56" s="1070">
        <v>18</v>
      </c>
      <c r="K56" s="1156"/>
      <c r="L56" s="1068" t="s">
        <v>614</v>
      </c>
      <c r="M56" s="1070" t="s">
        <v>602</v>
      </c>
      <c r="N56" s="1070">
        <v>332</v>
      </c>
      <c r="O56" s="1143"/>
      <c r="P56" s="1102" t="str">
        <f>IF(O56=0, "Included", IF(ISERROR(N56*O56), O56, N56*O56))</f>
        <v>Included</v>
      </c>
      <c r="Q56" s="1102">
        <f>S56</f>
        <v>0</v>
      </c>
      <c r="R56" s="666">
        <f>IF(P56="Included",0,P56)</f>
        <v>0</v>
      </c>
      <c r="S56" s="666">
        <f t="shared" si="0"/>
        <v>0</v>
      </c>
      <c r="T56" s="667"/>
      <c r="U56" s="667"/>
      <c r="AD56" s="799"/>
    </row>
    <row r="57" spans="1:30" s="666" customFormat="1" ht="16.5">
      <c r="A57" s="818">
        <v>38</v>
      </c>
      <c r="B57" s="1068">
        <v>7000025904</v>
      </c>
      <c r="C57" s="1070">
        <v>550</v>
      </c>
      <c r="D57" s="1070">
        <v>1780</v>
      </c>
      <c r="E57" s="1070">
        <v>40</v>
      </c>
      <c r="F57" s="1068" t="s">
        <v>829</v>
      </c>
      <c r="G57" s="1070">
        <v>100001325</v>
      </c>
      <c r="H57" s="1070">
        <v>995454</v>
      </c>
      <c r="I57" s="1157"/>
      <c r="J57" s="1070">
        <v>18</v>
      </c>
      <c r="K57" s="1156"/>
      <c r="L57" s="1068" t="s">
        <v>603</v>
      </c>
      <c r="M57" s="1070" t="s">
        <v>602</v>
      </c>
      <c r="N57" s="1070">
        <v>21</v>
      </c>
      <c r="O57" s="1143"/>
      <c r="P57" s="1102" t="str">
        <f t="shared" ref="P57:P64" si="7">IF(O57=0, "Included", IF(ISERROR(N57*O57), O57, N57*O57))</f>
        <v>Included</v>
      </c>
      <c r="Q57" s="1102">
        <f t="shared" ref="Q57:Q64" si="8">S57</f>
        <v>0</v>
      </c>
      <c r="R57" s="666">
        <f t="shared" ref="R57:R64" si="9">IF(P57="Included",0,P57)</f>
        <v>0</v>
      </c>
      <c r="S57" s="666">
        <f t="shared" si="0"/>
        <v>0</v>
      </c>
      <c r="T57" s="667"/>
      <c r="U57" s="667"/>
      <c r="AD57" s="799"/>
    </row>
    <row r="58" spans="1:30" s="666" customFormat="1" ht="16.5">
      <c r="A58" s="818">
        <v>39</v>
      </c>
      <c r="B58" s="1068">
        <v>7000025904</v>
      </c>
      <c r="C58" s="1070">
        <v>550</v>
      </c>
      <c r="D58" s="1070">
        <v>1780</v>
      </c>
      <c r="E58" s="1070">
        <v>50</v>
      </c>
      <c r="F58" s="1068" t="s">
        <v>829</v>
      </c>
      <c r="G58" s="1070">
        <v>100001329</v>
      </c>
      <c r="H58" s="1070">
        <v>995454</v>
      </c>
      <c r="I58" s="1157"/>
      <c r="J58" s="1070">
        <v>18</v>
      </c>
      <c r="K58" s="1156"/>
      <c r="L58" s="1068" t="s">
        <v>604</v>
      </c>
      <c r="M58" s="1070" t="s">
        <v>596</v>
      </c>
      <c r="N58" s="1070">
        <v>24</v>
      </c>
      <c r="O58" s="1143"/>
      <c r="P58" s="1102" t="str">
        <f t="shared" si="7"/>
        <v>Included</v>
      </c>
      <c r="Q58" s="1102">
        <f t="shared" si="8"/>
        <v>0</v>
      </c>
      <c r="R58" s="666">
        <f t="shared" si="9"/>
        <v>0</v>
      </c>
      <c r="S58" s="666">
        <f t="shared" si="0"/>
        <v>0</v>
      </c>
      <c r="T58" s="667"/>
      <c r="U58" s="667"/>
      <c r="AD58" s="799"/>
    </row>
    <row r="59" spans="1:30" s="666" customFormat="1" ht="49.5">
      <c r="A59" s="818">
        <v>40</v>
      </c>
      <c r="B59" s="1068">
        <v>7000025904</v>
      </c>
      <c r="C59" s="1070">
        <v>550</v>
      </c>
      <c r="D59" s="1070">
        <v>1780</v>
      </c>
      <c r="E59" s="1070">
        <v>60</v>
      </c>
      <c r="F59" s="1068" t="s">
        <v>829</v>
      </c>
      <c r="G59" s="1070">
        <v>100001721</v>
      </c>
      <c r="H59" s="1070">
        <v>995428</v>
      </c>
      <c r="I59" s="1157"/>
      <c r="J59" s="1070">
        <v>18</v>
      </c>
      <c r="K59" s="1156"/>
      <c r="L59" s="1068" t="s">
        <v>627</v>
      </c>
      <c r="M59" s="1070" t="s">
        <v>602</v>
      </c>
      <c r="N59" s="1070">
        <v>23</v>
      </c>
      <c r="O59" s="1143"/>
      <c r="P59" s="1102" t="str">
        <f t="shared" si="7"/>
        <v>Included</v>
      </c>
      <c r="Q59" s="1102">
        <f t="shared" si="8"/>
        <v>0</v>
      </c>
      <c r="R59" s="666">
        <f t="shared" si="9"/>
        <v>0</v>
      </c>
      <c r="S59" s="666">
        <f t="shared" si="0"/>
        <v>0</v>
      </c>
      <c r="T59" s="667"/>
      <c r="U59" s="667"/>
      <c r="AD59" s="799"/>
    </row>
    <row r="60" spans="1:30" s="666" customFormat="1" ht="33">
      <c r="A60" s="818">
        <v>41</v>
      </c>
      <c r="B60" s="1068">
        <v>7000025904</v>
      </c>
      <c r="C60" s="1070">
        <v>550</v>
      </c>
      <c r="D60" s="1070">
        <v>1780</v>
      </c>
      <c r="E60" s="1070">
        <v>70</v>
      </c>
      <c r="F60" s="1068" t="s">
        <v>829</v>
      </c>
      <c r="G60" s="1070">
        <v>100001712</v>
      </c>
      <c r="H60" s="1070">
        <v>995428</v>
      </c>
      <c r="I60" s="1157"/>
      <c r="J60" s="1070">
        <v>18</v>
      </c>
      <c r="K60" s="1156"/>
      <c r="L60" s="1068" t="s">
        <v>835</v>
      </c>
      <c r="M60" s="1070" t="s">
        <v>608</v>
      </c>
      <c r="N60" s="1070">
        <v>2000</v>
      </c>
      <c r="O60" s="1143"/>
      <c r="P60" s="1102" t="str">
        <f t="shared" si="7"/>
        <v>Included</v>
      </c>
      <c r="Q60" s="1102">
        <f t="shared" si="8"/>
        <v>0</v>
      </c>
      <c r="R60" s="666">
        <f t="shared" si="9"/>
        <v>0</v>
      </c>
      <c r="S60" s="666">
        <f t="shared" si="0"/>
        <v>0</v>
      </c>
      <c r="T60" s="667"/>
      <c r="U60" s="667"/>
      <c r="AD60" s="799"/>
    </row>
    <row r="61" spans="1:30" s="666" customFormat="1" ht="16.5">
      <c r="A61" s="818">
        <v>42</v>
      </c>
      <c r="B61" s="1068">
        <v>7000025904</v>
      </c>
      <c r="C61" s="1070">
        <v>550</v>
      </c>
      <c r="D61" s="1070">
        <v>1780</v>
      </c>
      <c r="E61" s="1070">
        <v>80</v>
      </c>
      <c r="F61" s="1068" t="s">
        <v>829</v>
      </c>
      <c r="G61" s="1070">
        <v>100001713</v>
      </c>
      <c r="H61" s="1070">
        <v>995424</v>
      </c>
      <c r="I61" s="1157"/>
      <c r="J61" s="1070">
        <v>18</v>
      </c>
      <c r="K61" s="1156"/>
      <c r="L61" s="1068" t="s">
        <v>607</v>
      </c>
      <c r="M61" s="1070" t="s">
        <v>608</v>
      </c>
      <c r="N61" s="1070">
        <v>2000</v>
      </c>
      <c r="O61" s="1143"/>
      <c r="P61" s="1102" t="str">
        <f t="shared" si="7"/>
        <v>Included</v>
      </c>
      <c r="Q61" s="1102">
        <f t="shared" si="8"/>
        <v>0</v>
      </c>
      <c r="R61" s="666">
        <f t="shared" si="9"/>
        <v>0</v>
      </c>
      <c r="S61" s="666">
        <f t="shared" si="0"/>
        <v>0</v>
      </c>
      <c r="T61" s="667"/>
      <c r="U61" s="667"/>
      <c r="AD61" s="799"/>
    </row>
    <row r="62" spans="1:30" s="666" customFormat="1" ht="66">
      <c r="A62" s="818">
        <v>43</v>
      </c>
      <c r="B62" s="1068">
        <v>7000025904</v>
      </c>
      <c r="C62" s="1070">
        <v>590</v>
      </c>
      <c r="D62" s="1070">
        <v>1800</v>
      </c>
      <c r="E62" s="1070">
        <v>10</v>
      </c>
      <c r="F62" s="1068" t="s">
        <v>817</v>
      </c>
      <c r="G62" s="1070">
        <v>100001210</v>
      </c>
      <c r="H62" s="1070">
        <v>995455</v>
      </c>
      <c r="I62" s="1157"/>
      <c r="J62" s="1070">
        <v>18</v>
      </c>
      <c r="K62" s="1156"/>
      <c r="L62" s="1068" t="s">
        <v>619</v>
      </c>
      <c r="M62" s="1070" t="s">
        <v>596</v>
      </c>
      <c r="N62" s="1070">
        <v>44</v>
      </c>
      <c r="O62" s="1143"/>
      <c r="P62" s="1102" t="str">
        <f t="shared" si="7"/>
        <v>Included</v>
      </c>
      <c r="Q62" s="1102">
        <f t="shared" si="8"/>
        <v>0</v>
      </c>
      <c r="R62" s="666">
        <f t="shared" si="9"/>
        <v>0</v>
      </c>
      <c r="S62" s="666">
        <f t="shared" si="0"/>
        <v>0</v>
      </c>
      <c r="T62" s="667"/>
      <c r="U62" s="667"/>
      <c r="AD62" s="799"/>
    </row>
    <row r="63" spans="1:30" s="666" customFormat="1" ht="33">
      <c r="A63" s="818">
        <v>44</v>
      </c>
      <c r="B63" s="1068">
        <v>7000025904</v>
      </c>
      <c r="C63" s="1070">
        <v>590</v>
      </c>
      <c r="D63" s="1070">
        <v>1800</v>
      </c>
      <c r="E63" s="1070">
        <v>20</v>
      </c>
      <c r="F63" s="1068" t="s">
        <v>817</v>
      </c>
      <c r="G63" s="1070">
        <v>100001680</v>
      </c>
      <c r="H63" s="1070">
        <v>995455</v>
      </c>
      <c r="I63" s="1157"/>
      <c r="J63" s="1070">
        <v>18</v>
      </c>
      <c r="K63" s="1156"/>
      <c r="L63" s="1068" t="s">
        <v>620</v>
      </c>
      <c r="M63" s="1070" t="s">
        <v>596</v>
      </c>
      <c r="N63" s="1070">
        <v>4</v>
      </c>
      <c r="O63" s="1143"/>
      <c r="P63" s="1102" t="str">
        <f t="shared" si="7"/>
        <v>Included</v>
      </c>
      <c r="Q63" s="1102">
        <f t="shared" si="8"/>
        <v>0</v>
      </c>
      <c r="R63" s="666">
        <f t="shared" si="9"/>
        <v>0</v>
      </c>
      <c r="S63" s="666">
        <f t="shared" si="0"/>
        <v>0</v>
      </c>
      <c r="T63" s="667"/>
      <c r="U63" s="667"/>
      <c r="AD63" s="799"/>
    </row>
    <row r="64" spans="1:30" s="666" customFormat="1" ht="33">
      <c r="A64" s="818">
        <v>45</v>
      </c>
      <c r="B64" s="1068">
        <v>7000025904</v>
      </c>
      <c r="C64" s="1070">
        <v>590</v>
      </c>
      <c r="D64" s="1070">
        <v>1800</v>
      </c>
      <c r="E64" s="1070">
        <v>30</v>
      </c>
      <c r="F64" s="1068" t="s">
        <v>817</v>
      </c>
      <c r="G64" s="1070">
        <v>100001681</v>
      </c>
      <c r="H64" s="1070">
        <v>995455</v>
      </c>
      <c r="I64" s="1157"/>
      <c r="J64" s="1070">
        <v>18</v>
      </c>
      <c r="K64" s="1156"/>
      <c r="L64" s="1068" t="s">
        <v>621</v>
      </c>
      <c r="M64" s="1070" t="s">
        <v>596</v>
      </c>
      <c r="N64" s="1070">
        <v>3</v>
      </c>
      <c r="O64" s="1143"/>
      <c r="P64" s="1102" t="str">
        <f t="shared" si="7"/>
        <v>Included</v>
      </c>
      <c r="Q64" s="1102">
        <f t="shared" si="8"/>
        <v>0</v>
      </c>
      <c r="R64" s="666">
        <f t="shared" si="9"/>
        <v>0</v>
      </c>
      <c r="S64" s="666">
        <f t="shared" si="0"/>
        <v>0</v>
      </c>
      <c r="T64" s="667"/>
      <c r="U64" s="667"/>
      <c r="AD64" s="799"/>
    </row>
    <row r="65" spans="1:30" s="1124" customFormat="1" ht="30" customHeight="1">
      <c r="A65" s="1115" t="s">
        <v>341</v>
      </c>
      <c r="B65" s="1116" t="s">
        <v>855</v>
      </c>
      <c r="C65" s="1117"/>
      <c r="D65" s="1117"/>
      <c r="E65" s="1117"/>
      <c r="F65" s="1118"/>
      <c r="G65" s="1117"/>
      <c r="H65" s="1117"/>
      <c r="I65" s="1118"/>
      <c r="J65" s="1118"/>
      <c r="K65" s="1118"/>
      <c r="L65" s="1119"/>
      <c r="M65" s="1120"/>
      <c r="N65" s="1120"/>
      <c r="O65" s="1120"/>
      <c r="P65" s="1120"/>
      <c r="Q65" s="1120"/>
      <c r="R65" s="1121" t="s">
        <v>492</v>
      </c>
      <c r="S65" s="1122" t="s">
        <v>493</v>
      </c>
      <c r="T65" s="1123"/>
      <c r="U65" s="1123"/>
      <c r="AD65" s="1125"/>
    </row>
    <row r="66" spans="1:30" s="666" customFormat="1" ht="33">
      <c r="A66" s="818">
        <v>1</v>
      </c>
      <c r="B66" s="1068">
        <v>7000025906</v>
      </c>
      <c r="C66" s="1070">
        <v>1020</v>
      </c>
      <c r="D66" s="1070">
        <v>1030</v>
      </c>
      <c r="E66" s="1070">
        <v>30</v>
      </c>
      <c r="F66" s="1068" t="s">
        <v>905</v>
      </c>
      <c r="G66" s="1070">
        <v>100032665</v>
      </c>
      <c r="H66" s="1070">
        <v>998875</v>
      </c>
      <c r="I66" s="1157"/>
      <c r="J66" s="1070">
        <v>18</v>
      </c>
      <c r="K66" s="1156"/>
      <c r="L66" s="1068" t="s">
        <v>913</v>
      </c>
      <c r="M66" s="1070" t="s">
        <v>581</v>
      </c>
      <c r="N66" s="1070">
        <v>2</v>
      </c>
      <c r="O66" s="1143"/>
      <c r="P66" s="1102" t="str">
        <f>IF(O66=0, "Included", IF(ISERROR(N66*O66), O66, N66*O66))</f>
        <v>Included</v>
      </c>
      <c r="Q66" s="1102">
        <f>S66</f>
        <v>0</v>
      </c>
      <c r="R66" s="666">
        <f>IF(P66="Included",0,P66)</f>
        <v>0</v>
      </c>
      <c r="S66" s="666">
        <f>IF(K66="",(R66*J66/100),(R66*K66))</f>
        <v>0</v>
      </c>
      <c r="T66" s="667"/>
      <c r="U66" s="667"/>
      <c r="AD66" s="799"/>
    </row>
    <row r="67" spans="1:30" s="666" customFormat="1" ht="33">
      <c r="A67" s="818">
        <v>2</v>
      </c>
      <c r="B67" s="1068">
        <v>7000025906</v>
      </c>
      <c r="C67" s="1070">
        <v>1030</v>
      </c>
      <c r="D67" s="1070">
        <v>1290</v>
      </c>
      <c r="E67" s="1070">
        <v>10</v>
      </c>
      <c r="F67" s="1068" t="s">
        <v>906</v>
      </c>
      <c r="G67" s="1070">
        <v>100000133</v>
      </c>
      <c r="H67" s="1070">
        <v>998736</v>
      </c>
      <c r="I67" s="1157"/>
      <c r="J67" s="1070">
        <v>18</v>
      </c>
      <c r="K67" s="1156"/>
      <c r="L67" s="1068" t="s">
        <v>719</v>
      </c>
      <c r="M67" s="1070" t="s">
        <v>575</v>
      </c>
      <c r="N67" s="1070">
        <v>3</v>
      </c>
      <c r="O67" s="1143"/>
      <c r="P67" s="1102" t="str">
        <f>IF(O67=0, "Included", IF(ISERROR(N67*O67), O67, N67*O67))</f>
        <v>Included</v>
      </c>
      <c r="Q67" s="1102">
        <f>S67</f>
        <v>0</v>
      </c>
      <c r="R67" s="666">
        <f>IF(P67="Included",0,P67)</f>
        <v>0</v>
      </c>
      <c r="S67" s="666">
        <f t="shared" ref="S67:S182" si="10">IF(K67="",(R67*J67/100),(R67*K67))</f>
        <v>0</v>
      </c>
      <c r="T67" s="667"/>
      <c r="U67" s="667"/>
      <c r="AD67" s="799"/>
    </row>
    <row r="68" spans="1:30" s="666" customFormat="1" ht="33">
      <c r="A68" s="818">
        <v>3</v>
      </c>
      <c r="B68" s="1068">
        <v>7000025906</v>
      </c>
      <c r="C68" s="1070">
        <v>1030</v>
      </c>
      <c r="D68" s="1070">
        <v>1290</v>
      </c>
      <c r="E68" s="1070">
        <v>20</v>
      </c>
      <c r="F68" s="1068" t="s">
        <v>906</v>
      </c>
      <c r="G68" s="1070">
        <v>100000134</v>
      </c>
      <c r="H68" s="1070">
        <v>998736</v>
      </c>
      <c r="I68" s="1157"/>
      <c r="J68" s="1070">
        <v>18</v>
      </c>
      <c r="K68" s="1156"/>
      <c r="L68" s="1068" t="s">
        <v>720</v>
      </c>
      <c r="M68" s="1070" t="s">
        <v>575</v>
      </c>
      <c r="N68" s="1070">
        <v>3</v>
      </c>
      <c r="O68" s="1143"/>
      <c r="P68" s="1102" t="str">
        <f>IF(O68=0, "Included", IF(ISERROR(N68*O68), O68, N68*O68))</f>
        <v>Included</v>
      </c>
      <c r="Q68" s="1102">
        <f>S68</f>
        <v>0</v>
      </c>
      <c r="R68" s="666">
        <f>IF(P68="Included",0,P68)</f>
        <v>0</v>
      </c>
      <c r="S68" s="666">
        <f t="shared" si="10"/>
        <v>0</v>
      </c>
      <c r="T68" s="667"/>
      <c r="U68" s="667"/>
      <c r="AD68" s="799"/>
    </row>
    <row r="69" spans="1:30" s="666" customFormat="1" ht="33">
      <c r="A69" s="818">
        <v>4</v>
      </c>
      <c r="B69" s="1068">
        <v>7000025906</v>
      </c>
      <c r="C69" s="1070">
        <v>1030</v>
      </c>
      <c r="D69" s="1070">
        <v>1290</v>
      </c>
      <c r="E69" s="1070">
        <v>30</v>
      </c>
      <c r="F69" s="1068" t="s">
        <v>906</v>
      </c>
      <c r="G69" s="1070">
        <v>100000143</v>
      </c>
      <c r="H69" s="1070">
        <v>998736</v>
      </c>
      <c r="I69" s="1157"/>
      <c r="J69" s="1070">
        <v>18</v>
      </c>
      <c r="K69" s="1156"/>
      <c r="L69" s="1068" t="s">
        <v>721</v>
      </c>
      <c r="M69" s="1070" t="s">
        <v>575</v>
      </c>
      <c r="N69" s="1070">
        <v>18</v>
      </c>
      <c r="O69" s="1143"/>
      <c r="P69" s="1102" t="str">
        <f>IF(O69=0, "Included", IF(ISERROR(N69*O69), O69, N69*O69))</f>
        <v>Included</v>
      </c>
      <c r="Q69" s="1102">
        <f>S69</f>
        <v>0</v>
      </c>
      <c r="R69" s="666">
        <f>IF(P69="Included",0,P69)</f>
        <v>0</v>
      </c>
      <c r="S69" s="666">
        <f t="shared" si="10"/>
        <v>0</v>
      </c>
      <c r="T69" s="667"/>
      <c r="U69" s="667"/>
      <c r="AD69" s="799"/>
    </row>
    <row r="70" spans="1:30" s="666" customFormat="1" ht="33">
      <c r="A70" s="818">
        <v>5</v>
      </c>
      <c r="B70" s="1068">
        <v>7000025906</v>
      </c>
      <c r="C70" s="1070">
        <v>1030</v>
      </c>
      <c r="D70" s="1070">
        <v>1290</v>
      </c>
      <c r="E70" s="1070">
        <v>40</v>
      </c>
      <c r="F70" s="1068" t="s">
        <v>906</v>
      </c>
      <c r="G70" s="1070">
        <v>100000171</v>
      </c>
      <c r="H70" s="1070">
        <v>998736</v>
      </c>
      <c r="I70" s="1157"/>
      <c r="J70" s="1070">
        <v>18</v>
      </c>
      <c r="K70" s="1156"/>
      <c r="L70" s="1068" t="s">
        <v>776</v>
      </c>
      <c r="M70" s="1070" t="s">
        <v>575</v>
      </c>
      <c r="N70" s="1070">
        <v>9</v>
      </c>
      <c r="O70" s="1143"/>
      <c r="P70" s="1102" t="str">
        <f t="shared" ref="P70:P76" si="11">IF(O70=0, "Included", IF(ISERROR(N70*O70), O70, N70*O70))</f>
        <v>Included</v>
      </c>
      <c r="Q70" s="1102">
        <f t="shared" ref="Q70:Q76" si="12">S70</f>
        <v>0</v>
      </c>
      <c r="R70" s="666">
        <f t="shared" ref="R70:R76" si="13">IF(P70="Included",0,P70)</f>
        <v>0</v>
      </c>
      <c r="S70" s="666">
        <f t="shared" si="10"/>
        <v>0</v>
      </c>
      <c r="T70" s="667"/>
      <c r="U70" s="667"/>
      <c r="AD70" s="799"/>
    </row>
    <row r="71" spans="1:30" s="666" customFormat="1" ht="33">
      <c r="A71" s="818">
        <v>6</v>
      </c>
      <c r="B71" s="1068">
        <v>7000025906</v>
      </c>
      <c r="C71" s="1070">
        <v>1030</v>
      </c>
      <c r="D71" s="1070">
        <v>1290</v>
      </c>
      <c r="E71" s="1070">
        <v>50</v>
      </c>
      <c r="F71" s="1068" t="s">
        <v>906</v>
      </c>
      <c r="G71" s="1070">
        <v>100000172</v>
      </c>
      <c r="H71" s="1070">
        <v>998736</v>
      </c>
      <c r="I71" s="1157"/>
      <c r="J71" s="1070">
        <v>18</v>
      </c>
      <c r="K71" s="1156"/>
      <c r="L71" s="1068" t="s">
        <v>777</v>
      </c>
      <c r="M71" s="1070" t="s">
        <v>575</v>
      </c>
      <c r="N71" s="1070">
        <v>6</v>
      </c>
      <c r="O71" s="1143"/>
      <c r="P71" s="1102" t="str">
        <f t="shared" si="11"/>
        <v>Included</v>
      </c>
      <c r="Q71" s="1102">
        <f t="shared" si="12"/>
        <v>0</v>
      </c>
      <c r="R71" s="666">
        <f t="shared" si="13"/>
        <v>0</v>
      </c>
      <c r="S71" s="666">
        <f t="shared" si="10"/>
        <v>0</v>
      </c>
      <c r="T71" s="667"/>
      <c r="U71" s="667"/>
      <c r="AD71" s="799"/>
    </row>
    <row r="72" spans="1:30" s="666" customFormat="1" ht="33">
      <c r="A72" s="818">
        <v>7</v>
      </c>
      <c r="B72" s="1068">
        <v>7000025906</v>
      </c>
      <c r="C72" s="1070">
        <v>1030</v>
      </c>
      <c r="D72" s="1070">
        <v>1290</v>
      </c>
      <c r="E72" s="1070">
        <v>60</v>
      </c>
      <c r="F72" s="1068" t="s">
        <v>906</v>
      </c>
      <c r="G72" s="1070">
        <v>100000181</v>
      </c>
      <c r="H72" s="1070">
        <v>998736</v>
      </c>
      <c r="I72" s="1157"/>
      <c r="J72" s="1070">
        <v>18</v>
      </c>
      <c r="K72" s="1156"/>
      <c r="L72" s="1068" t="s">
        <v>724</v>
      </c>
      <c r="M72" s="1070" t="s">
        <v>575</v>
      </c>
      <c r="N72" s="1070">
        <v>9</v>
      </c>
      <c r="O72" s="1143"/>
      <c r="P72" s="1102" t="str">
        <f t="shared" si="11"/>
        <v>Included</v>
      </c>
      <c r="Q72" s="1102">
        <f t="shared" si="12"/>
        <v>0</v>
      </c>
      <c r="R72" s="666">
        <f t="shared" si="13"/>
        <v>0</v>
      </c>
      <c r="S72" s="666">
        <f t="shared" si="10"/>
        <v>0</v>
      </c>
      <c r="T72" s="667"/>
      <c r="U72" s="667"/>
      <c r="AD72" s="799"/>
    </row>
    <row r="73" spans="1:30" s="666" customFormat="1" ht="33">
      <c r="A73" s="818">
        <v>8</v>
      </c>
      <c r="B73" s="1068">
        <v>7000025906</v>
      </c>
      <c r="C73" s="1070">
        <v>1030</v>
      </c>
      <c r="D73" s="1070">
        <v>1290</v>
      </c>
      <c r="E73" s="1070">
        <v>70</v>
      </c>
      <c r="F73" s="1068" t="s">
        <v>906</v>
      </c>
      <c r="G73" s="1070">
        <v>100000182</v>
      </c>
      <c r="H73" s="1070">
        <v>998736</v>
      </c>
      <c r="I73" s="1157"/>
      <c r="J73" s="1070">
        <v>18</v>
      </c>
      <c r="K73" s="1156"/>
      <c r="L73" s="1068" t="s">
        <v>725</v>
      </c>
      <c r="M73" s="1070" t="s">
        <v>575</v>
      </c>
      <c r="N73" s="1070">
        <v>18</v>
      </c>
      <c r="O73" s="1143"/>
      <c r="P73" s="1102" t="str">
        <f t="shared" si="11"/>
        <v>Included</v>
      </c>
      <c r="Q73" s="1102">
        <f t="shared" si="12"/>
        <v>0</v>
      </c>
      <c r="R73" s="666">
        <f t="shared" si="13"/>
        <v>0</v>
      </c>
      <c r="S73" s="666">
        <f t="shared" si="10"/>
        <v>0</v>
      </c>
      <c r="T73" s="667"/>
      <c r="U73" s="667"/>
      <c r="AD73" s="799"/>
    </row>
    <row r="74" spans="1:30" s="666" customFormat="1" ht="33">
      <c r="A74" s="818">
        <v>9</v>
      </c>
      <c r="B74" s="1068">
        <v>7000025906</v>
      </c>
      <c r="C74" s="1070">
        <v>1030</v>
      </c>
      <c r="D74" s="1070">
        <v>1290</v>
      </c>
      <c r="E74" s="1070">
        <v>80</v>
      </c>
      <c r="F74" s="1068" t="s">
        <v>906</v>
      </c>
      <c r="G74" s="1070">
        <v>100000183</v>
      </c>
      <c r="H74" s="1070">
        <v>998736</v>
      </c>
      <c r="I74" s="1157"/>
      <c r="J74" s="1070">
        <v>18</v>
      </c>
      <c r="K74" s="1156"/>
      <c r="L74" s="1068" t="s">
        <v>726</v>
      </c>
      <c r="M74" s="1070" t="s">
        <v>575</v>
      </c>
      <c r="N74" s="1070">
        <v>9</v>
      </c>
      <c r="O74" s="1143"/>
      <c r="P74" s="1102" t="str">
        <f t="shared" si="11"/>
        <v>Included</v>
      </c>
      <c r="Q74" s="1102">
        <f t="shared" si="12"/>
        <v>0</v>
      </c>
      <c r="R74" s="666">
        <f t="shared" si="13"/>
        <v>0</v>
      </c>
      <c r="S74" s="666">
        <f t="shared" si="10"/>
        <v>0</v>
      </c>
      <c r="T74" s="667"/>
      <c r="U74" s="667"/>
      <c r="AD74" s="799"/>
    </row>
    <row r="75" spans="1:30" s="666" customFormat="1" ht="33">
      <c r="A75" s="818">
        <v>10</v>
      </c>
      <c r="B75" s="1068">
        <v>7000025906</v>
      </c>
      <c r="C75" s="1070">
        <v>1030</v>
      </c>
      <c r="D75" s="1070">
        <v>1290</v>
      </c>
      <c r="E75" s="1070">
        <v>90</v>
      </c>
      <c r="F75" s="1068" t="s">
        <v>906</v>
      </c>
      <c r="G75" s="1070">
        <v>100000194</v>
      </c>
      <c r="H75" s="1070">
        <v>998736</v>
      </c>
      <c r="I75" s="1157"/>
      <c r="J75" s="1070">
        <v>18</v>
      </c>
      <c r="K75" s="1156"/>
      <c r="L75" s="1068" t="s">
        <v>778</v>
      </c>
      <c r="M75" s="1070" t="s">
        <v>581</v>
      </c>
      <c r="N75" s="1070">
        <v>24</v>
      </c>
      <c r="O75" s="1143"/>
      <c r="P75" s="1102" t="str">
        <f t="shared" si="11"/>
        <v>Included</v>
      </c>
      <c r="Q75" s="1102">
        <f t="shared" si="12"/>
        <v>0</v>
      </c>
      <c r="R75" s="666">
        <f t="shared" si="13"/>
        <v>0</v>
      </c>
      <c r="S75" s="666">
        <f t="shared" si="10"/>
        <v>0</v>
      </c>
      <c r="T75" s="667"/>
      <c r="U75" s="667"/>
      <c r="AD75" s="799"/>
    </row>
    <row r="76" spans="1:30" s="666" customFormat="1" ht="33">
      <c r="A76" s="818">
        <v>11</v>
      </c>
      <c r="B76" s="1068">
        <v>7000025906</v>
      </c>
      <c r="C76" s="1070">
        <v>1040</v>
      </c>
      <c r="D76" s="1070">
        <v>1310</v>
      </c>
      <c r="E76" s="1070">
        <v>10</v>
      </c>
      <c r="F76" s="1068" t="s">
        <v>707</v>
      </c>
      <c r="G76" s="1070">
        <v>100005443</v>
      </c>
      <c r="H76" s="1070">
        <v>998734</v>
      </c>
      <c r="I76" s="1157"/>
      <c r="J76" s="1070">
        <v>18</v>
      </c>
      <c r="K76" s="1156"/>
      <c r="L76" s="1068" t="s">
        <v>600</v>
      </c>
      <c r="M76" s="1070" t="s">
        <v>575</v>
      </c>
      <c r="N76" s="1070">
        <v>52</v>
      </c>
      <c r="O76" s="1143"/>
      <c r="P76" s="1102" t="str">
        <f t="shared" si="11"/>
        <v>Included</v>
      </c>
      <c r="Q76" s="1102">
        <f t="shared" si="12"/>
        <v>0</v>
      </c>
      <c r="R76" s="666">
        <f t="shared" si="13"/>
        <v>0</v>
      </c>
      <c r="S76" s="666">
        <f t="shared" si="10"/>
        <v>0</v>
      </c>
      <c r="T76" s="667"/>
      <c r="U76" s="667"/>
      <c r="AD76" s="799"/>
    </row>
    <row r="77" spans="1:30" s="666" customFormat="1" ht="33">
      <c r="A77" s="818">
        <v>12</v>
      </c>
      <c r="B77" s="1068">
        <v>7000025906</v>
      </c>
      <c r="C77" s="1070">
        <v>1040</v>
      </c>
      <c r="D77" s="1070">
        <v>1310</v>
      </c>
      <c r="E77" s="1070">
        <v>20</v>
      </c>
      <c r="F77" s="1068" t="s">
        <v>707</v>
      </c>
      <c r="G77" s="1070">
        <v>100000328</v>
      </c>
      <c r="H77" s="1070">
        <v>998736</v>
      </c>
      <c r="I77" s="1157"/>
      <c r="J77" s="1070">
        <v>18</v>
      </c>
      <c r="K77" s="1156"/>
      <c r="L77" s="1068" t="s">
        <v>576</v>
      </c>
      <c r="M77" s="1070" t="s">
        <v>575</v>
      </c>
      <c r="N77" s="1070">
        <v>15</v>
      </c>
      <c r="O77" s="1143"/>
      <c r="P77" s="1102" t="str">
        <f>IF(O77=0, "Included", IF(ISERROR(N77*O77), O77, N77*O77))</f>
        <v>Included</v>
      </c>
      <c r="Q77" s="1102">
        <f>S77</f>
        <v>0</v>
      </c>
      <c r="R77" s="666">
        <f>IF(P77="Included",0,P77)</f>
        <v>0</v>
      </c>
      <c r="S77" s="666">
        <f t="shared" si="10"/>
        <v>0</v>
      </c>
      <c r="T77" s="667"/>
      <c r="U77" s="667"/>
      <c r="AD77" s="799"/>
    </row>
    <row r="78" spans="1:30" s="666" customFormat="1" ht="33">
      <c r="A78" s="818">
        <v>13</v>
      </c>
      <c r="B78" s="1068">
        <v>7000025906</v>
      </c>
      <c r="C78" s="1070">
        <v>1040</v>
      </c>
      <c r="D78" s="1070">
        <v>1310</v>
      </c>
      <c r="E78" s="1070">
        <v>30</v>
      </c>
      <c r="F78" s="1068" t="s">
        <v>707</v>
      </c>
      <c r="G78" s="1070">
        <v>100000327</v>
      </c>
      <c r="H78" s="1070">
        <v>998736</v>
      </c>
      <c r="I78" s="1157"/>
      <c r="J78" s="1070">
        <v>18</v>
      </c>
      <c r="K78" s="1156"/>
      <c r="L78" s="1068" t="s">
        <v>728</v>
      </c>
      <c r="M78" s="1070" t="s">
        <v>575</v>
      </c>
      <c r="N78" s="1070">
        <v>9</v>
      </c>
      <c r="O78" s="1143"/>
      <c r="P78" s="1102" t="str">
        <f>IF(O78=0, "Included", IF(ISERROR(N78*O78), O78, N78*O78))</f>
        <v>Included</v>
      </c>
      <c r="Q78" s="1102">
        <f>S78</f>
        <v>0</v>
      </c>
      <c r="R78" s="666">
        <f>IF(P78="Included",0,P78)</f>
        <v>0</v>
      </c>
      <c r="S78" s="666">
        <f t="shared" si="10"/>
        <v>0</v>
      </c>
      <c r="T78" s="667"/>
      <c r="U78" s="667"/>
      <c r="AD78" s="799"/>
    </row>
    <row r="79" spans="1:30" s="666" customFormat="1" ht="33">
      <c r="A79" s="818">
        <v>14</v>
      </c>
      <c r="B79" s="1068">
        <v>7000025906</v>
      </c>
      <c r="C79" s="1070">
        <v>1040</v>
      </c>
      <c r="D79" s="1070">
        <v>1310</v>
      </c>
      <c r="E79" s="1070">
        <v>40</v>
      </c>
      <c r="F79" s="1068" t="s">
        <v>707</v>
      </c>
      <c r="G79" s="1070">
        <v>100000326</v>
      </c>
      <c r="H79" s="1070">
        <v>998736</v>
      </c>
      <c r="I79" s="1157"/>
      <c r="J79" s="1070">
        <v>18</v>
      </c>
      <c r="K79" s="1156"/>
      <c r="L79" s="1068" t="s">
        <v>729</v>
      </c>
      <c r="M79" s="1070" t="s">
        <v>575</v>
      </c>
      <c r="N79" s="1070">
        <v>9</v>
      </c>
      <c r="O79" s="1143"/>
      <c r="P79" s="1102" t="str">
        <f>IF(O79=0, "Included", IF(ISERROR(N79*O79), O79, N79*O79))</f>
        <v>Included</v>
      </c>
      <c r="Q79" s="1102">
        <f>S79</f>
        <v>0</v>
      </c>
      <c r="R79" s="666">
        <f>IF(P79="Included",0,P79)</f>
        <v>0</v>
      </c>
      <c r="S79" s="666">
        <f t="shared" si="10"/>
        <v>0</v>
      </c>
      <c r="T79" s="667"/>
      <c r="U79" s="667"/>
      <c r="AD79" s="799"/>
    </row>
    <row r="80" spans="1:30" s="666" customFormat="1" ht="33">
      <c r="A80" s="818">
        <v>15</v>
      </c>
      <c r="B80" s="1068">
        <v>7000025906</v>
      </c>
      <c r="C80" s="1070">
        <v>1040</v>
      </c>
      <c r="D80" s="1070">
        <v>1310</v>
      </c>
      <c r="E80" s="1070">
        <v>50</v>
      </c>
      <c r="F80" s="1068" t="s">
        <v>707</v>
      </c>
      <c r="G80" s="1070">
        <v>100000287</v>
      </c>
      <c r="H80" s="1070">
        <v>998736</v>
      </c>
      <c r="I80" s="1157"/>
      <c r="J80" s="1070">
        <v>18</v>
      </c>
      <c r="K80" s="1156"/>
      <c r="L80" s="1068" t="s">
        <v>730</v>
      </c>
      <c r="M80" s="1070" t="s">
        <v>575</v>
      </c>
      <c r="N80" s="1070">
        <v>16</v>
      </c>
      <c r="O80" s="1143"/>
      <c r="P80" s="1102" t="str">
        <f t="shared" ref="P80:P91" si="14">IF(O80=0, "Included", IF(ISERROR(N80*O80), O80, N80*O80))</f>
        <v>Included</v>
      </c>
      <c r="Q80" s="1102">
        <f t="shared" ref="Q80:Q91" si="15">S80</f>
        <v>0</v>
      </c>
      <c r="R80" s="666">
        <f t="shared" ref="R80:R91" si="16">IF(P80="Included",0,P80)</f>
        <v>0</v>
      </c>
      <c r="S80" s="666">
        <f t="shared" si="10"/>
        <v>0</v>
      </c>
      <c r="T80" s="667"/>
      <c r="U80" s="667"/>
      <c r="AD80" s="799"/>
    </row>
    <row r="81" spans="1:30" s="666" customFormat="1" ht="33">
      <c r="A81" s="818">
        <v>16</v>
      </c>
      <c r="B81" s="1068">
        <v>7000025906</v>
      </c>
      <c r="C81" s="1070">
        <v>1040</v>
      </c>
      <c r="D81" s="1070">
        <v>1310</v>
      </c>
      <c r="E81" s="1070">
        <v>60</v>
      </c>
      <c r="F81" s="1068" t="s">
        <v>707</v>
      </c>
      <c r="G81" s="1070">
        <v>100000274</v>
      </c>
      <c r="H81" s="1070">
        <v>998736</v>
      </c>
      <c r="I81" s="1157"/>
      <c r="J81" s="1070">
        <v>18</v>
      </c>
      <c r="K81" s="1156"/>
      <c r="L81" s="1068" t="s">
        <v>731</v>
      </c>
      <c r="M81" s="1070" t="s">
        <v>575</v>
      </c>
      <c r="N81" s="1070">
        <v>24</v>
      </c>
      <c r="O81" s="1143"/>
      <c r="P81" s="1102" t="str">
        <f t="shared" si="14"/>
        <v>Included</v>
      </c>
      <c r="Q81" s="1102">
        <f t="shared" si="15"/>
        <v>0</v>
      </c>
      <c r="R81" s="666">
        <f t="shared" si="16"/>
        <v>0</v>
      </c>
      <c r="S81" s="666">
        <f t="shared" si="10"/>
        <v>0</v>
      </c>
      <c r="T81" s="667"/>
      <c r="U81" s="667"/>
      <c r="AD81" s="799"/>
    </row>
    <row r="82" spans="1:30" s="666" customFormat="1" ht="33">
      <c r="A82" s="818">
        <v>17</v>
      </c>
      <c r="B82" s="1068">
        <v>7000025906</v>
      </c>
      <c r="C82" s="1070">
        <v>1040</v>
      </c>
      <c r="D82" s="1070">
        <v>1310</v>
      </c>
      <c r="E82" s="1070">
        <v>70</v>
      </c>
      <c r="F82" s="1068" t="s">
        <v>707</v>
      </c>
      <c r="G82" s="1070">
        <v>100000267</v>
      </c>
      <c r="H82" s="1070">
        <v>998736</v>
      </c>
      <c r="I82" s="1157"/>
      <c r="J82" s="1070">
        <v>18</v>
      </c>
      <c r="K82" s="1156"/>
      <c r="L82" s="1068" t="s">
        <v>779</v>
      </c>
      <c r="M82" s="1070" t="s">
        <v>575</v>
      </c>
      <c r="N82" s="1070">
        <v>8</v>
      </c>
      <c r="O82" s="1143"/>
      <c r="P82" s="1102" t="str">
        <f t="shared" si="14"/>
        <v>Included</v>
      </c>
      <c r="Q82" s="1102">
        <f t="shared" si="15"/>
        <v>0</v>
      </c>
      <c r="R82" s="666">
        <f t="shared" si="16"/>
        <v>0</v>
      </c>
      <c r="S82" s="666">
        <f t="shared" si="10"/>
        <v>0</v>
      </c>
      <c r="T82" s="667"/>
      <c r="U82" s="667"/>
      <c r="AD82" s="799"/>
    </row>
    <row r="83" spans="1:30" s="666" customFormat="1" ht="33">
      <c r="A83" s="818">
        <v>18</v>
      </c>
      <c r="B83" s="1068">
        <v>7000025906</v>
      </c>
      <c r="C83" s="1070">
        <v>1040</v>
      </c>
      <c r="D83" s="1070">
        <v>1310</v>
      </c>
      <c r="E83" s="1070">
        <v>80</v>
      </c>
      <c r="F83" s="1068" t="s">
        <v>707</v>
      </c>
      <c r="G83" s="1070">
        <v>100000288</v>
      </c>
      <c r="H83" s="1070">
        <v>998736</v>
      </c>
      <c r="I83" s="1157"/>
      <c r="J83" s="1070">
        <v>18</v>
      </c>
      <c r="K83" s="1156"/>
      <c r="L83" s="1068" t="s">
        <v>819</v>
      </c>
      <c r="M83" s="1070" t="s">
        <v>575</v>
      </c>
      <c r="N83" s="1070">
        <v>2</v>
      </c>
      <c r="O83" s="1143"/>
      <c r="P83" s="1102" t="str">
        <f t="shared" si="14"/>
        <v>Included</v>
      </c>
      <c r="Q83" s="1102">
        <f t="shared" si="15"/>
        <v>0</v>
      </c>
      <c r="R83" s="666">
        <f t="shared" si="16"/>
        <v>0</v>
      </c>
      <c r="S83" s="666">
        <f t="shared" si="10"/>
        <v>0</v>
      </c>
      <c r="T83" s="667"/>
      <c r="U83" s="667"/>
      <c r="AD83" s="799"/>
    </row>
    <row r="84" spans="1:30" s="666" customFormat="1" ht="33">
      <c r="A84" s="818">
        <v>19</v>
      </c>
      <c r="B84" s="1068">
        <v>7000025906</v>
      </c>
      <c r="C84" s="1070">
        <v>1050</v>
      </c>
      <c r="D84" s="1070">
        <v>1340</v>
      </c>
      <c r="E84" s="1070">
        <v>10</v>
      </c>
      <c r="F84" s="1068" t="s">
        <v>708</v>
      </c>
      <c r="G84" s="1070">
        <v>100001907</v>
      </c>
      <c r="H84" s="1070">
        <v>998736</v>
      </c>
      <c r="I84" s="1157"/>
      <c r="J84" s="1070">
        <v>18</v>
      </c>
      <c r="K84" s="1156"/>
      <c r="L84" s="1068" t="s">
        <v>653</v>
      </c>
      <c r="M84" s="1070" t="s">
        <v>575</v>
      </c>
      <c r="N84" s="1070">
        <v>18</v>
      </c>
      <c r="O84" s="1143"/>
      <c r="P84" s="1102" t="str">
        <f t="shared" si="14"/>
        <v>Included</v>
      </c>
      <c r="Q84" s="1102">
        <f t="shared" si="15"/>
        <v>0</v>
      </c>
      <c r="R84" s="666">
        <f t="shared" si="16"/>
        <v>0</v>
      </c>
      <c r="S84" s="666">
        <f t="shared" si="10"/>
        <v>0</v>
      </c>
      <c r="T84" s="667"/>
      <c r="U84" s="667"/>
      <c r="AD84" s="799"/>
    </row>
    <row r="85" spans="1:30" s="666" customFormat="1" ht="33">
      <c r="A85" s="818">
        <v>20</v>
      </c>
      <c r="B85" s="1068">
        <v>7000025906</v>
      </c>
      <c r="C85" s="1070">
        <v>1050</v>
      </c>
      <c r="D85" s="1070">
        <v>1340</v>
      </c>
      <c r="E85" s="1070">
        <v>20</v>
      </c>
      <c r="F85" s="1068" t="s">
        <v>708</v>
      </c>
      <c r="G85" s="1070">
        <v>100000484</v>
      </c>
      <c r="H85" s="1070">
        <v>998736</v>
      </c>
      <c r="I85" s="1157"/>
      <c r="J85" s="1070">
        <v>18</v>
      </c>
      <c r="K85" s="1156"/>
      <c r="L85" s="1068" t="s">
        <v>637</v>
      </c>
      <c r="M85" s="1070" t="s">
        <v>575</v>
      </c>
      <c r="N85" s="1070">
        <v>6</v>
      </c>
      <c r="O85" s="1143"/>
      <c r="P85" s="1102" t="str">
        <f t="shared" si="14"/>
        <v>Included</v>
      </c>
      <c r="Q85" s="1102">
        <f t="shared" si="15"/>
        <v>0</v>
      </c>
      <c r="R85" s="666">
        <f t="shared" si="16"/>
        <v>0</v>
      </c>
      <c r="S85" s="666">
        <f t="shared" si="10"/>
        <v>0</v>
      </c>
      <c r="T85" s="667"/>
      <c r="U85" s="667"/>
      <c r="AD85" s="799"/>
    </row>
    <row r="86" spans="1:30" s="666" customFormat="1" ht="33">
      <c r="A86" s="818">
        <v>21</v>
      </c>
      <c r="B86" s="1068">
        <v>7000025906</v>
      </c>
      <c r="C86" s="1070">
        <v>1050</v>
      </c>
      <c r="D86" s="1070">
        <v>1340</v>
      </c>
      <c r="E86" s="1070">
        <v>30</v>
      </c>
      <c r="F86" s="1068" t="s">
        <v>708</v>
      </c>
      <c r="G86" s="1070">
        <v>100002016</v>
      </c>
      <c r="H86" s="1070">
        <v>998736</v>
      </c>
      <c r="I86" s="1157"/>
      <c r="J86" s="1070">
        <v>18</v>
      </c>
      <c r="K86" s="1156"/>
      <c r="L86" s="1068" t="s">
        <v>780</v>
      </c>
      <c r="M86" s="1070" t="s">
        <v>575</v>
      </c>
      <c r="N86" s="1070">
        <v>4</v>
      </c>
      <c r="O86" s="1143"/>
      <c r="P86" s="1102" t="str">
        <f t="shared" si="14"/>
        <v>Included</v>
      </c>
      <c r="Q86" s="1102">
        <f t="shared" si="15"/>
        <v>0</v>
      </c>
      <c r="R86" s="666">
        <f t="shared" si="16"/>
        <v>0</v>
      </c>
      <c r="S86" s="666">
        <f t="shared" si="10"/>
        <v>0</v>
      </c>
      <c r="T86" s="667"/>
      <c r="U86" s="667"/>
      <c r="AD86" s="799"/>
    </row>
    <row r="87" spans="1:30" s="666" customFormat="1" ht="33">
      <c r="A87" s="818">
        <v>22</v>
      </c>
      <c r="B87" s="1068">
        <v>7000025906</v>
      </c>
      <c r="C87" s="1070">
        <v>1050</v>
      </c>
      <c r="D87" s="1070">
        <v>1340</v>
      </c>
      <c r="E87" s="1070">
        <v>40</v>
      </c>
      <c r="F87" s="1068" t="s">
        <v>708</v>
      </c>
      <c r="G87" s="1070">
        <v>100002013</v>
      </c>
      <c r="H87" s="1070">
        <v>998736</v>
      </c>
      <c r="I87" s="1157"/>
      <c r="J87" s="1070">
        <v>18</v>
      </c>
      <c r="K87" s="1156"/>
      <c r="L87" s="1068" t="s">
        <v>736</v>
      </c>
      <c r="M87" s="1070" t="s">
        <v>575</v>
      </c>
      <c r="N87" s="1070">
        <v>2</v>
      </c>
      <c r="O87" s="1143"/>
      <c r="P87" s="1102" t="str">
        <f t="shared" si="14"/>
        <v>Included</v>
      </c>
      <c r="Q87" s="1102">
        <f t="shared" si="15"/>
        <v>0</v>
      </c>
      <c r="R87" s="666">
        <f t="shared" si="16"/>
        <v>0</v>
      </c>
      <c r="S87" s="666">
        <f t="shared" si="10"/>
        <v>0</v>
      </c>
      <c r="T87" s="667"/>
      <c r="U87" s="667"/>
      <c r="AD87" s="799"/>
    </row>
    <row r="88" spans="1:30" s="666" customFormat="1" ht="33">
      <c r="A88" s="818">
        <v>23</v>
      </c>
      <c r="B88" s="1068">
        <v>7000025906</v>
      </c>
      <c r="C88" s="1070">
        <v>1050</v>
      </c>
      <c r="D88" s="1070">
        <v>1340</v>
      </c>
      <c r="E88" s="1070">
        <v>50</v>
      </c>
      <c r="F88" s="1068" t="s">
        <v>708</v>
      </c>
      <c r="G88" s="1070">
        <v>100002014</v>
      </c>
      <c r="H88" s="1070">
        <v>998736</v>
      </c>
      <c r="I88" s="1157"/>
      <c r="J88" s="1070">
        <v>18</v>
      </c>
      <c r="K88" s="1156"/>
      <c r="L88" s="1068" t="s">
        <v>735</v>
      </c>
      <c r="M88" s="1070" t="s">
        <v>575</v>
      </c>
      <c r="N88" s="1070">
        <v>2</v>
      </c>
      <c r="O88" s="1143"/>
      <c r="P88" s="1102" t="str">
        <f t="shared" si="14"/>
        <v>Included</v>
      </c>
      <c r="Q88" s="1102">
        <f t="shared" si="15"/>
        <v>0</v>
      </c>
      <c r="R88" s="666">
        <f t="shared" si="16"/>
        <v>0</v>
      </c>
      <c r="S88" s="666">
        <f t="shared" si="10"/>
        <v>0</v>
      </c>
      <c r="T88" s="667"/>
      <c r="U88" s="667"/>
      <c r="AD88" s="799"/>
    </row>
    <row r="89" spans="1:30" s="666" customFormat="1" ht="33">
      <c r="A89" s="818">
        <v>24</v>
      </c>
      <c r="B89" s="1068">
        <v>7000025906</v>
      </c>
      <c r="C89" s="1070">
        <v>1050</v>
      </c>
      <c r="D89" s="1070">
        <v>1340</v>
      </c>
      <c r="E89" s="1070">
        <v>60</v>
      </c>
      <c r="F89" s="1068" t="s">
        <v>708</v>
      </c>
      <c r="G89" s="1070">
        <v>100001989</v>
      </c>
      <c r="H89" s="1070">
        <v>998736</v>
      </c>
      <c r="I89" s="1157"/>
      <c r="J89" s="1070">
        <v>18</v>
      </c>
      <c r="K89" s="1156"/>
      <c r="L89" s="1068" t="s">
        <v>734</v>
      </c>
      <c r="M89" s="1070" t="s">
        <v>575</v>
      </c>
      <c r="N89" s="1070">
        <v>6</v>
      </c>
      <c r="O89" s="1143"/>
      <c r="P89" s="1102" t="str">
        <f t="shared" si="14"/>
        <v>Included</v>
      </c>
      <c r="Q89" s="1102">
        <f t="shared" si="15"/>
        <v>0</v>
      </c>
      <c r="R89" s="666">
        <f t="shared" si="16"/>
        <v>0</v>
      </c>
      <c r="S89" s="666">
        <f t="shared" si="10"/>
        <v>0</v>
      </c>
      <c r="T89" s="667"/>
      <c r="U89" s="667"/>
      <c r="AD89" s="799"/>
    </row>
    <row r="90" spans="1:30" s="666" customFormat="1" ht="33">
      <c r="A90" s="818">
        <v>25</v>
      </c>
      <c r="B90" s="1068">
        <v>7000025906</v>
      </c>
      <c r="C90" s="1070">
        <v>1050</v>
      </c>
      <c r="D90" s="1070">
        <v>1340</v>
      </c>
      <c r="E90" s="1070">
        <v>70</v>
      </c>
      <c r="F90" s="1068" t="s">
        <v>708</v>
      </c>
      <c r="G90" s="1070">
        <v>100003634</v>
      </c>
      <c r="H90" s="1070">
        <v>998736</v>
      </c>
      <c r="I90" s="1157"/>
      <c r="J90" s="1070">
        <v>18</v>
      </c>
      <c r="K90" s="1156"/>
      <c r="L90" s="1068" t="s">
        <v>781</v>
      </c>
      <c r="M90" s="1070" t="s">
        <v>575</v>
      </c>
      <c r="N90" s="1070">
        <v>2</v>
      </c>
      <c r="O90" s="1143"/>
      <c r="P90" s="1102" t="str">
        <f t="shared" si="14"/>
        <v>Included</v>
      </c>
      <c r="Q90" s="1102">
        <f t="shared" si="15"/>
        <v>0</v>
      </c>
      <c r="R90" s="666">
        <f t="shared" si="16"/>
        <v>0</v>
      </c>
      <c r="S90" s="666">
        <f t="shared" si="10"/>
        <v>0</v>
      </c>
      <c r="T90" s="667"/>
      <c r="U90" s="667"/>
      <c r="AD90" s="799"/>
    </row>
    <row r="91" spans="1:30" s="666" customFormat="1" ht="33">
      <c r="A91" s="818">
        <v>26</v>
      </c>
      <c r="B91" s="1068">
        <v>7000025906</v>
      </c>
      <c r="C91" s="1070">
        <v>1060</v>
      </c>
      <c r="D91" s="1070">
        <v>1390</v>
      </c>
      <c r="E91" s="1070">
        <v>10</v>
      </c>
      <c r="F91" s="1068" t="s">
        <v>709</v>
      </c>
      <c r="G91" s="1070">
        <v>100000011</v>
      </c>
      <c r="H91" s="1070">
        <v>998736</v>
      </c>
      <c r="I91" s="1157"/>
      <c r="J91" s="1070">
        <v>18</v>
      </c>
      <c r="K91" s="1156"/>
      <c r="L91" s="1068" t="s">
        <v>782</v>
      </c>
      <c r="M91" s="1070" t="s">
        <v>581</v>
      </c>
      <c r="N91" s="1070">
        <v>3</v>
      </c>
      <c r="O91" s="1143"/>
      <c r="P91" s="1102" t="str">
        <f t="shared" si="14"/>
        <v>Included</v>
      </c>
      <c r="Q91" s="1102">
        <f t="shared" si="15"/>
        <v>0</v>
      </c>
      <c r="R91" s="666">
        <f t="shared" si="16"/>
        <v>0</v>
      </c>
      <c r="S91" s="666">
        <f t="shared" si="10"/>
        <v>0</v>
      </c>
      <c r="T91" s="667"/>
      <c r="U91" s="667"/>
      <c r="AD91" s="799"/>
    </row>
    <row r="92" spans="1:30" s="666" customFormat="1" ht="33">
      <c r="A92" s="818">
        <v>27</v>
      </c>
      <c r="B92" s="1068">
        <v>7000025906</v>
      </c>
      <c r="C92" s="1070">
        <v>1070</v>
      </c>
      <c r="D92" s="1070">
        <v>1400</v>
      </c>
      <c r="E92" s="1070">
        <v>10</v>
      </c>
      <c r="F92" s="1068" t="s">
        <v>907</v>
      </c>
      <c r="G92" s="1070">
        <v>100000192</v>
      </c>
      <c r="H92" s="1070">
        <v>998731</v>
      </c>
      <c r="I92" s="1157"/>
      <c r="J92" s="1070">
        <v>18</v>
      </c>
      <c r="K92" s="1156"/>
      <c r="L92" s="1068" t="s">
        <v>783</v>
      </c>
      <c r="M92" s="1070" t="s">
        <v>581</v>
      </c>
      <c r="N92" s="1070">
        <v>4</v>
      </c>
      <c r="O92" s="1143"/>
      <c r="P92" s="1102" t="str">
        <f>IF(O92=0, "Included", IF(ISERROR(N92*O92), O92, N92*O92))</f>
        <v>Included</v>
      </c>
      <c r="Q92" s="1102">
        <f>S92</f>
        <v>0</v>
      </c>
      <c r="R92" s="666">
        <f>IF(P92="Included",0,P92)</f>
        <v>0</v>
      </c>
      <c r="S92" s="666">
        <f t="shared" si="10"/>
        <v>0</v>
      </c>
      <c r="T92" s="667"/>
      <c r="U92" s="667"/>
      <c r="AD92" s="799"/>
    </row>
    <row r="93" spans="1:30" s="666" customFormat="1" ht="33">
      <c r="A93" s="818">
        <v>28</v>
      </c>
      <c r="B93" s="1068">
        <v>7000025906</v>
      </c>
      <c r="C93" s="1070">
        <v>1070</v>
      </c>
      <c r="D93" s="1070">
        <v>1400</v>
      </c>
      <c r="E93" s="1070">
        <v>20</v>
      </c>
      <c r="F93" s="1068" t="s">
        <v>907</v>
      </c>
      <c r="G93" s="1070">
        <v>100000185</v>
      </c>
      <c r="H93" s="1070">
        <v>998731</v>
      </c>
      <c r="I93" s="1157"/>
      <c r="J93" s="1070">
        <v>18</v>
      </c>
      <c r="K93" s="1156"/>
      <c r="L93" s="1068" t="s">
        <v>784</v>
      </c>
      <c r="M93" s="1070" t="s">
        <v>581</v>
      </c>
      <c r="N93" s="1070">
        <v>3</v>
      </c>
      <c r="O93" s="1143"/>
      <c r="P93" s="1102" t="str">
        <f>IF(O93=0, "Included", IF(ISERROR(N93*O93), O93, N93*O93))</f>
        <v>Included</v>
      </c>
      <c r="Q93" s="1102">
        <f>S93</f>
        <v>0</v>
      </c>
      <c r="R93" s="666">
        <f>IF(P93="Included",0,P93)</f>
        <v>0</v>
      </c>
      <c r="S93" s="666">
        <f t="shared" si="10"/>
        <v>0</v>
      </c>
      <c r="T93" s="667"/>
      <c r="U93" s="667"/>
      <c r="AD93" s="799"/>
    </row>
    <row r="94" spans="1:30" s="666" customFormat="1" ht="33">
      <c r="A94" s="818">
        <v>29</v>
      </c>
      <c r="B94" s="1068">
        <v>7000025906</v>
      </c>
      <c r="C94" s="1070">
        <v>1070</v>
      </c>
      <c r="D94" s="1070">
        <v>1400</v>
      </c>
      <c r="E94" s="1070">
        <v>30</v>
      </c>
      <c r="F94" s="1068" t="s">
        <v>907</v>
      </c>
      <c r="G94" s="1070">
        <v>100000190</v>
      </c>
      <c r="H94" s="1070">
        <v>998731</v>
      </c>
      <c r="I94" s="1157"/>
      <c r="J94" s="1070">
        <v>18</v>
      </c>
      <c r="K94" s="1156"/>
      <c r="L94" s="1068" t="s">
        <v>785</v>
      </c>
      <c r="M94" s="1070" t="s">
        <v>581</v>
      </c>
      <c r="N94" s="1070">
        <v>3</v>
      </c>
      <c r="O94" s="1143"/>
      <c r="P94" s="1102" t="str">
        <f>IF(O94=0, "Included", IF(ISERROR(N94*O94), O94, N94*O94))</f>
        <v>Included</v>
      </c>
      <c r="Q94" s="1102">
        <f>S94</f>
        <v>0</v>
      </c>
      <c r="R94" s="666">
        <f>IF(P94="Included",0,P94)</f>
        <v>0</v>
      </c>
      <c r="S94" s="666">
        <f t="shared" si="10"/>
        <v>0</v>
      </c>
      <c r="T94" s="667"/>
      <c r="U94" s="667"/>
      <c r="AD94" s="799"/>
    </row>
    <row r="95" spans="1:30" s="666" customFormat="1" ht="33">
      <c r="A95" s="818">
        <v>30</v>
      </c>
      <c r="B95" s="1068">
        <v>7000025906</v>
      </c>
      <c r="C95" s="1070">
        <v>1070</v>
      </c>
      <c r="D95" s="1070">
        <v>1400</v>
      </c>
      <c r="E95" s="1070">
        <v>40</v>
      </c>
      <c r="F95" s="1068" t="s">
        <v>907</v>
      </c>
      <c r="G95" s="1070">
        <v>100002799</v>
      </c>
      <c r="H95" s="1070">
        <v>998731</v>
      </c>
      <c r="I95" s="1157"/>
      <c r="J95" s="1070">
        <v>18</v>
      </c>
      <c r="K95" s="1156"/>
      <c r="L95" s="1068" t="s">
        <v>914</v>
      </c>
      <c r="M95" s="1070" t="s">
        <v>581</v>
      </c>
      <c r="N95" s="1070">
        <v>1</v>
      </c>
      <c r="O95" s="1143"/>
      <c r="P95" s="1102" t="str">
        <f t="shared" ref="P95:P99" si="17">IF(O95=0, "Included", IF(ISERROR(N95*O95), O95, N95*O95))</f>
        <v>Included</v>
      </c>
      <c r="Q95" s="1102">
        <f t="shared" ref="Q95:Q99" si="18">S95</f>
        <v>0</v>
      </c>
      <c r="R95" s="666">
        <f t="shared" ref="R95:R99" si="19">IF(P95="Included",0,P95)</f>
        <v>0</v>
      </c>
      <c r="S95" s="666">
        <f t="shared" si="10"/>
        <v>0</v>
      </c>
      <c r="T95" s="667"/>
      <c r="U95" s="667"/>
      <c r="AD95" s="799"/>
    </row>
    <row r="96" spans="1:30" s="666" customFormat="1" ht="115.5">
      <c r="A96" s="818">
        <v>31</v>
      </c>
      <c r="B96" s="1068">
        <v>7000025906</v>
      </c>
      <c r="C96" s="1070">
        <v>1070</v>
      </c>
      <c r="D96" s="1070">
        <v>1400</v>
      </c>
      <c r="E96" s="1070">
        <v>50</v>
      </c>
      <c r="F96" s="1068" t="s">
        <v>907</v>
      </c>
      <c r="G96" s="1070">
        <v>100016610</v>
      </c>
      <c r="H96" s="1070">
        <v>998736</v>
      </c>
      <c r="I96" s="1157"/>
      <c r="J96" s="1070">
        <v>18</v>
      </c>
      <c r="K96" s="1156"/>
      <c r="L96" s="1068" t="s">
        <v>786</v>
      </c>
      <c r="M96" s="1070" t="s">
        <v>664</v>
      </c>
      <c r="N96" s="1070">
        <v>1</v>
      </c>
      <c r="O96" s="1143"/>
      <c r="P96" s="1102" t="str">
        <f t="shared" si="17"/>
        <v>Included</v>
      </c>
      <c r="Q96" s="1102">
        <f t="shared" si="18"/>
        <v>0</v>
      </c>
      <c r="R96" s="666">
        <f t="shared" si="19"/>
        <v>0</v>
      </c>
      <c r="S96" s="666">
        <f t="shared" si="10"/>
        <v>0</v>
      </c>
      <c r="T96" s="667"/>
      <c r="U96" s="667"/>
      <c r="AD96" s="799"/>
    </row>
    <row r="97" spans="1:30" s="666" customFormat="1" ht="49.5">
      <c r="A97" s="818">
        <v>32</v>
      </c>
      <c r="B97" s="1068">
        <v>7000025906</v>
      </c>
      <c r="C97" s="1070">
        <v>1080</v>
      </c>
      <c r="D97" s="1070">
        <v>1401</v>
      </c>
      <c r="E97" s="1070">
        <v>10</v>
      </c>
      <c r="F97" s="1068" t="s">
        <v>711</v>
      </c>
      <c r="G97" s="1070">
        <v>100017138</v>
      </c>
      <c r="H97" s="1070">
        <v>998731</v>
      </c>
      <c r="I97" s="1157"/>
      <c r="J97" s="1070">
        <v>18</v>
      </c>
      <c r="K97" s="1156"/>
      <c r="L97" s="1068" t="s">
        <v>787</v>
      </c>
      <c r="M97" s="1070" t="s">
        <v>575</v>
      </c>
      <c r="N97" s="1070">
        <v>12</v>
      </c>
      <c r="O97" s="1143"/>
      <c r="P97" s="1102" t="str">
        <f t="shared" si="17"/>
        <v>Included</v>
      </c>
      <c r="Q97" s="1102">
        <f t="shared" si="18"/>
        <v>0</v>
      </c>
      <c r="R97" s="666">
        <f t="shared" si="19"/>
        <v>0</v>
      </c>
      <c r="S97" s="666">
        <f t="shared" si="10"/>
        <v>0</v>
      </c>
      <c r="T97" s="667"/>
      <c r="U97" s="667"/>
      <c r="AD97" s="799"/>
    </row>
    <row r="98" spans="1:30" s="666" customFormat="1" ht="49.5">
      <c r="A98" s="818">
        <v>33</v>
      </c>
      <c r="B98" s="1068">
        <v>7000025906</v>
      </c>
      <c r="C98" s="1070">
        <v>1080</v>
      </c>
      <c r="D98" s="1070">
        <v>1401</v>
      </c>
      <c r="E98" s="1070">
        <v>20</v>
      </c>
      <c r="F98" s="1068" t="s">
        <v>711</v>
      </c>
      <c r="G98" s="1070">
        <v>100017135</v>
      </c>
      <c r="H98" s="1070">
        <v>998731</v>
      </c>
      <c r="I98" s="1157"/>
      <c r="J98" s="1070">
        <v>18</v>
      </c>
      <c r="K98" s="1156"/>
      <c r="L98" s="1068" t="s">
        <v>788</v>
      </c>
      <c r="M98" s="1070" t="s">
        <v>575</v>
      </c>
      <c r="N98" s="1070">
        <v>45</v>
      </c>
      <c r="O98" s="1143"/>
      <c r="P98" s="1102" t="str">
        <f t="shared" si="17"/>
        <v>Included</v>
      </c>
      <c r="Q98" s="1102">
        <f t="shared" si="18"/>
        <v>0</v>
      </c>
      <c r="R98" s="666">
        <f t="shared" si="19"/>
        <v>0</v>
      </c>
      <c r="S98" s="666">
        <f t="shared" si="10"/>
        <v>0</v>
      </c>
      <c r="T98" s="667"/>
      <c r="U98" s="667"/>
      <c r="AD98" s="799"/>
    </row>
    <row r="99" spans="1:30" s="666" customFormat="1" ht="49.5">
      <c r="A99" s="818">
        <v>34</v>
      </c>
      <c r="B99" s="1068">
        <v>7000025906</v>
      </c>
      <c r="C99" s="1070">
        <v>1080</v>
      </c>
      <c r="D99" s="1070">
        <v>1401</v>
      </c>
      <c r="E99" s="1070">
        <v>30</v>
      </c>
      <c r="F99" s="1068" t="s">
        <v>711</v>
      </c>
      <c r="G99" s="1070">
        <v>100017134</v>
      </c>
      <c r="H99" s="1070">
        <v>998731</v>
      </c>
      <c r="I99" s="1157"/>
      <c r="J99" s="1070">
        <v>18</v>
      </c>
      <c r="K99" s="1156"/>
      <c r="L99" s="1068" t="s">
        <v>789</v>
      </c>
      <c r="M99" s="1070" t="s">
        <v>575</v>
      </c>
      <c r="N99" s="1070">
        <v>45</v>
      </c>
      <c r="O99" s="1143"/>
      <c r="P99" s="1102" t="str">
        <f t="shared" si="17"/>
        <v>Included</v>
      </c>
      <c r="Q99" s="1102">
        <f t="shared" si="18"/>
        <v>0</v>
      </c>
      <c r="R99" s="666">
        <f t="shared" si="19"/>
        <v>0</v>
      </c>
      <c r="S99" s="666">
        <f t="shared" si="10"/>
        <v>0</v>
      </c>
      <c r="T99" s="667"/>
      <c r="U99" s="667"/>
      <c r="AD99" s="799"/>
    </row>
    <row r="100" spans="1:30" s="666" customFormat="1" ht="33">
      <c r="A100" s="818">
        <v>35</v>
      </c>
      <c r="B100" s="1068">
        <v>7000025906</v>
      </c>
      <c r="C100" s="1070">
        <v>1090</v>
      </c>
      <c r="D100" s="1070">
        <v>1410</v>
      </c>
      <c r="E100" s="1070">
        <v>10</v>
      </c>
      <c r="F100" s="1068" t="s">
        <v>825</v>
      </c>
      <c r="G100" s="1070">
        <v>100000339</v>
      </c>
      <c r="H100" s="1070">
        <v>998731</v>
      </c>
      <c r="I100" s="1157"/>
      <c r="J100" s="1070">
        <v>18</v>
      </c>
      <c r="K100" s="1156"/>
      <c r="L100" s="1068" t="s">
        <v>909</v>
      </c>
      <c r="M100" s="1070" t="s">
        <v>581</v>
      </c>
      <c r="N100" s="1070">
        <v>1</v>
      </c>
      <c r="O100" s="1143"/>
      <c r="P100" s="1102" t="str">
        <f>IF(O100=0, "Included", IF(ISERROR(N100*O100), O100, N100*O100))</f>
        <v>Included</v>
      </c>
      <c r="Q100" s="1102">
        <f>S100</f>
        <v>0</v>
      </c>
      <c r="R100" s="666">
        <f>IF(P100="Included",0,P100)</f>
        <v>0</v>
      </c>
      <c r="S100" s="666">
        <f t="shared" si="10"/>
        <v>0</v>
      </c>
      <c r="T100" s="667"/>
      <c r="U100" s="667"/>
      <c r="AD100" s="799"/>
    </row>
    <row r="101" spans="1:30" s="666" customFormat="1" ht="33">
      <c r="A101" s="818">
        <v>36</v>
      </c>
      <c r="B101" s="1068">
        <v>7000025906</v>
      </c>
      <c r="C101" s="1070">
        <v>1090</v>
      </c>
      <c r="D101" s="1070">
        <v>1410</v>
      </c>
      <c r="E101" s="1070">
        <v>20</v>
      </c>
      <c r="F101" s="1068" t="s">
        <v>825</v>
      </c>
      <c r="G101" s="1070">
        <v>100000330</v>
      </c>
      <c r="H101" s="1070">
        <v>998731</v>
      </c>
      <c r="I101" s="1157"/>
      <c r="J101" s="1070">
        <v>18</v>
      </c>
      <c r="K101" s="1156"/>
      <c r="L101" s="1068" t="s">
        <v>654</v>
      </c>
      <c r="M101" s="1070" t="s">
        <v>581</v>
      </c>
      <c r="N101" s="1070">
        <v>4</v>
      </c>
      <c r="O101" s="1143"/>
      <c r="P101" s="1102" t="str">
        <f>IF(O101=0, "Included", IF(ISERROR(N101*O101), O101, N101*O101))</f>
        <v>Included</v>
      </c>
      <c r="Q101" s="1102">
        <f>S101</f>
        <v>0</v>
      </c>
      <c r="R101" s="666">
        <f>IF(P101="Included",0,P101)</f>
        <v>0</v>
      </c>
      <c r="S101" s="666">
        <f t="shared" si="10"/>
        <v>0</v>
      </c>
      <c r="T101" s="667"/>
      <c r="U101" s="667"/>
      <c r="AD101" s="799"/>
    </row>
    <row r="102" spans="1:30" s="666" customFormat="1" ht="33">
      <c r="A102" s="818">
        <v>37</v>
      </c>
      <c r="B102" s="1068">
        <v>7000025906</v>
      </c>
      <c r="C102" s="1070">
        <v>1090</v>
      </c>
      <c r="D102" s="1070">
        <v>1410</v>
      </c>
      <c r="E102" s="1070">
        <v>30</v>
      </c>
      <c r="F102" s="1068" t="s">
        <v>825</v>
      </c>
      <c r="G102" s="1070">
        <v>100000338</v>
      </c>
      <c r="H102" s="1070">
        <v>998731</v>
      </c>
      <c r="I102" s="1157"/>
      <c r="J102" s="1070">
        <v>18</v>
      </c>
      <c r="K102" s="1156"/>
      <c r="L102" s="1068" t="s">
        <v>790</v>
      </c>
      <c r="M102" s="1070" t="s">
        <v>581</v>
      </c>
      <c r="N102" s="1070">
        <v>3</v>
      </c>
      <c r="O102" s="1143"/>
      <c r="P102" s="1102" t="str">
        <f>IF(O102=0, "Included", IF(ISERROR(N102*O102), O102, N102*O102))</f>
        <v>Included</v>
      </c>
      <c r="Q102" s="1102">
        <f>S102</f>
        <v>0</v>
      </c>
      <c r="R102" s="666">
        <f>IF(P102="Included",0,P102)</f>
        <v>0</v>
      </c>
      <c r="S102" s="666">
        <f t="shared" si="10"/>
        <v>0</v>
      </c>
      <c r="T102" s="667"/>
      <c r="U102" s="667"/>
      <c r="AD102" s="799"/>
    </row>
    <row r="103" spans="1:30" s="666" customFormat="1" ht="49.5">
      <c r="A103" s="818">
        <v>38</v>
      </c>
      <c r="B103" s="1068">
        <v>7000025906</v>
      </c>
      <c r="C103" s="1070">
        <v>1100</v>
      </c>
      <c r="D103" s="1070">
        <v>1421</v>
      </c>
      <c r="E103" s="1070">
        <v>10</v>
      </c>
      <c r="F103" s="1068" t="s">
        <v>712</v>
      </c>
      <c r="G103" s="1070">
        <v>100017133</v>
      </c>
      <c r="H103" s="1070">
        <v>998731</v>
      </c>
      <c r="I103" s="1157"/>
      <c r="J103" s="1070">
        <v>18</v>
      </c>
      <c r="K103" s="1156"/>
      <c r="L103" s="1068" t="s">
        <v>791</v>
      </c>
      <c r="M103" s="1070" t="s">
        <v>575</v>
      </c>
      <c r="N103" s="1070">
        <v>9</v>
      </c>
      <c r="O103" s="1143"/>
      <c r="P103" s="1102" t="str">
        <f t="shared" ref="P103:P128" si="20">IF(O103=0, "Included", IF(ISERROR(N103*O103), O103, N103*O103))</f>
        <v>Included</v>
      </c>
      <c r="Q103" s="1102">
        <f t="shared" ref="Q103:Q128" si="21">S103</f>
        <v>0</v>
      </c>
      <c r="R103" s="666">
        <f t="shared" ref="R103:R128" si="22">IF(P103="Included",0,P103)</f>
        <v>0</v>
      </c>
      <c r="S103" s="666">
        <f t="shared" si="10"/>
        <v>0</v>
      </c>
      <c r="T103" s="667"/>
      <c r="U103" s="667"/>
      <c r="AD103" s="799"/>
    </row>
    <row r="104" spans="1:30" s="666" customFormat="1" ht="49.5">
      <c r="A104" s="818">
        <v>39</v>
      </c>
      <c r="B104" s="1068">
        <v>7000025906</v>
      </c>
      <c r="C104" s="1070">
        <v>1100</v>
      </c>
      <c r="D104" s="1070">
        <v>1421</v>
      </c>
      <c r="E104" s="1070">
        <v>20</v>
      </c>
      <c r="F104" s="1068" t="s">
        <v>712</v>
      </c>
      <c r="G104" s="1070">
        <v>100017126</v>
      </c>
      <c r="H104" s="1070">
        <v>998731</v>
      </c>
      <c r="I104" s="1157"/>
      <c r="J104" s="1070">
        <v>18</v>
      </c>
      <c r="K104" s="1156"/>
      <c r="L104" s="1068" t="s">
        <v>691</v>
      </c>
      <c r="M104" s="1070" t="s">
        <v>575</v>
      </c>
      <c r="N104" s="1070">
        <v>60</v>
      </c>
      <c r="O104" s="1143"/>
      <c r="P104" s="1102" t="str">
        <f t="shared" si="20"/>
        <v>Included</v>
      </c>
      <c r="Q104" s="1102">
        <f t="shared" si="21"/>
        <v>0</v>
      </c>
      <c r="R104" s="666">
        <f t="shared" si="22"/>
        <v>0</v>
      </c>
      <c r="S104" s="666">
        <f t="shared" si="10"/>
        <v>0</v>
      </c>
      <c r="T104" s="667"/>
      <c r="U104" s="667"/>
      <c r="AD104" s="799"/>
    </row>
    <row r="105" spans="1:30" s="666" customFormat="1" ht="49.5">
      <c r="A105" s="818">
        <v>40</v>
      </c>
      <c r="B105" s="1068">
        <v>7000025906</v>
      </c>
      <c r="C105" s="1070">
        <v>1100</v>
      </c>
      <c r="D105" s="1070">
        <v>1421</v>
      </c>
      <c r="E105" s="1070">
        <v>30</v>
      </c>
      <c r="F105" s="1068" t="s">
        <v>712</v>
      </c>
      <c r="G105" s="1070">
        <v>100017127</v>
      </c>
      <c r="H105" s="1070">
        <v>998731</v>
      </c>
      <c r="I105" s="1157"/>
      <c r="J105" s="1070">
        <v>18</v>
      </c>
      <c r="K105" s="1156"/>
      <c r="L105" s="1068" t="s">
        <v>692</v>
      </c>
      <c r="M105" s="1070" t="s">
        <v>575</v>
      </c>
      <c r="N105" s="1070">
        <v>60</v>
      </c>
      <c r="O105" s="1143"/>
      <c r="P105" s="1102" t="str">
        <f t="shared" si="20"/>
        <v>Included</v>
      </c>
      <c r="Q105" s="1102">
        <f t="shared" si="21"/>
        <v>0</v>
      </c>
      <c r="R105" s="666">
        <f t="shared" si="22"/>
        <v>0</v>
      </c>
      <c r="S105" s="666">
        <f t="shared" si="10"/>
        <v>0</v>
      </c>
      <c r="T105" s="667"/>
      <c r="U105" s="667"/>
      <c r="AD105" s="799"/>
    </row>
    <row r="106" spans="1:30" s="666" customFormat="1" ht="33">
      <c r="A106" s="818">
        <v>41</v>
      </c>
      <c r="B106" s="1068">
        <v>7000025906</v>
      </c>
      <c r="C106" s="1070">
        <v>1110</v>
      </c>
      <c r="D106" s="1070">
        <v>1430</v>
      </c>
      <c r="E106" s="1070">
        <v>10</v>
      </c>
      <c r="F106" s="1068" t="s">
        <v>857</v>
      </c>
      <c r="G106" s="1070">
        <v>100000486</v>
      </c>
      <c r="H106" s="1070">
        <v>998731</v>
      </c>
      <c r="I106" s="1157"/>
      <c r="J106" s="1070">
        <v>18</v>
      </c>
      <c r="K106" s="1156"/>
      <c r="L106" s="1068" t="s">
        <v>659</v>
      </c>
      <c r="M106" s="1070" t="s">
        <v>581</v>
      </c>
      <c r="N106" s="1070">
        <v>2</v>
      </c>
      <c r="O106" s="1143"/>
      <c r="P106" s="1102" t="str">
        <f t="shared" si="20"/>
        <v>Included</v>
      </c>
      <c r="Q106" s="1102">
        <f t="shared" si="21"/>
        <v>0</v>
      </c>
      <c r="R106" s="666">
        <f t="shared" si="22"/>
        <v>0</v>
      </c>
      <c r="S106" s="666">
        <f t="shared" si="10"/>
        <v>0</v>
      </c>
      <c r="T106" s="667"/>
      <c r="U106" s="667"/>
      <c r="AD106" s="799"/>
    </row>
    <row r="107" spans="1:30" s="666" customFormat="1" ht="49.5">
      <c r="A107" s="818">
        <v>42</v>
      </c>
      <c r="B107" s="1068">
        <v>7000025906</v>
      </c>
      <c r="C107" s="1070">
        <v>1120</v>
      </c>
      <c r="D107" s="1070">
        <v>1433</v>
      </c>
      <c r="E107" s="1070">
        <v>10</v>
      </c>
      <c r="F107" s="1068" t="s">
        <v>713</v>
      </c>
      <c r="G107" s="1070">
        <v>100017122</v>
      </c>
      <c r="H107" s="1070">
        <v>998731</v>
      </c>
      <c r="I107" s="1157"/>
      <c r="J107" s="1070">
        <v>18</v>
      </c>
      <c r="K107" s="1156"/>
      <c r="L107" s="1068" t="s">
        <v>690</v>
      </c>
      <c r="M107" s="1070" t="s">
        <v>575</v>
      </c>
      <c r="N107" s="1070">
        <v>6</v>
      </c>
      <c r="O107" s="1143"/>
      <c r="P107" s="1102" t="str">
        <f t="shared" si="20"/>
        <v>Included</v>
      </c>
      <c r="Q107" s="1102">
        <f t="shared" si="21"/>
        <v>0</v>
      </c>
      <c r="R107" s="666">
        <f t="shared" si="22"/>
        <v>0</v>
      </c>
      <c r="S107" s="666">
        <f t="shared" si="10"/>
        <v>0</v>
      </c>
      <c r="T107" s="667"/>
      <c r="U107" s="667"/>
      <c r="AD107" s="799"/>
    </row>
    <row r="108" spans="1:30" s="666" customFormat="1" ht="49.5">
      <c r="A108" s="818">
        <v>43</v>
      </c>
      <c r="B108" s="1068">
        <v>7000025906</v>
      </c>
      <c r="C108" s="1070">
        <v>1120</v>
      </c>
      <c r="D108" s="1070">
        <v>1433</v>
      </c>
      <c r="E108" s="1070">
        <v>20</v>
      </c>
      <c r="F108" s="1068" t="s">
        <v>713</v>
      </c>
      <c r="G108" s="1070">
        <v>100017118</v>
      </c>
      <c r="H108" s="1070">
        <v>998731</v>
      </c>
      <c r="I108" s="1157"/>
      <c r="J108" s="1070">
        <v>18</v>
      </c>
      <c r="K108" s="1156"/>
      <c r="L108" s="1068" t="s">
        <v>689</v>
      </c>
      <c r="M108" s="1070" t="s">
        <v>575</v>
      </c>
      <c r="N108" s="1070">
        <v>12</v>
      </c>
      <c r="O108" s="1143"/>
      <c r="P108" s="1102" t="str">
        <f t="shared" si="20"/>
        <v>Included</v>
      </c>
      <c r="Q108" s="1102">
        <f t="shared" si="21"/>
        <v>0</v>
      </c>
      <c r="R108" s="666">
        <f t="shared" si="22"/>
        <v>0</v>
      </c>
      <c r="S108" s="666">
        <f t="shared" si="10"/>
        <v>0</v>
      </c>
      <c r="T108" s="667"/>
      <c r="U108" s="667"/>
      <c r="AD108" s="799"/>
    </row>
    <row r="109" spans="1:30" s="666" customFormat="1" ht="49.5">
      <c r="A109" s="818">
        <v>44</v>
      </c>
      <c r="B109" s="1068">
        <v>7000025906</v>
      </c>
      <c r="C109" s="1070">
        <v>1120</v>
      </c>
      <c r="D109" s="1070">
        <v>1433</v>
      </c>
      <c r="E109" s="1070">
        <v>30</v>
      </c>
      <c r="F109" s="1068" t="s">
        <v>713</v>
      </c>
      <c r="G109" s="1070">
        <v>100017115</v>
      </c>
      <c r="H109" s="1070">
        <v>998731</v>
      </c>
      <c r="I109" s="1157"/>
      <c r="J109" s="1070">
        <v>18</v>
      </c>
      <c r="K109" s="1156"/>
      <c r="L109" s="1068" t="s">
        <v>700</v>
      </c>
      <c r="M109" s="1070" t="s">
        <v>575</v>
      </c>
      <c r="N109" s="1070">
        <v>12</v>
      </c>
      <c r="O109" s="1143"/>
      <c r="P109" s="1102" t="str">
        <f t="shared" si="20"/>
        <v>Included</v>
      </c>
      <c r="Q109" s="1102">
        <f t="shared" si="21"/>
        <v>0</v>
      </c>
      <c r="R109" s="666">
        <f t="shared" si="22"/>
        <v>0</v>
      </c>
      <c r="S109" s="666">
        <f t="shared" si="10"/>
        <v>0</v>
      </c>
      <c r="T109" s="667"/>
      <c r="U109" s="667"/>
      <c r="AD109" s="799"/>
    </row>
    <row r="110" spans="1:30" s="666" customFormat="1" ht="49.5">
      <c r="A110" s="818">
        <v>45</v>
      </c>
      <c r="B110" s="1068">
        <v>7000025906</v>
      </c>
      <c r="C110" s="1070">
        <v>1120</v>
      </c>
      <c r="D110" s="1070">
        <v>1433</v>
      </c>
      <c r="E110" s="1070">
        <v>40</v>
      </c>
      <c r="F110" s="1068" t="s">
        <v>713</v>
      </c>
      <c r="G110" s="1070">
        <v>100017121</v>
      </c>
      <c r="H110" s="1070">
        <v>998731</v>
      </c>
      <c r="I110" s="1157"/>
      <c r="J110" s="1070">
        <v>18</v>
      </c>
      <c r="K110" s="1156"/>
      <c r="L110" s="1068" t="s">
        <v>831</v>
      </c>
      <c r="M110" s="1070" t="s">
        <v>575</v>
      </c>
      <c r="N110" s="1070">
        <v>6</v>
      </c>
      <c r="O110" s="1143"/>
      <c r="P110" s="1102" t="str">
        <f t="shared" si="20"/>
        <v>Included</v>
      </c>
      <c r="Q110" s="1102">
        <f t="shared" si="21"/>
        <v>0</v>
      </c>
      <c r="R110" s="666">
        <f t="shared" si="22"/>
        <v>0</v>
      </c>
      <c r="S110" s="666">
        <f t="shared" si="10"/>
        <v>0</v>
      </c>
      <c r="T110" s="667"/>
      <c r="U110" s="667"/>
      <c r="AD110" s="799"/>
    </row>
    <row r="111" spans="1:30" s="666" customFormat="1" ht="16.5">
      <c r="A111" s="818">
        <v>46</v>
      </c>
      <c r="B111" s="1068">
        <v>7000025906</v>
      </c>
      <c r="C111" s="1070">
        <v>1130</v>
      </c>
      <c r="D111" s="1070">
        <v>1451</v>
      </c>
      <c r="E111" s="1070">
        <v>10</v>
      </c>
      <c r="F111" s="1068" t="s">
        <v>634</v>
      </c>
      <c r="G111" s="1070">
        <v>100003103</v>
      </c>
      <c r="H111" s="1070">
        <v>998731</v>
      </c>
      <c r="I111" s="1157"/>
      <c r="J111" s="1070">
        <v>18</v>
      </c>
      <c r="K111" s="1156"/>
      <c r="L111" s="1068" t="s">
        <v>618</v>
      </c>
      <c r="M111" s="1070" t="s">
        <v>593</v>
      </c>
      <c r="N111" s="1070">
        <v>15</v>
      </c>
      <c r="O111" s="1143"/>
      <c r="P111" s="1102" t="str">
        <f t="shared" si="20"/>
        <v>Included</v>
      </c>
      <c r="Q111" s="1102">
        <f t="shared" si="21"/>
        <v>0</v>
      </c>
      <c r="R111" s="666">
        <f t="shared" si="22"/>
        <v>0</v>
      </c>
      <c r="S111" s="666">
        <f t="shared" si="10"/>
        <v>0</v>
      </c>
      <c r="T111" s="667"/>
      <c r="U111" s="667"/>
      <c r="AD111" s="799"/>
    </row>
    <row r="112" spans="1:30" s="666" customFormat="1" ht="16.5">
      <c r="A112" s="818">
        <v>47</v>
      </c>
      <c r="B112" s="1068">
        <v>7000025906</v>
      </c>
      <c r="C112" s="1070">
        <v>1140</v>
      </c>
      <c r="D112" s="1070">
        <v>1452</v>
      </c>
      <c r="E112" s="1070">
        <v>10</v>
      </c>
      <c r="F112" s="1068" t="s">
        <v>714</v>
      </c>
      <c r="G112" s="1070">
        <v>100000268</v>
      </c>
      <c r="H112" s="1070">
        <v>998736</v>
      </c>
      <c r="I112" s="1157"/>
      <c r="J112" s="1070">
        <v>18</v>
      </c>
      <c r="K112" s="1156"/>
      <c r="L112" s="1068" t="s">
        <v>750</v>
      </c>
      <c r="M112" s="1070" t="s">
        <v>575</v>
      </c>
      <c r="N112" s="1070">
        <v>6</v>
      </c>
      <c r="O112" s="1143"/>
      <c r="P112" s="1102" t="str">
        <f t="shared" si="20"/>
        <v>Included</v>
      </c>
      <c r="Q112" s="1102">
        <f t="shared" si="21"/>
        <v>0</v>
      </c>
      <c r="R112" s="666">
        <f t="shared" si="22"/>
        <v>0</v>
      </c>
      <c r="S112" s="666">
        <f t="shared" si="10"/>
        <v>0</v>
      </c>
      <c r="T112" s="667"/>
      <c r="U112" s="667"/>
      <c r="AD112" s="799"/>
    </row>
    <row r="113" spans="1:30" s="666" customFormat="1" ht="16.5">
      <c r="A113" s="818">
        <v>48</v>
      </c>
      <c r="B113" s="1068">
        <v>7000025906</v>
      </c>
      <c r="C113" s="1070">
        <v>1140</v>
      </c>
      <c r="D113" s="1070">
        <v>1452</v>
      </c>
      <c r="E113" s="1070">
        <v>20</v>
      </c>
      <c r="F113" s="1068" t="s">
        <v>714</v>
      </c>
      <c r="G113" s="1070">
        <v>100000136</v>
      </c>
      <c r="H113" s="1070">
        <v>998736</v>
      </c>
      <c r="I113" s="1157"/>
      <c r="J113" s="1070">
        <v>18</v>
      </c>
      <c r="K113" s="1156"/>
      <c r="L113" s="1068" t="s">
        <v>751</v>
      </c>
      <c r="M113" s="1070" t="s">
        <v>575</v>
      </c>
      <c r="N113" s="1070">
        <v>6</v>
      </c>
      <c r="O113" s="1143"/>
      <c r="P113" s="1102" t="str">
        <f t="shared" si="20"/>
        <v>Included</v>
      </c>
      <c r="Q113" s="1102">
        <f t="shared" si="21"/>
        <v>0</v>
      </c>
      <c r="R113" s="666">
        <f t="shared" si="22"/>
        <v>0</v>
      </c>
      <c r="S113" s="666">
        <f t="shared" si="10"/>
        <v>0</v>
      </c>
      <c r="T113" s="667"/>
      <c r="U113" s="667"/>
      <c r="AD113" s="799"/>
    </row>
    <row r="114" spans="1:30" s="666" customFormat="1" ht="33">
      <c r="A114" s="818">
        <v>49</v>
      </c>
      <c r="B114" s="1068">
        <v>7000025906</v>
      </c>
      <c r="C114" s="1070">
        <v>1150</v>
      </c>
      <c r="D114" s="1070">
        <v>1460</v>
      </c>
      <c r="E114" s="1070">
        <v>10</v>
      </c>
      <c r="F114" s="1068" t="s">
        <v>858</v>
      </c>
      <c r="G114" s="1070">
        <v>100000727</v>
      </c>
      <c r="H114" s="1070">
        <v>998736</v>
      </c>
      <c r="I114" s="1157"/>
      <c r="J114" s="1070">
        <v>18</v>
      </c>
      <c r="K114" s="1156"/>
      <c r="L114" s="1068" t="s">
        <v>915</v>
      </c>
      <c r="M114" s="1070" t="s">
        <v>581</v>
      </c>
      <c r="N114" s="1070">
        <v>1</v>
      </c>
      <c r="O114" s="1143"/>
      <c r="P114" s="1102" t="str">
        <f t="shared" si="20"/>
        <v>Included</v>
      </c>
      <c r="Q114" s="1102">
        <f t="shared" si="21"/>
        <v>0</v>
      </c>
      <c r="R114" s="666">
        <f t="shared" si="22"/>
        <v>0</v>
      </c>
      <c r="S114" s="666">
        <f t="shared" si="10"/>
        <v>0</v>
      </c>
      <c r="T114" s="667"/>
      <c r="U114" s="667"/>
      <c r="AD114" s="799"/>
    </row>
    <row r="115" spans="1:30" s="666" customFormat="1" ht="33">
      <c r="A115" s="818">
        <v>50</v>
      </c>
      <c r="B115" s="1068">
        <v>7000025906</v>
      </c>
      <c r="C115" s="1070">
        <v>1150</v>
      </c>
      <c r="D115" s="1070">
        <v>1460</v>
      </c>
      <c r="E115" s="1070">
        <v>20</v>
      </c>
      <c r="F115" s="1068" t="s">
        <v>858</v>
      </c>
      <c r="G115" s="1070">
        <v>100000723</v>
      </c>
      <c r="H115" s="1070">
        <v>998736</v>
      </c>
      <c r="I115" s="1157"/>
      <c r="J115" s="1070">
        <v>18</v>
      </c>
      <c r="K115" s="1156"/>
      <c r="L115" s="1068" t="s">
        <v>792</v>
      </c>
      <c r="M115" s="1070" t="s">
        <v>575</v>
      </c>
      <c r="N115" s="1070">
        <v>3</v>
      </c>
      <c r="O115" s="1143"/>
      <c r="P115" s="1102" t="str">
        <f t="shared" si="20"/>
        <v>Included</v>
      </c>
      <c r="Q115" s="1102">
        <f t="shared" si="21"/>
        <v>0</v>
      </c>
      <c r="R115" s="666">
        <f t="shared" si="22"/>
        <v>0</v>
      </c>
      <c r="S115" s="666">
        <f t="shared" si="10"/>
        <v>0</v>
      </c>
      <c r="T115" s="667"/>
      <c r="U115" s="667"/>
      <c r="AD115" s="799"/>
    </row>
    <row r="116" spans="1:30" s="666" customFormat="1" ht="33">
      <c r="A116" s="818">
        <v>51</v>
      </c>
      <c r="B116" s="1068">
        <v>7000025906</v>
      </c>
      <c r="C116" s="1070">
        <v>1150</v>
      </c>
      <c r="D116" s="1070">
        <v>1460</v>
      </c>
      <c r="E116" s="1070">
        <v>30</v>
      </c>
      <c r="F116" s="1068" t="s">
        <v>858</v>
      </c>
      <c r="G116" s="1070">
        <v>100000719</v>
      </c>
      <c r="H116" s="1070">
        <v>998736</v>
      </c>
      <c r="I116" s="1157"/>
      <c r="J116" s="1070">
        <v>18</v>
      </c>
      <c r="K116" s="1156"/>
      <c r="L116" s="1068" t="s">
        <v>753</v>
      </c>
      <c r="M116" s="1070" t="s">
        <v>575</v>
      </c>
      <c r="N116" s="1070">
        <v>6</v>
      </c>
      <c r="O116" s="1143"/>
      <c r="P116" s="1102" t="str">
        <f t="shared" si="20"/>
        <v>Included</v>
      </c>
      <c r="Q116" s="1102">
        <f t="shared" si="21"/>
        <v>0</v>
      </c>
      <c r="R116" s="666">
        <f t="shared" si="22"/>
        <v>0</v>
      </c>
      <c r="S116" s="666">
        <f t="shared" si="10"/>
        <v>0</v>
      </c>
      <c r="T116" s="667"/>
      <c r="U116" s="667"/>
      <c r="AD116" s="799"/>
    </row>
    <row r="117" spans="1:30" s="666" customFormat="1" ht="33">
      <c r="A117" s="818">
        <v>52</v>
      </c>
      <c r="B117" s="1068">
        <v>7000025906</v>
      </c>
      <c r="C117" s="1070">
        <v>1160</v>
      </c>
      <c r="D117" s="1070">
        <v>1470</v>
      </c>
      <c r="E117" s="1070">
        <v>10</v>
      </c>
      <c r="F117" s="1068" t="s">
        <v>658</v>
      </c>
      <c r="G117" s="1070">
        <v>100000735</v>
      </c>
      <c r="H117" s="1070">
        <v>998736</v>
      </c>
      <c r="I117" s="1157"/>
      <c r="J117" s="1070">
        <v>18</v>
      </c>
      <c r="K117" s="1156"/>
      <c r="L117" s="1068" t="s">
        <v>610</v>
      </c>
      <c r="M117" s="1070" t="s">
        <v>581</v>
      </c>
      <c r="N117" s="1070">
        <v>1</v>
      </c>
      <c r="O117" s="1143"/>
      <c r="P117" s="1102" t="str">
        <f t="shared" si="20"/>
        <v>Included</v>
      </c>
      <c r="Q117" s="1102">
        <f t="shared" si="21"/>
        <v>0</v>
      </c>
      <c r="R117" s="666">
        <f t="shared" si="22"/>
        <v>0</v>
      </c>
      <c r="S117" s="666">
        <f t="shared" si="10"/>
        <v>0</v>
      </c>
      <c r="T117" s="667"/>
      <c r="U117" s="667"/>
      <c r="AD117" s="799"/>
    </row>
    <row r="118" spans="1:30" s="666" customFormat="1" ht="33">
      <c r="A118" s="818">
        <v>53</v>
      </c>
      <c r="B118" s="1068">
        <v>7000025906</v>
      </c>
      <c r="C118" s="1070">
        <v>1160</v>
      </c>
      <c r="D118" s="1070">
        <v>1470</v>
      </c>
      <c r="E118" s="1070">
        <v>20</v>
      </c>
      <c r="F118" s="1068" t="s">
        <v>658</v>
      </c>
      <c r="G118" s="1070">
        <v>100000731</v>
      </c>
      <c r="H118" s="1070">
        <v>998736</v>
      </c>
      <c r="I118" s="1157"/>
      <c r="J118" s="1070">
        <v>18</v>
      </c>
      <c r="K118" s="1156"/>
      <c r="L118" s="1068" t="s">
        <v>660</v>
      </c>
      <c r="M118" s="1070" t="s">
        <v>575</v>
      </c>
      <c r="N118" s="1070">
        <v>2</v>
      </c>
      <c r="O118" s="1143"/>
      <c r="P118" s="1102" t="str">
        <f t="shared" si="20"/>
        <v>Included</v>
      </c>
      <c r="Q118" s="1102">
        <f t="shared" si="21"/>
        <v>0</v>
      </c>
      <c r="R118" s="666">
        <f t="shared" si="22"/>
        <v>0</v>
      </c>
      <c r="S118" s="666">
        <f t="shared" si="10"/>
        <v>0</v>
      </c>
      <c r="T118" s="667"/>
      <c r="U118" s="667"/>
      <c r="AD118" s="799"/>
    </row>
    <row r="119" spans="1:30" s="666" customFormat="1" ht="33">
      <c r="A119" s="818">
        <v>54</v>
      </c>
      <c r="B119" s="1068">
        <v>7000025906</v>
      </c>
      <c r="C119" s="1070">
        <v>1160</v>
      </c>
      <c r="D119" s="1070">
        <v>1470</v>
      </c>
      <c r="E119" s="1070">
        <v>30</v>
      </c>
      <c r="F119" s="1068" t="s">
        <v>658</v>
      </c>
      <c r="G119" s="1070">
        <v>100000728</v>
      </c>
      <c r="H119" s="1070">
        <v>998736</v>
      </c>
      <c r="I119" s="1157"/>
      <c r="J119" s="1070">
        <v>18</v>
      </c>
      <c r="K119" s="1156"/>
      <c r="L119" s="1068" t="s">
        <v>583</v>
      </c>
      <c r="M119" s="1070" t="s">
        <v>575</v>
      </c>
      <c r="N119" s="1070">
        <v>8</v>
      </c>
      <c r="O119" s="1143"/>
      <c r="P119" s="1102" t="str">
        <f t="shared" si="20"/>
        <v>Included</v>
      </c>
      <c r="Q119" s="1102">
        <f t="shared" si="21"/>
        <v>0</v>
      </c>
      <c r="R119" s="666">
        <f t="shared" si="22"/>
        <v>0</v>
      </c>
      <c r="S119" s="666">
        <f t="shared" si="10"/>
        <v>0</v>
      </c>
      <c r="T119" s="667"/>
      <c r="U119" s="667"/>
      <c r="AD119" s="799"/>
    </row>
    <row r="120" spans="1:30" s="666" customFormat="1" ht="33">
      <c r="A120" s="818">
        <v>55</v>
      </c>
      <c r="B120" s="1068">
        <v>7000025906</v>
      </c>
      <c r="C120" s="1070">
        <v>1170</v>
      </c>
      <c r="D120" s="1070">
        <v>1490</v>
      </c>
      <c r="E120" s="1070">
        <v>10</v>
      </c>
      <c r="F120" s="1068" t="s">
        <v>647</v>
      </c>
      <c r="G120" s="1070">
        <v>100000736</v>
      </c>
      <c r="H120" s="1070">
        <v>998736</v>
      </c>
      <c r="I120" s="1157"/>
      <c r="J120" s="1070">
        <v>18</v>
      </c>
      <c r="K120" s="1156"/>
      <c r="L120" s="1068" t="s">
        <v>651</v>
      </c>
      <c r="M120" s="1070" t="s">
        <v>575</v>
      </c>
      <c r="N120" s="1070">
        <v>2</v>
      </c>
      <c r="O120" s="1143"/>
      <c r="P120" s="1102" t="str">
        <f t="shared" si="20"/>
        <v>Included</v>
      </c>
      <c r="Q120" s="1102">
        <f t="shared" si="21"/>
        <v>0</v>
      </c>
      <c r="R120" s="666">
        <f t="shared" si="22"/>
        <v>0</v>
      </c>
      <c r="S120" s="666">
        <f t="shared" si="10"/>
        <v>0</v>
      </c>
      <c r="T120" s="667"/>
      <c r="U120" s="667"/>
      <c r="AD120" s="799"/>
    </row>
    <row r="121" spans="1:30" s="666" customFormat="1" ht="33">
      <c r="A121" s="818">
        <v>56</v>
      </c>
      <c r="B121" s="1068">
        <v>7000025906</v>
      </c>
      <c r="C121" s="1070">
        <v>1170</v>
      </c>
      <c r="D121" s="1070">
        <v>1490</v>
      </c>
      <c r="E121" s="1070">
        <v>20</v>
      </c>
      <c r="F121" s="1068" t="s">
        <v>647</v>
      </c>
      <c r="G121" s="1070">
        <v>100000743</v>
      </c>
      <c r="H121" s="1070">
        <v>998736</v>
      </c>
      <c r="I121" s="1157"/>
      <c r="J121" s="1070">
        <v>18</v>
      </c>
      <c r="K121" s="1156"/>
      <c r="L121" s="1068" t="s">
        <v>662</v>
      </c>
      <c r="M121" s="1070" t="s">
        <v>581</v>
      </c>
      <c r="N121" s="1070">
        <v>1</v>
      </c>
      <c r="O121" s="1143"/>
      <c r="P121" s="1102" t="str">
        <f t="shared" si="20"/>
        <v>Included</v>
      </c>
      <c r="Q121" s="1102">
        <f t="shared" si="21"/>
        <v>0</v>
      </c>
      <c r="R121" s="666">
        <f t="shared" si="22"/>
        <v>0</v>
      </c>
      <c r="S121" s="666">
        <f t="shared" si="10"/>
        <v>0</v>
      </c>
      <c r="T121" s="667"/>
      <c r="U121" s="667"/>
      <c r="AD121" s="799"/>
    </row>
    <row r="122" spans="1:30" s="666" customFormat="1" ht="33">
      <c r="A122" s="818">
        <v>57</v>
      </c>
      <c r="B122" s="1068">
        <v>7000025906</v>
      </c>
      <c r="C122" s="1070">
        <v>1180</v>
      </c>
      <c r="D122" s="1070">
        <v>1513</v>
      </c>
      <c r="E122" s="1070">
        <v>10</v>
      </c>
      <c r="F122" s="1068" t="s">
        <v>648</v>
      </c>
      <c r="G122" s="1070">
        <v>100002068</v>
      </c>
      <c r="H122" s="1070">
        <v>998736</v>
      </c>
      <c r="I122" s="1157"/>
      <c r="J122" s="1070">
        <v>18</v>
      </c>
      <c r="K122" s="1156"/>
      <c r="L122" s="1068" t="s">
        <v>793</v>
      </c>
      <c r="M122" s="1070" t="s">
        <v>575</v>
      </c>
      <c r="N122" s="1070">
        <v>3</v>
      </c>
      <c r="O122" s="1143"/>
      <c r="P122" s="1102" t="str">
        <f t="shared" si="20"/>
        <v>Included</v>
      </c>
      <c r="Q122" s="1102">
        <f t="shared" si="21"/>
        <v>0</v>
      </c>
      <c r="R122" s="666">
        <f t="shared" si="22"/>
        <v>0</v>
      </c>
      <c r="S122" s="666">
        <f t="shared" si="10"/>
        <v>0</v>
      </c>
      <c r="T122" s="667"/>
      <c r="U122" s="667"/>
      <c r="AD122" s="799"/>
    </row>
    <row r="123" spans="1:30" s="666" customFormat="1" ht="33">
      <c r="A123" s="818">
        <v>58</v>
      </c>
      <c r="B123" s="1068">
        <v>7000025906</v>
      </c>
      <c r="C123" s="1070">
        <v>1180</v>
      </c>
      <c r="D123" s="1070">
        <v>1513</v>
      </c>
      <c r="E123" s="1070">
        <v>20</v>
      </c>
      <c r="F123" s="1068" t="s">
        <v>648</v>
      </c>
      <c r="G123" s="1070">
        <v>100002074</v>
      </c>
      <c r="H123" s="1070">
        <v>998736</v>
      </c>
      <c r="I123" s="1157"/>
      <c r="J123" s="1070">
        <v>18</v>
      </c>
      <c r="K123" s="1156"/>
      <c r="L123" s="1068" t="s">
        <v>794</v>
      </c>
      <c r="M123" s="1070" t="s">
        <v>575</v>
      </c>
      <c r="N123" s="1070">
        <v>3</v>
      </c>
      <c r="O123" s="1143"/>
      <c r="P123" s="1102" t="str">
        <f t="shared" si="20"/>
        <v>Included</v>
      </c>
      <c r="Q123" s="1102">
        <f t="shared" si="21"/>
        <v>0</v>
      </c>
      <c r="R123" s="666">
        <f t="shared" si="22"/>
        <v>0</v>
      </c>
      <c r="S123" s="666">
        <f t="shared" si="10"/>
        <v>0</v>
      </c>
      <c r="T123" s="667"/>
      <c r="U123" s="667"/>
      <c r="AD123" s="799"/>
    </row>
    <row r="124" spans="1:30" s="666" customFormat="1" ht="33">
      <c r="A124" s="818">
        <v>59</v>
      </c>
      <c r="B124" s="1068">
        <v>7000025906</v>
      </c>
      <c r="C124" s="1070">
        <v>1180</v>
      </c>
      <c r="D124" s="1070">
        <v>1513</v>
      </c>
      <c r="E124" s="1070">
        <v>30</v>
      </c>
      <c r="F124" s="1068" t="s">
        <v>648</v>
      </c>
      <c r="G124" s="1070">
        <v>100002069</v>
      </c>
      <c r="H124" s="1070">
        <v>998736</v>
      </c>
      <c r="I124" s="1157"/>
      <c r="J124" s="1070">
        <v>18</v>
      </c>
      <c r="K124" s="1156"/>
      <c r="L124" s="1068" t="s">
        <v>611</v>
      </c>
      <c r="M124" s="1070" t="s">
        <v>575</v>
      </c>
      <c r="N124" s="1070">
        <v>5</v>
      </c>
      <c r="O124" s="1143"/>
      <c r="P124" s="1102" t="str">
        <f t="shared" si="20"/>
        <v>Included</v>
      </c>
      <c r="Q124" s="1102">
        <f t="shared" si="21"/>
        <v>0</v>
      </c>
      <c r="R124" s="666">
        <f t="shared" si="22"/>
        <v>0</v>
      </c>
      <c r="S124" s="666">
        <f t="shared" si="10"/>
        <v>0</v>
      </c>
      <c r="T124" s="667"/>
      <c r="U124" s="667"/>
      <c r="AD124" s="799"/>
    </row>
    <row r="125" spans="1:30" s="666" customFormat="1" ht="33">
      <c r="A125" s="818">
        <v>60</v>
      </c>
      <c r="B125" s="1068">
        <v>7000025906</v>
      </c>
      <c r="C125" s="1070">
        <v>1180</v>
      </c>
      <c r="D125" s="1070">
        <v>1513</v>
      </c>
      <c r="E125" s="1070">
        <v>40</v>
      </c>
      <c r="F125" s="1068" t="s">
        <v>648</v>
      </c>
      <c r="G125" s="1070">
        <v>100002075</v>
      </c>
      <c r="H125" s="1070">
        <v>998736</v>
      </c>
      <c r="I125" s="1157"/>
      <c r="J125" s="1070">
        <v>18</v>
      </c>
      <c r="K125" s="1156"/>
      <c r="L125" s="1068" t="s">
        <v>795</v>
      </c>
      <c r="M125" s="1070" t="s">
        <v>575</v>
      </c>
      <c r="N125" s="1070">
        <v>3</v>
      </c>
      <c r="O125" s="1143"/>
      <c r="P125" s="1102" t="str">
        <f t="shared" si="20"/>
        <v>Included</v>
      </c>
      <c r="Q125" s="1102">
        <f t="shared" si="21"/>
        <v>0</v>
      </c>
      <c r="R125" s="666">
        <f t="shared" si="22"/>
        <v>0</v>
      </c>
      <c r="S125" s="666">
        <f t="shared" si="10"/>
        <v>0</v>
      </c>
      <c r="T125" s="667"/>
      <c r="U125" s="667"/>
      <c r="AD125" s="799"/>
    </row>
    <row r="126" spans="1:30" s="666" customFormat="1" ht="33">
      <c r="A126" s="818">
        <v>61</v>
      </c>
      <c r="B126" s="1068">
        <v>7000025906</v>
      </c>
      <c r="C126" s="1070">
        <v>1180</v>
      </c>
      <c r="D126" s="1070">
        <v>1513</v>
      </c>
      <c r="E126" s="1070">
        <v>50</v>
      </c>
      <c r="F126" s="1068" t="s">
        <v>648</v>
      </c>
      <c r="G126" s="1070">
        <v>100002070</v>
      </c>
      <c r="H126" s="1070">
        <v>998736</v>
      </c>
      <c r="I126" s="1157"/>
      <c r="J126" s="1070">
        <v>18</v>
      </c>
      <c r="K126" s="1156"/>
      <c r="L126" s="1068" t="s">
        <v>661</v>
      </c>
      <c r="M126" s="1070" t="s">
        <v>575</v>
      </c>
      <c r="N126" s="1070">
        <v>2</v>
      </c>
      <c r="O126" s="1143"/>
      <c r="P126" s="1102" t="str">
        <f t="shared" si="20"/>
        <v>Included</v>
      </c>
      <c r="Q126" s="1102">
        <f t="shared" si="21"/>
        <v>0</v>
      </c>
      <c r="R126" s="666">
        <f t="shared" si="22"/>
        <v>0</v>
      </c>
      <c r="S126" s="666">
        <f t="shared" si="10"/>
        <v>0</v>
      </c>
      <c r="T126" s="667"/>
      <c r="U126" s="667"/>
      <c r="AD126" s="799"/>
    </row>
    <row r="127" spans="1:30" s="666" customFormat="1" ht="82.5">
      <c r="A127" s="818">
        <v>62</v>
      </c>
      <c r="B127" s="1068">
        <v>7000025906</v>
      </c>
      <c r="C127" s="1070">
        <v>1190</v>
      </c>
      <c r="D127" s="1070">
        <v>1520</v>
      </c>
      <c r="E127" s="1070">
        <v>10</v>
      </c>
      <c r="F127" s="1068" t="s">
        <v>636</v>
      </c>
      <c r="G127" s="1070">
        <v>100002500</v>
      </c>
      <c r="H127" s="1070">
        <v>998731</v>
      </c>
      <c r="I127" s="1157"/>
      <c r="J127" s="1070">
        <v>18</v>
      </c>
      <c r="K127" s="1156"/>
      <c r="L127" s="1068" t="s">
        <v>628</v>
      </c>
      <c r="M127" s="1070" t="s">
        <v>581</v>
      </c>
      <c r="N127" s="1070">
        <v>1</v>
      </c>
      <c r="O127" s="1143"/>
      <c r="P127" s="1102" t="str">
        <f t="shared" si="20"/>
        <v>Included</v>
      </c>
      <c r="Q127" s="1102">
        <f t="shared" si="21"/>
        <v>0</v>
      </c>
      <c r="R127" s="666">
        <f t="shared" si="22"/>
        <v>0</v>
      </c>
      <c r="S127" s="666">
        <f t="shared" si="10"/>
        <v>0</v>
      </c>
      <c r="T127" s="667"/>
      <c r="U127" s="667"/>
      <c r="AD127" s="799"/>
    </row>
    <row r="128" spans="1:30" s="666" customFormat="1" ht="33">
      <c r="A128" s="818">
        <v>63</v>
      </c>
      <c r="B128" s="1068">
        <v>7000025906</v>
      </c>
      <c r="C128" s="1070">
        <v>1200</v>
      </c>
      <c r="D128" s="1070">
        <v>1590</v>
      </c>
      <c r="E128" s="1070">
        <v>10</v>
      </c>
      <c r="F128" s="1068" t="s">
        <v>716</v>
      </c>
      <c r="G128" s="1070">
        <v>100002182</v>
      </c>
      <c r="H128" s="1070">
        <v>998736</v>
      </c>
      <c r="I128" s="1157"/>
      <c r="J128" s="1070">
        <v>18</v>
      </c>
      <c r="K128" s="1156"/>
      <c r="L128" s="1068" t="s">
        <v>580</v>
      </c>
      <c r="M128" s="1070" t="s">
        <v>578</v>
      </c>
      <c r="N128" s="1070">
        <v>1</v>
      </c>
      <c r="O128" s="1143"/>
      <c r="P128" s="1102" t="str">
        <f t="shared" si="20"/>
        <v>Included</v>
      </c>
      <c r="Q128" s="1102">
        <f t="shared" si="21"/>
        <v>0</v>
      </c>
      <c r="R128" s="666">
        <f t="shared" si="22"/>
        <v>0</v>
      </c>
      <c r="S128" s="666">
        <f t="shared" si="10"/>
        <v>0</v>
      </c>
      <c r="T128" s="667"/>
      <c r="U128" s="667"/>
      <c r="AD128" s="799"/>
    </row>
    <row r="129" spans="1:30" s="666" customFormat="1" ht="33">
      <c r="A129" s="818">
        <v>64</v>
      </c>
      <c r="B129" s="1068">
        <v>7000025906</v>
      </c>
      <c r="C129" s="1070">
        <v>1200</v>
      </c>
      <c r="D129" s="1070">
        <v>1590</v>
      </c>
      <c r="E129" s="1070">
        <v>20</v>
      </c>
      <c r="F129" s="1068" t="s">
        <v>716</v>
      </c>
      <c r="G129" s="1070">
        <v>100002181</v>
      </c>
      <c r="H129" s="1070">
        <v>998736</v>
      </c>
      <c r="I129" s="1157"/>
      <c r="J129" s="1070">
        <v>18</v>
      </c>
      <c r="K129" s="1156"/>
      <c r="L129" s="1068" t="s">
        <v>579</v>
      </c>
      <c r="M129" s="1070" t="s">
        <v>578</v>
      </c>
      <c r="N129" s="1070">
        <v>1</v>
      </c>
      <c r="O129" s="1143"/>
      <c r="P129" s="1102" t="str">
        <f>IF(O129=0, "Included", IF(ISERROR(N129*O129), O129, N129*O129))</f>
        <v>Included</v>
      </c>
      <c r="Q129" s="1102">
        <f>S129</f>
        <v>0</v>
      </c>
      <c r="R129" s="666">
        <f>IF(P129="Included",0,P129)</f>
        <v>0</v>
      </c>
      <c r="S129" s="666">
        <f t="shared" si="10"/>
        <v>0</v>
      </c>
      <c r="T129" s="667"/>
      <c r="U129" s="667"/>
      <c r="AD129" s="799"/>
    </row>
    <row r="130" spans="1:30" s="666" customFormat="1" ht="33">
      <c r="A130" s="818">
        <v>65</v>
      </c>
      <c r="B130" s="1068">
        <v>7000025906</v>
      </c>
      <c r="C130" s="1070">
        <v>1200</v>
      </c>
      <c r="D130" s="1070">
        <v>1590</v>
      </c>
      <c r="E130" s="1070">
        <v>30</v>
      </c>
      <c r="F130" s="1068" t="s">
        <v>716</v>
      </c>
      <c r="G130" s="1070">
        <v>100002180</v>
      </c>
      <c r="H130" s="1070">
        <v>998736</v>
      </c>
      <c r="I130" s="1157"/>
      <c r="J130" s="1070">
        <v>18</v>
      </c>
      <c r="K130" s="1156"/>
      <c r="L130" s="1068" t="s">
        <v>705</v>
      </c>
      <c r="M130" s="1070" t="s">
        <v>578</v>
      </c>
      <c r="N130" s="1070">
        <v>1</v>
      </c>
      <c r="O130" s="1143"/>
      <c r="P130" s="1102" t="str">
        <f>IF(O130=0, "Included", IF(ISERROR(N130*O130), O130, N130*O130))</f>
        <v>Included</v>
      </c>
      <c r="Q130" s="1102">
        <f>S130</f>
        <v>0</v>
      </c>
      <c r="R130" s="666">
        <f>IF(P130="Included",0,P130)</f>
        <v>0</v>
      </c>
      <c r="S130" s="666">
        <f t="shared" si="10"/>
        <v>0</v>
      </c>
      <c r="T130" s="667"/>
      <c r="U130" s="667"/>
      <c r="AD130" s="799"/>
    </row>
    <row r="131" spans="1:30" s="666" customFormat="1" ht="33">
      <c r="A131" s="818">
        <v>66</v>
      </c>
      <c r="B131" s="1068">
        <v>7000025906</v>
      </c>
      <c r="C131" s="1070">
        <v>1210</v>
      </c>
      <c r="D131" s="1070">
        <v>1600</v>
      </c>
      <c r="E131" s="1070">
        <v>10</v>
      </c>
      <c r="F131" s="1068" t="s">
        <v>717</v>
      </c>
      <c r="G131" s="1070">
        <v>100001882</v>
      </c>
      <c r="H131" s="1070">
        <v>995463</v>
      </c>
      <c r="I131" s="1157"/>
      <c r="J131" s="1070">
        <v>18</v>
      </c>
      <c r="K131" s="1156"/>
      <c r="L131" s="1068" t="s">
        <v>585</v>
      </c>
      <c r="M131" s="1070" t="s">
        <v>581</v>
      </c>
      <c r="N131" s="1070">
        <v>3</v>
      </c>
      <c r="O131" s="1143"/>
      <c r="P131" s="1102" t="str">
        <f>IF(O131=0, "Included", IF(ISERROR(N131*O131), O131, N131*O131))</f>
        <v>Included</v>
      </c>
      <c r="Q131" s="1102">
        <f>S131</f>
        <v>0</v>
      </c>
      <c r="R131" s="666">
        <f>IF(P131="Included",0,P131)</f>
        <v>0</v>
      </c>
      <c r="S131" s="666">
        <f t="shared" si="10"/>
        <v>0</v>
      </c>
      <c r="T131" s="667"/>
      <c r="U131" s="667"/>
      <c r="AD131" s="799"/>
    </row>
    <row r="132" spans="1:30" s="666" customFormat="1" ht="33">
      <c r="A132" s="818">
        <v>67</v>
      </c>
      <c r="B132" s="1068">
        <v>7000025906</v>
      </c>
      <c r="C132" s="1070">
        <v>1210</v>
      </c>
      <c r="D132" s="1070">
        <v>1600</v>
      </c>
      <c r="E132" s="1070">
        <v>20</v>
      </c>
      <c r="F132" s="1068" t="s">
        <v>717</v>
      </c>
      <c r="G132" s="1070">
        <v>100001881</v>
      </c>
      <c r="H132" s="1070">
        <v>995463</v>
      </c>
      <c r="I132" s="1157"/>
      <c r="J132" s="1070">
        <v>18</v>
      </c>
      <c r="K132" s="1156"/>
      <c r="L132" s="1068" t="s">
        <v>675</v>
      </c>
      <c r="M132" s="1070" t="s">
        <v>581</v>
      </c>
      <c r="N132" s="1070">
        <v>3</v>
      </c>
      <c r="O132" s="1143"/>
      <c r="P132" s="1102" t="str">
        <f t="shared" ref="P132:P138" si="23">IF(O132=0, "Included", IF(ISERROR(N132*O132), O132, N132*O132))</f>
        <v>Included</v>
      </c>
      <c r="Q132" s="1102">
        <f t="shared" ref="Q132:Q138" si="24">S132</f>
        <v>0</v>
      </c>
      <c r="R132" s="666">
        <f t="shared" ref="R132:R138" si="25">IF(P132="Included",0,P132)</f>
        <v>0</v>
      </c>
      <c r="S132" s="666">
        <f t="shared" si="10"/>
        <v>0</v>
      </c>
      <c r="T132" s="667"/>
      <c r="U132" s="667"/>
      <c r="AD132" s="799"/>
    </row>
    <row r="133" spans="1:30" s="666" customFormat="1" ht="49.5">
      <c r="A133" s="818">
        <v>68</v>
      </c>
      <c r="B133" s="1068">
        <v>7000025906</v>
      </c>
      <c r="C133" s="1070">
        <v>1220</v>
      </c>
      <c r="D133" s="1070">
        <v>1610</v>
      </c>
      <c r="E133" s="1070">
        <v>10</v>
      </c>
      <c r="F133" s="1068" t="s">
        <v>635</v>
      </c>
      <c r="G133" s="1070">
        <v>100016781</v>
      </c>
      <c r="H133" s="1070">
        <v>998736</v>
      </c>
      <c r="I133" s="1157"/>
      <c r="J133" s="1070">
        <v>18</v>
      </c>
      <c r="K133" s="1156"/>
      <c r="L133" s="1068" t="s">
        <v>832</v>
      </c>
      <c r="M133" s="1070" t="s">
        <v>581</v>
      </c>
      <c r="N133" s="1070">
        <v>9</v>
      </c>
      <c r="O133" s="1143"/>
      <c r="P133" s="1102" t="str">
        <f t="shared" si="23"/>
        <v>Included</v>
      </c>
      <c r="Q133" s="1102">
        <f t="shared" si="24"/>
        <v>0</v>
      </c>
      <c r="R133" s="666">
        <f t="shared" si="25"/>
        <v>0</v>
      </c>
      <c r="S133" s="666">
        <f t="shared" si="10"/>
        <v>0</v>
      </c>
      <c r="T133" s="667"/>
      <c r="U133" s="667"/>
      <c r="AD133" s="799"/>
    </row>
    <row r="134" spans="1:30" s="666" customFormat="1" ht="49.5">
      <c r="A134" s="818">
        <v>69</v>
      </c>
      <c r="B134" s="1068">
        <v>7000025906</v>
      </c>
      <c r="C134" s="1070">
        <v>1220</v>
      </c>
      <c r="D134" s="1070">
        <v>1610</v>
      </c>
      <c r="E134" s="1070">
        <v>20</v>
      </c>
      <c r="F134" s="1068" t="s">
        <v>635</v>
      </c>
      <c r="G134" s="1070">
        <v>100016783</v>
      </c>
      <c r="H134" s="1070">
        <v>998736</v>
      </c>
      <c r="I134" s="1157"/>
      <c r="J134" s="1070">
        <v>18</v>
      </c>
      <c r="K134" s="1156"/>
      <c r="L134" s="1068" t="s">
        <v>833</v>
      </c>
      <c r="M134" s="1070" t="s">
        <v>581</v>
      </c>
      <c r="N134" s="1070">
        <v>2</v>
      </c>
      <c r="O134" s="1143"/>
      <c r="P134" s="1102" t="str">
        <f t="shared" si="23"/>
        <v>Included</v>
      </c>
      <c r="Q134" s="1102">
        <f t="shared" si="24"/>
        <v>0</v>
      </c>
      <c r="R134" s="666">
        <f t="shared" si="25"/>
        <v>0</v>
      </c>
      <c r="S134" s="666">
        <f t="shared" si="10"/>
        <v>0</v>
      </c>
      <c r="T134" s="667"/>
      <c r="U134" s="667"/>
      <c r="AD134" s="799"/>
    </row>
    <row r="135" spans="1:30" s="666" customFormat="1" ht="16.5">
      <c r="A135" s="818">
        <v>70</v>
      </c>
      <c r="B135" s="1068">
        <v>7000025906</v>
      </c>
      <c r="C135" s="1070">
        <v>1220</v>
      </c>
      <c r="D135" s="1070">
        <v>1610</v>
      </c>
      <c r="E135" s="1070">
        <v>30</v>
      </c>
      <c r="F135" s="1068" t="s">
        <v>635</v>
      </c>
      <c r="G135" s="1070">
        <v>100001871</v>
      </c>
      <c r="H135" s="1070">
        <v>995461</v>
      </c>
      <c r="I135" s="1157"/>
      <c r="J135" s="1070">
        <v>18</v>
      </c>
      <c r="K135" s="1156"/>
      <c r="L135" s="1068" t="s">
        <v>688</v>
      </c>
      <c r="M135" s="1070" t="s">
        <v>581</v>
      </c>
      <c r="N135" s="1070">
        <v>3</v>
      </c>
      <c r="O135" s="1143"/>
      <c r="P135" s="1102" t="str">
        <f t="shared" si="23"/>
        <v>Included</v>
      </c>
      <c r="Q135" s="1102">
        <f t="shared" si="24"/>
        <v>0</v>
      </c>
      <c r="R135" s="666">
        <f t="shared" si="25"/>
        <v>0</v>
      </c>
      <c r="S135" s="666">
        <f t="shared" si="10"/>
        <v>0</v>
      </c>
      <c r="T135" s="667"/>
      <c r="U135" s="667"/>
      <c r="AD135" s="799"/>
    </row>
    <row r="136" spans="1:30" s="666" customFormat="1" ht="16.5">
      <c r="A136" s="818">
        <v>71</v>
      </c>
      <c r="B136" s="1068">
        <v>7000025906</v>
      </c>
      <c r="C136" s="1070">
        <v>1220</v>
      </c>
      <c r="D136" s="1070">
        <v>1610</v>
      </c>
      <c r="E136" s="1070">
        <v>40</v>
      </c>
      <c r="F136" s="1068" t="s">
        <v>635</v>
      </c>
      <c r="G136" s="1070">
        <v>100002062</v>
      </c>
      <c r="H136" s="1070">
        <v>995461</v>
      </c>
      <c r="I136" s="1157"/>
      <c r="J136" s="1070">
        <v>18</v>
      </c>
      <c r="K136" s="1156"/>
      <c r="L136" s="1068" t="s">
        <v>612</v>
      </c>
      <c r="M136" s="1070" t="s">
        <v>581</v>
      </c>
      <c r="N136" s="1070">
        <v>3</v>
      </c>
      <c r="O136" s="1143"/>
      <c r="P136" s="1102" t="str">
        <f t="shared" si="23"/>
        <v>Included</v>
      </c>
      <c r="Q136" s="1102">
        <f t="shared" si="24"/>
        <v>0</v>
      </c>
      <c r="R136" s="666">
        <f t="shared" si="25"/>
        <v>0</v>
      </c>
      <c r="S136" s="666">
        <f t="shared" si="10"/>
        <v>0</v>
      </c>
      <c r="T136" s="667"/>
      <c r="U136" s="667"/>
      <c r="AD136" s="799"/>
    </row>
    <row r="137" spans="1:30" s="666" customFormat="1" ht="16.5">
      <c r="A137" s="818">
        <v>72</v>
      </c>
      <c r="B137" s="1068">
        <v>7000025906</v>
      </c>
      <c r="C137" s="1070">
        <v>1220</v>
      </c>
      <c r="D137" s="1070">
        <v>1610</v>
      </c>
      <c r="E137" s="1070">
        <v>50</v>
      </c>
      <c r="F137" s="1068" t="s">
        <v>635</v>
      </c>
      <c r="G137" s="1070">
        <v>100000975</v>
      </c>
      <c r="H137" s="1070">
        <v>995461</v>
      </c>
      <c r="I137" s="1157"/>
      <c r="J137" s="1070">
        <v>18</v>
      </c>
      <c r="K137" s="1156"/>
      <c r="L137" s="1068" t="s">
        <v>586</v>
      </c>
      <c r="M137" s="1070" t="s">
        <v>575</v>
      </c>
      <c r="N137" s="1070">
        <v>6</v>
      </c>
      <c r="O137" s="1143"/>
      <c r="P137" s="1102" t="str">
        <f t="shared" si="23"/>
        <v>Included</v>
      </c>
      <c r="Q137" s="1102">
        <f t="shared" si="24"/>
        <v>0</v>
      </c>
      <c r="R137" s="666">
        <f t="shared" si="25"/>
        <v>0</v>
      </c>
      <c r="S137" s="666">
        <f t="shared" si="10"/>
        <v>0</v>
      </c>
      <c r="T137" s="667"/>
      <c r="U137" s="667"/>
      <c r="AD137" s="799"/>
    </row>
    <row r="138" spans="1:30" s="666" customFormat="1" ht="16.5">
      <c r="A138" s="818">
        <v>73</v>
      </c>
      <c r="B138" s="1068">
        <v>7000025906</v>
      </c>
      <c r="C138" s="1070">
        <v>1230</v>
      </c>
      <c r="D138" s="1070">
        <v>1620</v>
      </c>
      <c r="E138" s="1070">
        <v>10</v>
      </c>
      <c r="F138" s="1068" t="s">
        <v>574</v>
      </c>
      <c r="G138" s="1070">
        <v>100001115</v>
      </c>
      <c r="H138" s="1070">
        <v>998739</v>
      </c>
      <c r="I138" s="1157"/>
      <c r="J138" s="1070">
        <v>18</v>
      </c>
      <c r="K138" s="1156"/>
      <c r="L138" s="1068" t="s">
        <v>674</v>
      </c>
      <c r="M138" s="1070" t="s">
        <v>581</v>
      </c>
      <c r="N138" s="1070">
        <v>3</v>
      </c>
      <c r="O138" s="1143"/>
      <c r="P138" s="1102" t="str">
        <f t="shared" si="23"/>
        <v>Included</v>
      </c>
      <c r="Q138" s="1102">
        <f t="shared" si="24"/>
        <v>0</v>
      </c>
      <c r="R138" s="666">
        <f t="shared" si="25"/>
        <v>0</v>
      </c>
      <c r="S138" s="666">
        <f t="shared" si="10"/>
        <v>0</v>
      </c>
      <c r="T138" s="667"/>
      <c r="U138" s="667"/>
      <c r="AD138" s="799"/>
    </row>
    <row r="139" spans="1:30" s="666" customFormat="1" ht="16.5">
      <c r="A139" s="818">
        <v>74</v>
      </c>
      <c r="B139" s="1068">
        <v>7000025906</v>
      </c>
      <c r="C139" s="1070">
        <v>1230</v>
      </c>
      <c r="D139" s="1070">
        <v>1620</v>
      </c>
      <c r="E139" s="1070">
        <v>20</v>
      </c>
      <c r="F139" s="1068" t="s">
        <v>574</v>
      </c>
      <c r="G139" s="1070">
        <v>100001116</v>
      </c>
      <c r="H139" s="1070">
        <v>998739</v>
      </c>
      <c r="I139" s="1157"/>
      <c r="J139" s="1070">
        <v>18</v>
      </c>
      <c r="K139" s="1156"/>
      <c r="L139" s="1068" t="s">
        <v>591</v>
      </c>
      <c r="M139" s="1070" t="s">
        <v>581</v>
      </c>
      <c r="N139" s="1070">
        <v>3</v>
      </c>
      <c r="O139" s="1143"/>
      <c r="P139" s="1102" t="str">
        <f>IF(O139=0, "Included", IF(ISERROR(N139*O139), O139, N139*O139))</f>
        <v>Included</v>
      </c>
      <c r="Q139" s="1102">
        <f>S139</f>
        <v>0</v>
      </c>
      <c r="R139" s="666">
        <f>IF(P139="Included",0,P139)</f>
        <v>0</v>
      </c>
      <c r="S139" s="666">
        <f t="shared" si="10"/>
        <v>0</v>
      </c>
      <c r="T139" s="667"/>
      <c r="U139" s="667"/>
      <c r="AD139" s="799"/>
    </row>
    <row r="140" spans="1:30" s="666" customFormat="1" ht="16.5">
      <c r="A140" s="818">
        <v>75</v>
      </c>
      <c r="B140" s="1068">
        <v>7000025906</v>
      </c>
      <c r="C140" s="1070">
        <v>1230</v>
      </c>
      <c r="D140" s="1070">
        <v>1620</v>
      </c>
      <c r="E140" s="1070">
        <v>30</v>
      </c>
      <c r="F140" s="1068" t="s">
        <v>574</v>
      </c>
      <c r="G140" s="1070">
        <v>100004926</v>
      </c>
      <c r="H140" s="1070">
        <v>998731</v>
      </c>
      <c r="I140" s="1157"/>
      <c r="J140" s="1070">
        <v>18</v>
      </c>
      <c r="K140" s="1156"/>
      <c r="L140" s="1068" t="s">
        <v>656</v>
      </c>
      <c r="M140" s="1070" t="s">
        <v>575</v>
      </c>
      <c r="N140" s="1070">
        <v>25</v>
      </c>
      <c r="O140" s="1143"/>
      <c r="P140" s="1102" t="str">
        <f>IF(O140=0, "Included", IF(ISERROR(N140*O140), O140, N140*O140))</f>
        <v>Included</v>
      </c>
      <c r="Q140" s="1102">
        <f>S140</f>
        <v>0</v>
      </c>
      <c r="R140" s="666">
        <f>IF(P140="Included",0,P140)</f>
        <v>0</v>
      </c>
      <c r="S140" s="666">
        <f t="shared" si="10"/>
        <v>0</v>
      </c>
      <c r="T140" s="667"/>
      <c r="U140" s="667"/>
      <c r="AD140" s="799"/>
    </row>
    <row r="141" spans="1:30" s="666" customFormat="1" ht="16.5">
      <c r="A141" s="818">
        <v>76</v>
      </c>
      <c r="B141" s="1068">
        <v>7000025906</v>
      </c>
      <c r="C141" s="1070">
        <v>1230</v>
      </c>
      <c r="D141" s="1070">
        <v>1620</v>
      </c>
      <c r="E141" s="1070">
        <v>40</v>
      </c>
      <c r="F141" s="1068" t="s">
        <v>574</v>
      </c>
      <c r="G141" s="1070">
        <v>100004852</v>
      </c>
      <c r="H141" s="1070">
        <v>998731</v>
      </c>
      <c r="I141" s="1157"/>
      <c r="J141" s="1070">
        <v>18</v>
      </c>
      <c r="K141" s="1156"/>
      <c r="L141" s="1068" t="s">
        <v>655</v>
      </c>
      <c r="M141" s="1070" t="s">
        <v>575</v>
      </c>
      <c r="N141" s="1070">
        <v>25</v>
      </c>
      <c r="O141" s="1143"/>
      <c r="P141" s="1102" t="str">
        <f>IF(O141=0, "Included", IF(ISERROR(N141*O141), O141, N141*O141))</f>
        <v>Included</v>
      </c>
      <c r="Q141" s="1102">
        <f>S141</f>
        <v>0</v>
      </c>
      <c r="R141" s="666">
        <f>IF(P141="Included",0,P141)</f>
        <v>0</v>
      </c>
      <c r="S141" s="666">
        <f t="shared" si="10"/>
        <v>0</v>
      </c>
      <c r="T141" s="667"/>
      <c r="U141" s="667"/>
      <c r="AD141" s="799"/>
    </row>
    <row r="142" spans="1:30" s="666" customFormat="1" ht="16.5">
      <c r="A142" s="818">
        <v>77</v>
      </c>
      <c r="B142" s="1068">
        <v>7000025906</v>
      </c>
      <c r="C142" s="1070">
        <v>1230</v>
      </c>
      <c r="D142" s="1070">
        <v>1620</v>
      </c>
      <c r="E142" s="1070">
        <v>50</v>
      </c>
      <c r="F142" s="1068" t="s">
        <v>574</v>
      </c>
      <c r="G142" s="1070">
        <v>100001885</v>
      </c>
      <c r="H142" s="1070">
        <v>998739</v>
      </c>
      <c r="I142" s="1157"/>
      <c r="J142" s="1070">
        <v>18</v>
      </c>
      <c r="K142" s="1156"/>
      <c r="L142" s="1068" t="s">
        <v>589</v>
      </c>
      <c r="M142" s="1070" t="s">
        <v>575</v>
      </c>
      <c r="N142" s="1070">
        <v>3</v>
      </c>
      <c r="O142" s="1143"/>
      <c r="P142" s="1102" t="str">
        <f t="shared" ref="P142:P161" si="26">IF(O142=0, "Included", IF(ISERROR(N142*O142), O142, N142*O142))</f>
        <v>Included</v>
      </c>
      <c r="Q142" s="1102">
        <f t="shared" ref="Q142:Q161" si="27">S142</f>
        <v>0</v>
      </c>
      <c r="R142" s="666">
        <f t="shared" ref="R142:R161" si="28">IF(P142="Included",0,P142)</f>
        <v>0</v>
      </c>
      <c r="S142" s="666">
        <f t="shared" si="10"/>
        <v>0</v>
      </c>
      <c r="T142" s="667"/>
      <c r="U142" s="667"/>
      <c r="AD142" s="799"/>
    </row>
    <row r="143" spans="1:30" s="666" customFormat="1" ht="16.5">
      <c r="A143" s="818">
        <v>78</v>
      </c>
      <c r="B143" s="1068">
        <v>7000025906</v>
      </c>
      <c r="C143" s="1070">
        <v>1230</v>
      </c>
      <c r="D143" s="1070">
        <v>1620</v>
      </c>
      <c r="E143" s="1070">
        <v>60</v>
      </c>
      <c r="F143" s="1068" t="s">
        <v>574</v>
      </c>
      <c r="G143" s="1070">
        <v>100001021</v>
      </c>
      <c r="H143" s="1070">
        <v>995461</v>
      </c>
      <c r="I143" s="1157"/>
      <c r="J143" s="1070">
        <v>18</v>
      </c>
      <c r="K143" s="1156"/>
      <c r="L143" s="1068" t="s">
        <v>588</v>
      </c>
      <c r="M143" s="1070" t="s">
        <v>575</v>
      </c>
      <c r="N143" s="1070">
        <v>4</v>
      </c>
      <c r="O143" s="1143"/>
      <c r="P143" s="1102" t="str">
        <f t="shared" si="26"/>
        <v>Included</v>
      </c>
      <c r="Q143" s="1102">
        <f t="shared" si="27"/>
        <v>0</v>
      </c>
      <c r="R143" s="666">
        <f t="shared" si="28"/>
        <v>0</v>
      </c>
      <c r="S143" s="666">
        <f t="shared" si="10"/>
        <v>0</v>
      </c>
      <c r="T143" s="667"/>
      <c r="U143" s="667"/>
      <c r="AD143" s="799"/>
    </row>
    <row r="144" spans="1:30" s="666" customFormat="1" ht="49.5">
      <c r="A144" s="818">
        <v>79</v>
      </c>
      <c r="B144" s="1068">
        <v>7000025906</v>
      </c>
      <c r="C144" s="1070">
        <v>1240</v>
      </c>
      <c r="D144" s="1070">
        <v>1730</v>
      </c>
      <c r="E144" s="1070">
        <v>10</v>
      </c>
      <c r="F144" s="1068" t="s">
        <v>829</v>
      </c>
      <c r="G144" s="1070">
        <v>100004518</v>
      </c>
      <c r="H144" s="1070">
        <v>995433</v>
      </c>
      <c r="I144" s="1157"/>
      <c r="J144" s="1070">
        <v>18</v>
      </c>
      <c r="K144" s="1156"/>
      <c r="L144" s="1068" t="s">
        <v>601</v>
      </c>
      <c r="M144" s="1070" t="s">
        <v>602</v>
      </c>
      <c r="N144" s="1070">
        <v>42912</v>
      </c>
      <c r="O144" s="1143"/>
      <c r="P144" s="1102" t="str">
        <f t="shared" si="26"/>
        <v>Included</v>
      </c>
      <c r="Q144" s="1102">
        <f t="shared" si="27"/>
        <v>0</v>
      </c>
      <c r="R144" s="666">
        <f t="shared" si="28"/>
        <v>0</v>
      </c>
      <c r="S144" s="666">
        <f t="shared" si="10"/>
        <v>0</v>
      </c>
      <c r="T144" s="667"/>
      <c r="U144" s="667"/>
      <c r="AD144" s="799"/>
    </row>
    <row r="145" spans="1:30" s="666" customFormat="1" ht="66">
      <c r="A145" s="818">
        <v>80</v>
      </c>
      <c r="B145" s="1068">
        <v>7000025906</v>
      </c>
      <c r="C145" s="1070">
        <v>1240</v>
      </c>
      <c r="D145" s="1070">
        <v>1730</v>
      </c>
      <c r="E145" s="1070">
        <v>20</v>
      </c>
      <c r="F145" s="1068" t="s">
        <v>829</v>
      </c>
      <c r="G145" s="1070">
        <v>100011662</v>
      </c>
      <c r="H145" s="1070">
        <v>995433</v>
      </c>
      <c r="I145" s="1157"/>
      <c r="J145" s="1070">
        <v>18</v>
      </c>
      <c r="K145" s="1156"/>
      <c r="L145" s="1068" t="s">
        <v>834</v>
      </c>
      <c r="M145" s="1070" t="s">
        <v>602</v>
      </c>
      <c r="N145" s="1070">
        <v>4768</v>
      </c>
      <c r="O145" s="1143"/>
      <c r="P145" s="1102" t="str">
        <f t="shared" si="26"/>
        <v>Included</v>
      </c>
      <c r="Q145" s="1102">
        <f t="shared" si="27"/>
        <v>0</v>
      </c>
      <c r="R145" s="666">
        <f t="shared" si="28"/>
        <v>0</v>
      </c>
      <c r="S145" s="666">
        <f t="shared" si="10"/>
        <v>0</v>
      </c>
      <c r="T145" s="667"/>
      <c r="U145" s="667"/>
      <c r="AD145" s="799"/>
    </row>
    <row r="146" spans="1:30" s="666" customFormat="1" ht="49.5">
      <c r="A146" s="818">
        <v>81</v>
      </c>
      <c r="B146" s="1068">
        <v>7000025906</v>
      </c>
      <c r="C146" s="1070">
        <v>1240</v>
      </c>
      <c r="D146" s="1070">
        <v>1730</v>
      </c>
      <c r="E146" s="1070">
        <v>30</v>
      </c>
      <c r="F146" s="1068" t="s">
        <v>829</v>
      </c>
      <c r="G146" s="1070">
        <v>100001327</v>
      </c>
      <c r="H146" s="1070">
        <v>995454</v>
      </c>
      <c r="I146" s="1157"/>
      <c r="J146" s="1070">
        <v>18</v>
      </c>
      <c r="K146" s="1156"/>
      <c r="L146" s="1068" t="s">
        <v>614</v>
      </c>
      <c r="M146" s="1070" t="s">
        <v>602</v>
      </c>
      <c r="N146" s="1070">
        <v>14727</v>
      </c>
      <c r="O146" s="1143"/>
      <c r="P146" s="1102" t="str">
        <f t="shared" si="26"/>
        <v>Included</v>
      </c>
      <c r="Q146" s="1102">
        <f t="shared" si="27"/>
        <v>0</v>
      </c>
      <c r="R146" s="666">
        <f t="shared" si="28"/>
        <v>0</v>
      </c>
      <c r="S146" s="666">
        <f t="shared" si="10"/>
        <v>0</v>
      </c>
      <c r="T146" s="667"/>
      <c r="U146" s="667"/>
      <c r="AD146" s="799"/>
    </row>
    <row r="147" spans="1:30" s="666" customFormat="1" ht="16.5">
      <c r="A147" s="818">
        <v>82</v>
      </c>
      <c r="B147" s="1068">
        <v>7000025906</v>
      </c>
      <c r="C147" s="1070">
        <v>1240</v>
      </c>
      <c r="D147" s="1070">
        <v>1730</v>
      </c>
      <c r="E147" s="1070">
        <v>40</v>
      </c>
      <c r="F147" s="1068" t="s">
        <v>829</v>
      </c>
      <c r="G147" s="1070">
        <v>100001326</v>
      </c>
      <c r="H147" s="1070">
        <v>995454</v>
      </c>
      <c r="I147" s="1157"/>
      <c r="J147" s="1070">
        <v>18</v>
      </c>
      <c r="K147" s="1156"/>
      <c r="L147" s="1068" t="s">
        <v>613</v>
      </c>
      <c r="M147" s="1070" t="s">
        <v>602</v>
      </c>
      <c r="N147" s="1070">
        <v>147</v>
      </c>
      <c r="O147" s="1143"/>
      <c r="P147" s="1102" t="str">
        <f t="shared" si="26"/>
        <v>Included</v>
      </c>
      <c r="Q147" s="1102">
        <f t="shared" si="27"/>
        <v>0</v>
      </c>
      <c r="R147" s="666">
        <f t="shared" si="28"/>
        <v>0</v>
      </c>
      <c r="S147" s="666">
        <f t="shared" si="10"/>
        <v>0</v>
      </c>
      <c r="T147" s="667"/>
      <c r="U147" s="667"/>
      <c r="AD147" s="799"/>
    </row>
    <row r="148" spans="1:30" s="666" customFormat="1" ht="16.5">
      <c r="A148" s="818">
        <v>83</v>
      </c>
      <c r="B148" s="1068">
        <v>7000025906</v>
      </c>
      <c r="C148" s="1070">
        <v>1240</v>
      </c>
      <c r="D148" s="1070">
        <v>1730</v>
      </c>
      <c r="E148" s="1070">
        <v>50</v>
      </c>
      <c r="F148" s="1068" t="s">
        <v>829</v>
      </c>
      <c r="G148" s="1070">
        <v>100001325</v>
      </c>
      <c r="H148" s="1070">
        <v>995454</v>
      </c>
      <c r="I148" s="1157"/>
      <c r="J148" s="1070">
        <v>18</v>
      </c>
      <c r="K148" s="1156"/>
      <c r="L148" s="1068" t="s">
        <v>603</v>
      </c>
      <c r="M148" s="1070" t="s">
        <v>602</v>
      </c>
      <c r="N148" s="1070">
        <v>1348</v>
      </c>
      <c r="O148" s="1143"/>
      <c r="P148" s="1102" t="str">
        <f t="shared" si="26"/>
        <v>Included</v>
      </c>
      <c r="Q148" s="1102">
        <f t="shared" si="27"/>
        <v>0</v>
      </c>
      <c r="R148" s="666">
        <f t="shared" si="28"/>
        <v>0</v>
      </c>
      <c r="S148" s="666">
        <f t="shared" si="10"/>
        <v>0</v>
      </c>
      <c r="T148" s="667"/>
      <c r="U148" s="667"/>
      <c r="AD148" s="799"/>
    </row>
    <row r="149" spans="1:30" s="666" customFormat="1" ht="16.5">
      <c r="A149" s="818">
        <v>84</v>
      </c>
      <c r="B149" s="1068">
        <v>7000025906</v>
      </c>
      <c r="C149" s="1070">
        <v>1240</v>
      </c>
      <c r="D149" s="1070">
        <v>1730</v>
      </c>
      <c r="E149" s="1070">
        <v>60</v>
      </c>
      <c r="F149" s="1068" t="s">
        <v>829</v>
      </c>
      <c r="G149" s="1070">
        <v>100001329</v>
      </c>
      <c r="H149" s="1070">
        <v>995454</v>
      </c>
      <c r="I149" s="1157"/>
      <c r="J149" s="1070">
        <v>18</v>
      </c>
      <c r="K149" s="1156"/>
      <c r="L149" s="1068" t="s">
        <v>604</v>
      </c>
      <c r="M149" s="1070" t="s">
        <v>596</v>
      </c>
      <c r="N149" s="1070">
        <v>1031</v>
      </c>
      <c r="O149" s="1143"/>
      <c r="P149" s="1102" t="str">
        <f t="shared" si="26"/>
        <v>Included</v>
      </c>
      <c r="Q149" s="1102">
        <f t="shared" si="27"/>
        <v>0</v>
      </c>
      <c r="R149" s="666">
        <f t="shared" si="28"/>
        <v>0</v>
      </c>
      <c r="S149" s="666">
        <f t="shared" si="10"/>
        <v>0</v>
      </c>
      <c r="T149" s="667"/>
      <c r="U149" s="667"/>
      <c r="AD149" s="799"/>
    </row>
    <row r="150" spans="1:30" s="666" customFormat="1" ht="49.5">
      <c r="A150" s="818">
        <v>85</v>
      </c>
      <c r="B150" s="1068">
        <v>7000025906</v>
      </c>
      <c r="C150" s="1070">
        <v>1240</v>
      </c>
      <c r="D150" s="1070">
        <v>1730</v>
      </c>
      <c r="E150" s="1070">
        <v>70</v>
      </c>
      <c r="F150" s="1068" t="s">
        <v>829</v>
      </c>
      <c r="G150" s="1070">
        <v>100001331</v>
      </c>
      <c r="H150" s="1070">
        <v>995455</v>
      </c>
      <c r="I150" s="1157"/>
      <c r="J150" s="1070">
        <v>18</v>
      </c>
      <c r="K150" s="1156"/>
      <c r="L150" s="1068" t="s">
        <v>606</v>
      </c>
      <c r="M150" s="1070" t="s">
        <v>596</v>
      </c>
      <c r="N150" s="1070">
        <v>161</v>
      </c>
      <c r="O150" s="1143"/>
      <c r="P150" s="1102" t="str">
        <f t="shared" si="26"/>
        <v>Included</v>
      </c>
      <c r="Q150" s="1102">
        <f t="shared" si="27"/>
        <v>0</v>
      </c>
      <c r="R150" s="666">
        <f t="shared" si="28"/>
        <v>0</v>
      </c>
      <c r="S150" s="666">
        <f t="shared" si="10"/>
        <v>0</v>
      </c>
      <c r="T150" s="667"/>
      <c r="U150" s="667"/>
      <c r="AD150" s="799"/>
    </row>
    <row r="151" spans="1:30" s="666" customFormat="1" ht="16.5">
      <c r="A151" s="818">
        <v>86</v>
      </c>
      <c r="B151" s="1068">
        <v>7000025906</v>
      </c>
      <c r="C151" s="1070">
        <v>1240</v>
      </c>
      <c r="D151" s="1070">
        <v>1730</v>
      </c>
      <c r="E151" s="1070">
        <v>80</v>
      </c>
      <c r="F151" s="1068" t="s">
        <v>829</v>
      </c>
      <c r="G151" s="1070">
        <v>100001330</v>
      </c>
      <c r="H151" s="1070">
        <v>995428</v>
      </c>
      <c r="I151" s="1157"/>
      <c r="J151" s="1070">
        <v>18</v>
      </c>
      <c r="K151" s="1156"/>
      <c r="L151" s="1068" t="s">
        <v>605</v>
      </c>
      <c r="M151" s="1070" t="s">
        <v>602</v>
      </c>
      <c r="N151" s="1070">
        <v>225</v>
      </c>
      <c r="O151" s="1143"/>
      <c r="P151" s="1102" t="str">
        <f t="shared" si="26"/>
        <v>Included</v>
      </c>
      <c r="Q151" s="1102">
        <f t="shared" si="27"/>
        <v>0</v>
      </c>
      <c r="R151" s="666">
        <f t="shared" si="28"/>
        <v>0</v>
      </c>
      <c r="S151" s="666">
        <f t="shared" si="10"/>
        <v>0</v>
      </c>
      <c r="T151" s="667"/>
      <c r="U151" s="667"/>
      <c r="AD151" s="799"/>
    </row>
    <row r="152" spans="1:30" s="666" customFormat="1" ht="49.5">
      <c r="A152" s="818">
        <v>87</v>
      </c>
      <c r="B152" s="1068">
        <v>7000025906</v>
      </c>
      <c r="C152" s="1070">
        <v>1240</v>
      </c>
      <c r="D152" s="1070">
        <v>1730</v>
      </c>
      <c r="E152" s="1070">
        <v>90</v>
      </c>
      <c r="F152" s="1068" t="s">
        <v>829</v>
      </c>
      <c r="G152" s="1070">
        <v>100001721</v>
      </c>
      <c r="H152" s="1070">
        <v>995428</v>
      </c>
      <c r="I152" s="1157"/>
      <c r="J152" s="1070">
        <v>18</v>
      </c>
      <c r="K152" s="1156"/>
      <c r="L152" s="1068" t="s">
        <v>627</v>
      </c>
      <c r="M152" s="1070" t="s">
        <v>602</v>
      </c>
      <c r="N152" s="1070">
        <v>2407</v>
      </c>
      <c r="O152" s="1143"/>
      <c r="P152" s="1102" t="str">
        <f t="shared" si="26"/>
        <v>Included</v>
      </c>
      <c r="Q152" s="1102">
        <f t="shared" si="27"/>
        <v>0</v>
      </c>
      <c r="R152" s="666">
        <f t="shared" si="28"/>
        <v>0</v>
      </c>
      <c r="S152" s="666">
        <f t="shared" si="10"/>
        <v>0</v>
      </c>
      <c r="T152" s="667"/>
      <c r="U152" s="667"/>
      <c r="AD152" s="799"/>
    </row>
    <row r="153" spans="1:30" s="666" customFormat="1" ht="16.5">
      <c r="A153" s="818">
        <v>88</v>
      </c>
      <c r="B153" s="1068">
        <v>7000025906</v>
      </c>
      <c r="C153" s="1070">
        <v>1240</v>
      </c>
      <c r="D153" s="1070">
        <v>1730</v>
      </c>
      <c r="E153" s="1070">
        <v>100</v>
      </c>
      <c r="F153" s="1068" t="s">
        <v>829</v>
      </c>
      <c r="G153" s="1070">
        <v>100001714</v>
      </c>
      <c r="H153" s="1070">
        <v>995428</v>
      </c>
      <c r="I153" s="1157"/>
      <c r="J153" s="1070">
        <v>18</v>
      </c>
      <c r="K153" s="1156"/>
      <c r="L153" s="1068" t="s">
        <v>622</v>
      </c>
      <c r="M153" s="1070" t="s">
        <v>608</v>
      </c>
      <c r="N153" s="1070">
        <v>135000</v>
      </c>
      <c r="O153" s="1143"/>
      <c r="P153" s="1102" t="str">
        <f t="shared" si="26"/>
        <v>Included</v>
      </c>
      <c r="Q153" s="1102">
        <f t="shared" si="27"/>
        <v>0</v>
      </c>
      <c r="R153" s="666">
        <f t="shared" si="28"/>
        <v>0</v>
      </c>
      <c r="S153" s="666">
        <f t="shared" si="10"/>
        <v>0</v>
      </c>
      <c r="T153" s="667"/>
      <c r="U153" s="667"/>
      <c r="AD153" s="799"/>
    </row>
    <row r="154" spans="1:30" s="666" customFormat="1" ht="33">
      <c r="A154" s="818">
        <v>89</v>
      </c>
      <c r="B154" s="1068">
        <v>7000025906</v>
      </c>
      <c r="C154" s="1070">
        <v>1240</v>
      </c>
      <c r="D154" s="1070">
        <v>1730</v>
      </c>
      <c r="E154" s="1070">
        <v>110</v>
      </c>
      <c r="F154" s="1068" t="s">
        <v>829</v>
      </c>
      <c r="G154" s="1070">
        <v>100001712</v>
      </c>
      <c r="H154" s="1070">
        <v>995428</v>
      </c>
      <c r="I154" s="1157"/>
      <c r="J154" s="1070">
        <v>18</v>
      </c>
      <c r="K154" s="1156"/>
      <c r="L154" s="1068" t="s">
        <v>835</v>
      </c>
      <c r="M154" s="1070" t="s">
        <v>608</v>
      </c>
      <c r="N154" s="1070">
        <v>400</v>
      </c>
      <c r="O154" s="1143"/>
      <c r="P154" s="1102" t="str">
        <f t="shared" si="26"/>
        <v>Included</v>
      </c>
      <c r="Q154" s="1102">
        <f t="shared" si="27"/>
        <v>0</v>
      </c>
      <c r="R154" s="666">
        <f t="shared" si="28"/>
        <v>0</v>
      </c>
      <c r="S154" s="666">
        <f t="shared" si="10"/>
        <v>0</v>
      </c>
      <c r="T154" s="667"/>
      <c r="U154" s="667"/>
      <c r="AD154" s="799"/>
    </row>
    <row r="155" spans="1:30" s="666" customFormat="1" ht="16.5">
      <c r="A155" s="818">
        <v>90</v>
      </c>
      <c r="B155" s="1068">
        <v>7000025906</v>
      </c>
      <c r="C155" s="1070">
        <v>1240</v>
      </c>
      <c r="D155" s="1070">
        <v>1730</v>
      </c>
      <c r="E155" s="1070">
        <v>120</v>
      </c>
      <c r="F155" s="1068" t="s">
        <v>829</v>
      </c>
      <c r="G155" s="1070">
        <v>100001713</v>
      </c>
      <c r="H155" s="1070">
        <v>995424</v>
      </c>
      <c r="I155" s="1157"/>
      <c r="J155" s="1070">
        <v>18</v>
      </c>
      <c r="K155" s="1156"/>
      <c r="L155" s="1068" t="s">
        <v>607</v>
      </c>
      <c r="M155" s="1070" t="s">
        <v>608</v>
      </c>
      <c r="N155" s="1070">
        <v>135400</v>
      </c>
      <c r="O155" s="1143"/>
      <c r="P155" s="1102" t="str">
        <f t="shared" si="26"/>
        <v>Included</v>
      </c>
      <c r="Q155" s="1102">
        <f t="shared" si="27"/>
        <v>0</v>
      </c>
      <c r="R155" s="666">
        <f t="shared" si="28"/>
        <v>0</v>
      </c>
      <c r="S155" s="666">
        <f t="shared" si="10"/>
        <v>0</v>
      </c>
      <c r="T155" s="667"/>
      <c r="U155" s="667"/>
      <c r="AD155" s="799"/>
    </row>
    <row r="156" spans="1:30" s="666" customFormat="1" ht="33">
      <c r="A156" s="818">
        <v>91</v>
      </c>
      <c r="B156" s="1068">
        <v>7000025906</v>
      </c>
      <c r="C156" s="1070">
        <v>1240</v>
      </c>
      <c r="D156" s="1070">
        <v>1730</v>
      </c>
      <c r="E156" s="1070">
        <v>130</v>
      </c>
      <c r="F156" s="1068" t="s">
        <v>829</v>
      </c>
      <c r="G156" s="1070">
        <v>100003114</v>
      </c>
      <c r="H156" s="1070">
        <v>995454</v>
      </c>
      <c r="I156" s="1157"/>
      <c r="J156" s="1070">
        <v>18</v>
      </c>
      <c r="K156" s="1156"/>
      <c r="L156" s="1068" t="s">
        <v>615</v>
      </c>
      <c r="M156" s="1070" t="s">
        <v>608</v>
      </c>
      <c r="N156" s="1070">
        <v>2400</v>
      </c>
      <c r="O156" s="1143"/>
      <c r="P156" s="1102" t="str">
        <f t="shared" si="26"/>
        <v>Included</v>
      </c>
      <c r="Q156" s="1102">
        <f t="shared" si="27"/>
        <v>0</v>
      </c>
      <c r="R156" s="666">
        <f t="shared" si="28"/>
        <v>0</v>
      </c>
      <c r="S156" s="666">
        <f t="shared" si="10"/>
        <v>0</v>
      </c>
      <c r="T156" s="667"/>
      <c r="U156" s="667"/>
      <c r="AD156" s="799"/>
    </row>
    <row r="157" spans="1:30" s="666" customFormat="1" ht="66">
      <c r="A157" s="818">
        <v>92</v>
      </c>
      <c r="B157" s="1068">
        <v>7000025906</v>
      </c>
      <c r="C157" s="1070">
        <v>1240</v>
      </c>
      <c r="D157" s="1070">
        <v>1730</v>
      </c>
      <c r="E157" s="1070">
        <v>140</v>
      </c>
      <c r="F157" s="1068" t="s">
        <v>829</v>
      </c>
      <c r="G157" s="1070">
        <v>100001457</v>
      </c>
      <c r="H157" s="1070">
        <v>995421</v>
      </c>
      <c r="I157" s="1157"/>
      <c r="J157" s="1070">
        <v>18</v>
      </c>
      <c r="K157" s="1156"/>
      <c r="L157" s="1068" t="s">
        <v>693</v>
      </c>
      <c r="M157" s="1070" t="s">
        <v>608</v>
      </c>
      <c r="N157" s="1070">
        <v>947</v>
      </c>
      <c r="O157" s="1143"/>
      <c r="P157" s="1102" t="str">
        <f t="shared" si="26"/>
        <v>Included</v>
      </c>
      <c r="Q157" s="1102">
        <f t="shared" si="27"/>
        <v>0</v>
      </c>
      <c r="R157" s="666">
        <f t="shared" si="28"/>
        <v>0</v>
      </c>
      <c r="S157" s="666">
        <f t="shared" si="10"/>
        <v>0</v>
      </c>
      <c r="T157" s="667"/>
      <c r="U157" s="667"/>
      <c r="AD157" s="799"/>
    </row>
    <row r="158" spans="1:30" s="666" customFormat="1" ht="16.5">
      <c r="A158" s="818">
        <v>93</v>
      </c>
      <c r="B158" s="1068">
        <v>7000025906</v>
      </c>
      <c r="C158" s="1070">
        <v>1240</v>
      </c>
      <c r="D158" s="1070">
        <v>1730</v>
      </c>
      <c r="E158" s="1070">
        <v>150</v>
      </c>
      <c r="F158" s="1068" t="s">
        <v>829</v>
      </c>
      <c r="G158" s="1070">
        <v>100001409</v>
      </c>
      <c r="H158" s="1070">
        <v>995462</v>
      </c>
      <c r="I158" s="1157"/>
      <c r="J158" s="1070">
        <v>18</v>
      </c>
      <c r="K158" s="1156"/>
      <c r="L158" s="1068" t="s">
        <v>836</v>
      </c>
      <c r="M158" s="1070" t="s">
        <v>575</v>
      </c>
      <c r="N158" s="1070">
        <v>3</v>
      </c>
      <c r="O158" s="1143"/>
      <c r="P158" s="1102" t="str">
        <f t="shared" si="26"/>
        <v>Included</v>
      </c>
      <c r="Q158" s="1102">
        <f t="shared" si="27"/>
        <v>0</v>
      </c>
      <c r="R158" s="666">
        <f t="shared" si="28"/>
        <v>0</v>
      </c>
      <c r="S158" s="666">
        <f t="shared" si="10"/>
        <v>0</v>
      </c>
      <c r="T158" s="667"/>
      <c r="U158" s="667"/>
      <c r="AD158" s="799"/>
    </row>
    <row r="159" spans="1:30" s="666" customFormat="1" ht="66">
      <c r="A159" s="818">
        <v>94</v>
      </c>
      <c r="B159" s="1068">
        <v>7000025906</v>
      </c>
      <c r="C159" s="1070">
        <v>1240</v>
      </c>
      <c r="D159" s="1070">
        <v>1730</v>
      </c>
      <c r="E159" s="1070">
        <v>160</v>
      </c>
      <c r="F159" s="1068" t="s">
        <v>829</v>
      </c>
      <c r="G159" s="1070">
        <v>130000761</v>
      </c>
      <c r="H159" s="1070">
        <v>995428</v>
      </c>
      <c r="I159" s="1157"/>
      <c r="J159" s="1070">
        <v>18</v>
      </c>
      <c r="K159" s="1156"/>
      <c r="L159" s="1068" t="s">
        <v>807</v>
      </c>
      <c r="M159" s="1070" t="s">
        <v>616</v>
      </c>
      <c r="N159" s="1070">
        <v>90</v>
      </c>
      <c r="O159" s="1143"/>
      <c r="P159" s="1102" t="str">
        <f t="shared" si="26"/>
        <v>Included</v>
      </c>
      <c r="Q159" s="1102">
        <f t="shared" si="27"/>
        <v>0</v>
      </c>
      <c r="R159" s="666">
        <f t="shared" si="28"/>
        <v>0</v>
      </c>
      <c r="S159" s="666">
        <f t="shared" si="10"/>
        <v>0</v>
      </c>
      <c r="T159" s="667"/>
      <c r="U159" s="667"/>
      <c r="AD159" s="799"/>
    </row>
    <row r="160" spans="1:30" s="666" customFormat="1" ht="66">
      <c r="A160" s="818">
        <v>95</v>
      </c>
      <c r="B160" s="1068">
        <v>7000025906</v>
      </c>
      <c r="C160" s="1070">
        <v>1240</v>
      </c>
      <c r="D160" s="1070">
        <v>1730</v>
      </c>
      <c r="E160" s="1070">
        <v>170</v>
      </c>
      <c r="F160" s="1068" t="s">
        <v>829</v>
      </c>
      <c r="G160" s="1070">
        <v>130000762</v>
      </c>
      <c r="H160" s="1070">
        <v>995428</v>
      </c>
      <c r="I160" s="1157"/>
      <c r="J160" s="1070">
        <v>18</v>
      </c>
      <c r="K160" s="1156"/>
      <c r="L160" s="1068" t="s">
        <v>808</v>
      </c>
      <c r="M160" s="1070" t="s">
        <v>616</v>
      </c>
      <c r="N160" s="1070">
        <v>357</v>
      </c>
      <c r="O160" s="1143"/>
      <c r="P160" s="1102" t="str">
        <f t="shared" si="26"/>
        <v>Included</v>
      </c>
      <c r="Q160" s="1102">
        <f t="shared" si="27"/>
        <v>0</v>
      </c>
      <c r="R160" s="666">
        <f t="shared" si="28"/>
        <v>0</v>
      </c>
      <c r="S160" s="666">
        <f t="shared" si="10"/>
        <v>0</v>
      </c>
      <c r="T160" s="667"/>
      <c r="U160" s="667"/>
      <c r="AD160" s="799"/>
    </row>
    <row r="161" spans="1:30" s="666" customFormat="1" ht="66">
      <c r="A161" s="818">
        <v>96</v>
      </c>
      <c r="B161" s="1068">
        <v>7000025906</v>
      </c>
      <c r="C161" s="1070">
        <v>1240</v>
      </c>
      <c r="D161" s="1070">
        <v>1730</v>
      </c>
      <c r="E161" s="1070">
        <v>180</v>
      </c>
      <c r="F161" s="1068" t="s">
        <v>829</v>
      </c>
      <c r="G161" s="1070">
        <v>100008110</v>
      </c>
      <c r="H161" s="1070">
        <v>995421</v>
      </c>
      <c r="I161" s="1157"/>
      <c r="J161" s="1070">
        <v>18</v>
      </c>
      <c r="K161" s="1156"/>
      <c r="L161" s="1068" t="s">
        <v>797</v>
      </c>
      <c r="M161" s="1070" t="s">
        <v>608</v>
      </c>
      <c r="N161" s="1070">
        <v>9375</v>
      </c>
      <c r="O161" s="1143"/>
      <c r="P161" s="1102" t="str">
        <f t="shared" si="26"/>
        <v>Included</v>
      </c>
      <c r="Q161" s="1102">
        <f t="shared" si="27"/>
        <v>0</v>
      </c>
      <c r="R161" s="666">
        <f t="shared" si="28"/>
        <v>0</v>
      </c>
      <c r="S161" s="666">
        <f t="shared" si="10"/>
        <v>0</v>
      </c>
      <c r="T161" s="667"/>
      <c r="U161" s="667"/>
      <c r="AD161" s="799"/>
    </row>
    <row r="162" spans="1:30" s="666" customFormat="1" ht="33">
      <c r="A162" s="818">
        <v>97</v>
      </c>
      <c r="B162" s="1068">
        <v>7000025906</v>
      </c>
      <c r="C162" s="1070">
        <v>1240</v>
      </c>
      <c r="D162" s="1070">
        <v>1730</v>
      </c>
      <c r="E162" s="1070">
        <v>190</v>
      </c>
      <c r="F162" s="1068" t="s">
        <v>829</v>
      </c>
      <c r="G162" s="1070">
        <v>100020960</v>
      </c>
      <c r="H162" s="1070">
        <v>995461</v>
      </c>
      <c r="I162" s="1157"/>
      <c r="J162" s="1070">
        <v>18</v>
      </c>
      <c r="K162" s="1156"/>
      <c r="L162" s="1068" t="s">
        <v>837</v>
      </c>
      <c r="M162" s="1070" t="s">
        <v>616</v>
      </c>
      <c r="N162" s="1070">
        <v>60</v>
      </c>
      <c r="O162" s="1143"/>
      <c r="P162" s="1102" t="str">
        <f>IF(O162=0, "Included", IF(ISERROR(N162*O162), O162, N162*O162))</f>
        <v>Included</v>
      </c>
      <c r="Q162" s="1102">
        <f>S162</f>
        <v>0</v>
      </c>
      <c r="R162" s="666">
        <f>IF(P162="Included",0,P162)</f>
        <v>0</v>
      </c>
      <c r="S162" s="666">
        <f t="shared" si="10"/>
        <v>0</v>
      </c>
      <c r="T162" s="667"/>
      <c r="U162" s="667"/>
      <c r="AD162" s="799"/>
    </row>
    <row r="163" spans="1:30" s="666" customFormat="1" ht="33">
      <c r="A163" s="818">
        <v>98</v>
      </c>
      <c r="B163" s="1068">
        <v>7000025906</v>
      </c>
      <c r="C163" s="1070">
        <v>1240</v>
      </c>
      <c r="D163" s="1070">
        <v>1730</v>
      </c>
      <c r="E163" s="1070">
        <v>200</v>
      </c>
      <c r="F163" s="1068" t="s">
        <v>829</v>
      </c>
      <c r="G163" s="1070">
        <v>100020961</v>
      </c>
      <c r="H163" s="1070">
        <v>995461</v>
      </c>
      <c r="I163" s="1157"/>
      <c r="J163" s="1070">
        <v>18</v>
      </c>
      <c r="K163" s="1156"/>
      <c r="L163" s="1068" t="s">
        <v>838</v>
      </c>
      <c r="M163" s="1070" t="s">
        <v>616</v>
      </c>
      <c r="N163" s="1070">
        <v>60</v>
      </c>
      <c r="O163" s="1143"/>
      <c r="P163" s="1102" t="str">
        <f>IF(O163=0, "Included", IF(ISERROR(N163*O163), O163, N163*O163))</f>
        <v>Included</v>
      </c>
      <c r="Q163" s="1102">
        <f>S163</f>
        <v>0</v>
      </c>
      <c r="R163" s="666">
        <f>IF(P163="Included",0,P163)</f>
        <v>0</v>
      </c>
      <c r="S163" s="666">
        <f t="shared" si="10"/>
        <v>0</v>
      </c>
      <c r="T163" s="667"/>
      <c r="U163" s="667"/>
      <c r="AD163" s="799"/>
    </row>
    <row r="164" spans="1:30" s="666" customFormat="1" ht="33">
      <c r="A164" s="818">
        <v>99</v>
      </c>
      <c r="B164" s="1068">
        <v>7000025906</v>
      </c>
      <c r="C164" s="1070">
        <v>1240</v>
      </c>
      <c r="D164" s="1070">
        <v>1730</v>
      </c>
      <c r="E164" s="1070">
        <v>210</v>
      </c>
      <c r="F164" s="1068" t="s">
        <v>829</v>
      </c>
      <c r="G164" s="1070">
        <v>100020962</v>
      </c>
      <c r="H164" s="1070">
        <v>995461</v>
      </c>
      <c r="I164" s="1157"/>
      <c r="J164" s="1070">
        <v>18</v>
      </c>
      <c r="K164" s="1156"/>
      <c r="L164" s="1068" t="s">
        <v>839</v>
      </c>
      <c r="M164" s="1070" t="s">
        <v>616</v>
      </c>
      <c r="N164" s="1070">
        <v>60</v>
      </c>
      <c r="O164" s="1143"/>
      <c r="P164" s="1102" t="str">
        <f>IF(O164=0, "Included", IF(ISERROR(N164*O164), O164, N164*O164))</f>
        <v>Included</v>
      </c>
      <c r="Q164" s="1102">
        <f>S164</f>
        <v>0</v>
      </c>
      <c r="R164" s="666">
        <f>IF(P164="Included",0,P164)</f>
        <v>0</v>
      </c>
      <c r="S164" s="666">
        <f t="shared" si="10"/>
        <v>0</v>
      </c>
      <c r="T164" s="667"/>
      <c r="U164" s="667"/>
      <c r="AD164" s="799"/>
    </row>
    <row r="165" spans="1:30" s="666" customFormat="1" ht="49.5">
      <c r="A165" s="818">
        <v>100</v>
      </c>
      <c r="B165" s="1068">
        <v>7000025906</v>
      </c>
      <c r="C165" s="1070">
        <v>1240</v>
      </c>
      <c r="D165" s="1070">
        <v>1730</v>
      </c>
      <c r="E165" s="1070">
        <v>220</v>
      </c>
      <c r="F165" s="1068" t="s">
        <v>829</v>
      </c>
      <c r="G165" s="1070">
        <v>100015791</v>
      </c>
      <c r="H165" s="1070">
        <v>995454</v>
      </c>
      <c r="I165" s="1157"/>
      <c r="J165" s="1070">
        <v>18</v>
      </c>
      <c r="K165" s="1156"/>
      <c r="L165" s="1068" t="s">
        <v>798</v>
      </c>
      <c r="M165" s="1070" t="s">
        <v>616</v>
      </c>
      <c r="N165" s="1070">
        <v>1250</v>
      </c>
      <c r="O165" s="1143"/>
      <c r="P165" s="1102" t="str">
        <f t="shared" ref="P165:P171" si="29">IF(O165=0, "Included", IF(ISERROR(N165*O165), O165, N165*O165))</f>
        <v>Included</v>
      </c>
      <c r="Q165" s="1102">
        <f t="shared" ref="Q165:Q171" si="30">S165</f>
        <v>0</v>
      </c>
      <c r="R165" s="666">
        <f t="shared" ref="R165:R171" si="31">IF(P165="Included",0,P165)</f>
        <v>0</v>
      </c>
      <c r="S165" s="666">
        <f t="shared" si="10"/>
        <v>0</v>
      </c>
      <c r="T165" s="667"/>
      <c r="U165" s="667"/>
      <c r="AD165" s="799"/>
    </row>
    <row r="166" spans="1:30" s="666" customFormat="1" ht="49.5">
      <c r="A166" s="818">
        <v>101</v>
      </c>
      <c r="B166" s="1068">
        <v>7000025906</v>
      </c>
      <c r="C166" s="1070">
        <v>1240</v>
      </c>
      <c r="D166" s="1070">
        <v>1730</v>
      </c>
      <c r="E166" s="1070">
        <v>230</v>
      </c>
      <c r="F166" s="1068" t="s">
        <v>829</v>
      </c>
      <c r="G166" s="1070">
        <v>100015792</v>
      </c>
      <c r="H166" s="1070">
        <v>995454</v>
      </c>
      <c r="I166" s="1157"/>
      <c r="J166" s="1070">
        <v>18</v>
      </c>
      <c r="K166" s="1156"/>
      <c r="L166" s="1068" t="s">
        <v>799</v>
      </c>
      <c r="M166" s="1070" t="s">
        <v>616</v>
      </c>
      <c r="N166" s="1070">
        <v>1250</v>
      </c>
      <c r="O166" s="1143"/>
      <c r="P166" s="1102" t="str">
        <f t="shared" si="29"/>
        <v>Included</v>
      </c>
      <c r="Q166" s="1102">
        <f t="shared" si="30"/>
        <v>0</v>
      </c>
      <c r="R166" s="666">
        <f t="shared" si="31"/>
        <v>0</v>
      </c>
      <c r="S166" s="666">
        <f t="shared" si="10"/>
        <v>0</v>
      </c>
      <c r="T166" s="667"/>
      <c r="U166" s="667"/>
      <c r="AD166" s="799"/>
    </row>
    <row r="167" spans="1:30" s="666" customFormat="1" ht="49.5">
      <c r="A167" s="818">
        <v>102</v>
      </c>
      <c r="B167" s="1068">
        <v>7000025906</v>
      </c>
      <c r="C167" s="1070">
        <v>1240</v>
      </c>
      <c r="D167" s="1070">
        <v>1730</v>
      </c>
      <c r="E167" s="1070">
        <v>240</v>
      </c>
      <c r="F167" s="1068" t="s">
        <v>829</v>
      </c>
      <c r="G167" s="1070">
        <v>100015793</v>
      </c>
      <c r="H167" s="1070">
        <v>995454</v>
      </c>
      <c r="I167" s="1157"/>
      <c r="J167" s="1070">
        <v>18</v>
      </c>
      <c r="K167" s="1156"/>
      <c r="L167" s="1068" t="s">
        <v>800</v>
      </c>
      <c r="M167" s="1070" t="s">
        <v>616</v>
      </c>
      <c r="N167" s="1070">
        <v>1250</v>
      </c>
      <c r="O167" s="1143"/>
      <c r="P167" s="1102" t="str">
        <f t="shared" si="29"/>
        <v>Included</v>
      </c>
      <c r="Q167" s="1102">
        <f t="shared" si="30"/>
        <v>0</v>
      </c>
      <c r="R167" s="666">
        <f t="shared" si="31"/>
        <v>0</v>
      </c>
      <c r="S167" s="666">
        <f t="shared" si="10"/>
        <v>0</v>
      </c>
      <c r="T167" s="667"/>
      <c r="U167" s="667"/>
      <c r="AD167" s="799"/>
    </row>
    <row r="168" spans="1:30" s="666" customFormat="1" ht="49.5">
      <c r="A168" s="818">
        <v>103</v>
      </c>
      <c r="B168" s="1068">
        <v>7000025906</v>
      </c>
      <c r="C168" s="1070">
        <v>1240</v>
      </c>
      <c r="D168" s="1070">
        <v>1730</v>
      </c>
      <c r="E168" s="1070">
        <v>250</v>
      </c>
      <c r="F168" s="1068" t="s">
        <v>829</v>
      </c>
      <c r="G168" s="1070">
        <v>100015794</v>
      </c>
      <c r="H168" s="1070">
        <v>995454</v>
      </c>
      <c r="I168" s="1157"/>
      <c r="J168" s="1070">
        <v>18</v>
      </c>
      <c r="K168" s="1156"/>
      <c r="L168" s="1068" t="s">
        <v>801</v>
      </c>
      <c r="M168" s="1070" t="s">
        <v>616</v>
      </c>
      <c r="N168" s="1070">
        <v>1250</v>
      </c>
      <c r="O168" s="1143"/>
      <c r="P168" s="1102" t="str">
        <f t="shared" si="29"/>
        <v>Included</v>
      </c>
      <c r="Q168" s="1102">
        <f t="shared" si="30"/>
        <v>0</v>
      </c>
      <c r="R168" s="666">
        <f t="shared" si="31"/>
        <v>0</v>
      </c>
      <c r="S168" s="666">
        <f t="shared" si="10"/>
        <v>0</v>
      </c>
      <c r="T168" s="667"/>
      <c r="U168" s="667"/>
      <c r="AD168" s="799"/>
    </row>
    <row r="169" spans="1:30" s="666" customFormat="1" ht="82.5">
      <c r="A169" s="818">
        <v>104</v>
      </c>
      <c r="B169" s="1068">
        <v>7000025906</v>
      </c>
      <c r="C169" s="1070">
        <v>1240</v>
      </c>
      <c r="D169" s="1070">
        <v>1730</v>
      </c>
      <c r="E169" s="1070">
        <v>260</v>
      </c>
      <c r="F169" s="1068" t="s">
        <v>829</v>
      </c>
      <c r="G169" s="1070">
        <v>100008611</v>
      </c>
      <c r="H169" s="1070">
        <v>995477</v>
      </c>
      <c r="I169" s="1157"/>
      <c r="J169" s="1070">
        <v>18</v>
      </c>
      <c r="K169" s="1156"/>
      <c r="L169" s="1068" t="s">
        <v>840</v>
      </c>
      <c r="M169" s="1070" t="s">
        <v>616</v>
      </c>
      <c r="N169" s="1070">
        <v>100</v>
      </c>
      <c r="O169" s="1143"/>
      <c r="P169" s="1102" t="str">
        <f t="shared" si="29"/>
        <v>Included</v>
      </c>
      <c r="Q169" s="1102">
        <f t="shared" si="30"/>
        <v>0</v>
      </c>
      <c r="R169" s="666">
        <f t="shared" si="31"/>
        <v>0</v>
      </c>
      <c r="S169" s="666">
        <f t="shared" si="10"/>
        <v>0</v>
      </c>
      <c r="T169" s="667"/>
      <c r="U169" s="667"/>
      <c r="AD169" s="799"/>
    </row>
    <row r="170" spans="1:30" s="666" customFormat="1" ht="66">
      <c r="A170" s="818">
        <v>105</v>
      </c>
      <c r="B170" s="1068">
        <v>7000025906</v>
      </c>
      <c r="C170" s="1070">
        <v>1240</v>
      </c>
      <c r="D170" s="1070">
        <v>1730</v>
      </c>
      <c r="E170" s="1070">
        <v>270</v>
      </c>
      <c r="F170" s="1068" t="s">
        <v>829</v>
      </c>
      <c r="G170" s="1070">
        <v>100003437</v>
      </c>
      <c r="H170" s="1070">
        <v>995454</v>
      </c>
      <c r="I170" s="1157"/>
      <c r="J170" s="1070">
        <v>18</v>
      </c>
      <c r="K170" s="1156"/>
      <c r="L170" s="1068" t="s">
        <v>617</v>
      </c>
      <c r="M170" s="1070" t="s">
        <v>608</v>
      </c>
      <c r="N170" s="1070">
        <v>225</v>
      </c>
      <c r="O170" s="1143"/>
      <c r="P170" s="1102" t="str">
        <f t="shared" si="29"/>
        <v>Included</v>
      </c>
      <c r="Q170" s="1102">
        <f t="shared" si="30"/>
        <v>0</v>
      </c>
      <c r="R170" s="666">
        <f t="shared" si="31"/>
        <v>0</v>
      </c>
      <c r="S170" s="666">
        <f t="shared" si="10"/>
        <v>0</v>
      </c>
      <c r="T170" s="667"/>
      <c r="U170" s="667"/>
      <c r="AD170" s="799"/>
    </row>
    <row r="171" spans="1:30" s="666" customFormat="1" ht="33">
      <c r="A171" s="818">
        <v>106</v>
      </c>
      <c r="B171" s="1068">
        <v>7000025906</v>
      </c>
      <c r="C171" s="1070">
        <v>1240</v>
      </c>
      <c r="D171" s="1070">
        <v>1730</v>
      </c>
      <c r="E171" s="1070">
        <v>280</v>
      </c>
      <c r="F171" s="1068" t="s">
        <v>829</v>
      </c>
      <c r="G171" s="1070">
        <v>100001477</v>
      </c>
      <c r="H171" s="1070">
        <v>995454</v>
      </c>
      <c r="I171" s="1157"/>
      <c r="J171" s="1070">
        <v>18</v>
      </c>
      <c r="K171" s="1156"/>
      <c r="L171" s="1068" t="s">
        <v>841</v>
      </c>
      <c r="M171" s="1070" t="s">
        <v>616</v>
      </c>
      <c r="N171" s="1070">
        <v>30</v>
      </c>
      <c r="O171" s="1143"/>
      <c r="P171" s="1102" t="str">
        <f t="shared" si="29"/>
        <v>Included</v>
      </c>
      <c r="Q171" s="1102">
        <f t="shared" si="30"/>
        <v>0</v>
      </c>
      <c r="R171" s="666">
        <f t="shared" si="31"/>
        <v>0</v>
      </c>
      <c r="S171" s="666">
        <f t="shared" si="10"/>
        <v>0</v>
      </c>
      <c r="T171" s="667"/>
      <c r="U171" s="667"/>
      <c r="AD171" s="799"/>
    </row>
    <row r="172" spans="1:30" s="666" customFormat="1" ht="33">
      <c r="A172" s="818">
        <v>107</v>
      </c>
      <c r="B172" s="1068">
        <v>7000025906</v>
      </c>
      <c r="C172" s="1070">
        <v>1240</v>
      </c>
      <c r="D172" s="1070">
        <v>1730</v>
      </c>
      <c r="E172" s="1070">
        <v>290</v>
      </c>
      <c r="F172" s="1068" t="s">
        <v>829</v>
      </c>
      <c r="G172" s="1070">
        <v>100016667</v>
      </c>
      <c r="H172" s="1070">
        <v>995451</v>
      </c>
      <c r="I172" s="1157"/>
      <c r="J172" s="1070">
        <v>18</v>
      </c>
      <c r="K172" s="1156"/>
      <c r="L172" s="1068" t="s">
        <v>802</v>
      </c>
      <c r="M172" s="1070" t="s">
        <v>616</v>
      </c>
      <c r="N172" s="1070">
        <v>500</v>
      </c>
      <c r="O172" s="1143"/>
      <c r="P172" s="1102" t="str">
        <f>IF(O172=0, "Included", IF(ISERROR(N172*O172), O172, N172*O172))</f>
        <v>Included</v>
      </c>
      <c r="Q172" s="1102">
        <f>S172</f>
        <v>0</v>
      </c>
      <c r="R172" s="666">
        <f>IF(P172="Included",0,P172)</f>
        <v>0</v>
      </c>
      <c r="S172" s="666">
        <f t="shared" si="10"/>
        <v>0</v>
      </c>
      <c r="T172" s="667"/>
      <c r="U172" s="667"/>
      <c r="AD172" s="799"/>
    </row>
    <row r="173" spans="1:30" s="666" customFormat="1" ht="33">
      <c r="A173" s="818">
        <v>108</v>
      </c>
      <c r="B173" s="1068">
        <v>7000025906</v>
      </c>
      <c r="C173" s="1070">
        <v>1240</v>
      </c>
      <c r="D173" s="1070">
        <v>1730</v>
      </c>
      <c r="E173" s="1070">
        <v>300</v>
      </c>
      <c r="F173" s="1068" t="s">
        <v>829</v>
      </c>
      <c r="G173" s="1070">
        <v>100001478</v>
      </c>
      <c r="H173" s="1070">
        <v>995454</v>
      </c>
      <c r="I173" s="1157"/>
      <c r="J173" s="1070">
        <v>18</v>
      </c>
      <c r="K173" s="1156"/>
      <c r="L173" s="1068" t="s">
        <v>803</v>
      </c>
      <c r="M173" s="1070" t="s">
        <v>616</v>
      </c>
      <c r="N173" s="1070">
        <v>400</v>
      </c>
      <c r="O173" s="1143"/>
      <c r="P173" s="1102" t="str">
        <f>IF(O173=0, "Included", IF(ISERROR(N173*O173), O173, N173*O173))</f>
        <v>Included</v>
      </c>
      <c r="Q173" s="1102">
        <f>S173</f>
        <v>0</v>
      </c>
      <c r="R173" s="666">
        <f>IF(P173="Included",0,P173)</f>
        <v>0</v>
      </c>
      <c r="S173" s="666">
        <f t="shared" si="10"/>
        <v>0</v>
      </c>
      <c r="T173" s="667"/>
      <c r="U173" s="667"/>
      <c r="AD173" s="799"/>
    </row>
    <row r="174" spans="1:30" s="666" customFormat="1" ht="33">
      <c r="A174" s="818">
        <v>109</v>
      </c>
      <c r="B174" s="1068">
        <v>7000025906</v>
      </c>
      <c r="C174" s="1070">
        <v>1240</v>
      </c>
      <c r="D174" s="1070">
        <v>1730</v>
      </c>
      <c r="E174" s="1070">
        <v>310</v>
      </c>
      <c r="F174" s="1068" t="s">
        <v>829</v>
      </c>
      <c r="G174" s="1070">
        <v>100001479</v>
      </c>
      <c r="H174" s="1070">
        <v>995454</v>
      </c>
      <c r="I174" s="1157"/>
      <c r="J174" s="1070">
        <v>18</v>
      </c>
      <c r="K174" s="1156"/>
      <c r="L174" s="1068" t="s">
        <v>804</v>
      </c>
      <c r="M174" s="1070" t="s">
        <v>616</v>
      </c>
      <c r="N174" s="1070">
        <v>200</v>
      </c>
      <c r="O174" s="1143"/>
      <c r="P174" s="1102" t="str">
        <f>IF(O174=0, "Included", IF(ISERROR(N174*O174), O174, N174*O174))</f>
        <v>Included</v>
      </c>
      <c r="Q174" s="1102">
        <f>S174</f>
        <v>0</v>
      </c>
      <c r="R174" s="666">
        <f>IF(P174="Included",0,P174)</f>
        <v>0</v>
      </c>
      <c r="S174" s="666">
        <f t="shared" si="10"/>
        <v>0</v>
      </c>
      <c r="T174" s="667"/>
      <c r="U174" s="667"/>
      <c r="AD174" s="799"/>
    </row>
    <row r="175" spans="1:30" s="666" customFormat="1" ht="33">
      <c r="A175" s="818">
        <v>110</v>
      </c>
      <c r="B175" s="1068">
        <v>7000025906</v>
      </c>
      <c r="C175" s="1070">
        <v>1240</v>
      </c>
      <c r="D175" s="1070">
        <v>1730</v>
      </c>
      <c r="E175" s="1070">
        <v>320</v>
      </c>
      <c r="F175" s="1068" t="s">
        <v>829</v>
      </c>
      <c r="G175" s="1070">
        <v>100001480</v>
      </c>
      <c r="H175" s="1070">
        <v>995454</v>
      </c>
      <c r="I175" s="1157"/>
      <c r="J175" s="1070">
        <v>18</v>
      </c>
      <c r="K175" s="1156"/>
      <c r="L175" s="1068" t="s">
        <v>805</v>
      </c>
      <c r="M175" s="1070" t="s">
        <v>616</v>
      </c>
      <c r="N175" s="1070">
        <v>300</v>
      </c>
      <c r="O175" s="1143"/>
      <c r="P175" s="1102" t="str">
        <f t="shared" ref="P175:P182" si="32">IF(O175=0, "Included", IF(ISERROR(N175*O175), O175, N175*O175))</f>
        <v>Included</v>
      </c>
      <c r="Q175" s="1102">
        <f t="shared" ref="Q175:Q182" si="33">S175</f>
        <v>0</v>
      </c>
      <c r="R175" s="666">
        <f t="shared" ref="R175:R182" si="34">IF(P175="Included",0,P175)</f>
        <v>0</v>
      </c>
      <c r="S175" s="666">
        <f t="shared" si="10"/>
        <v>0</v>
      </c>
      <c r="T175" s="667"/>
      <c r="U175" s="667"/>
      <c r="AD175" s="799"/>
    </row>
    <row r="176" spans="1:30" s="666" customFormat="1" ht="247.5">
      <c r="A176" s="818">
        <v>111</v>
      </c>
      <c r="B176" s="1068">
        <v>7000025906</v>
      </c>
      <c r="C176" s="1070">
        <v>1240</v>
      </c>
      <c r="D176" s="1070">
        <v>1730</v>
      </c>
      <c r="E176" s="1070">
        <v>330</v>
      </c>
      <c r="F176" s="1068" t="s">
        <v>829</v>
      </c>
      <c r="G176" s="1070">
        <v>100002911</v>
      </c>
      <c r="H176" s="1070">
        <v>995432</v>
      </c>
      <c r="I176" s="1157"/>
      <c r="J176" s="1070">
        <v>18</v>
      </c>
      <c r="K176" s="1156"/>
      <c r="L176" s="1068" t="s">
        <v>657</v>
      </c>
      <c r="M176" s="1070" t="s">
        <v>602</v>
      </c>
      <c r="N176" s="1070">
        <v>110000</v>
      </c>
      <c r="O176" s="1143"/>
      <c r="P176" s="1102" t="str">
        <f t="shared" si="32"/>
        <v>Included</v>
      </c>
      <c r="Q176" s="1102">
        <f t="shared" si="33"/>
        <v>0</v>
      </c>
      <c r="R176" s="666">
        <f t="shared" si="34"/>
        <v>0</v>
      </c>
      <c r="S176" s="666">
        <f t="shared" si="10"/>
        <v>0</v>
      </c>
      <c r="T176" s="667"/>
      <c r="U176" s="667"/>
      <c r="AD176" s="799"/>
    </row>
    <row r="177" spans="1:30" s="666" customFormat="1" ht="132">
      <c r="A177" s="818">
        <v>112</v>
      </c>
      <c r="B177" s="1068">
        <v>7000025906</v>
      </c>
      <c r="C177" s="1070">
        <v>1240</v>
      </c>
      <c r="D177" s="1070">
        <v>1730</v>
      </c>
      <c r="E177" s="1070">
        <v>340</v>
      </c>
      <c r="F177" s="1068" t="s">
        <v>829</v>
      </c>
      <c r="G177" s="1070">
        <v>100002914</v>
      </c>
      <c r="H177" s="1070">
        <v>995432</v>
      </c>
      <c r="I177" s="1157"/>
      <c r="J177" s="1070">
        <v>18</v>
      </c>
      <c r="K177" s="1156"/>
      <c r="L177" s="1068" t="s">
        <v>796</v>
      </c>
      <c r="M177" s="1070" t="s">
        <v>602</v>
      </c>
      <c r="N177" s="1070">
        <v>10000</v>
      </c>
      <c r="O177" s="1143"/>
      <c r="P177" s="1102" t="str">
        <f t="shared" si="32"/>
        <v>Included</v>
      </c>
      <c r="Q177" s="1102">
        <f t="shared" si="33"/>
        <v>0</v>
      </c>
      <c r="R177" s="666">
        <f t="shared" si="34"/>
        <v>0</v>
      </c>
      <c r="S177" s="666">
        <f t="shared" si="10"/>
        <v>0</v>
      </c>
      <c r="T177" s="667"/>
      <c r="U177" s="667"/>
      <c r="AD177" s="799"/>
    </row>
    <row r="178" spans="1:30" s="666" customFormat="1" ht="82.5">
      <c r="A178" s="818">
        <v>113</v>
      </c>
      <c r="B178" s="1068">
        <v>7000025906</v>
      </c>
      <c r="C178" s="1070">
        <v>1240</v>
      </c>
      <c r="D178" s="1070">
        <v>1730</v>
      </c>
      <c r="E178" s="1070">
        <v>350</v>
      </c>
      <c r="F178" s="1068" t="s">
        <v>829</v>
      </c>
      <c r="G178" s="1070">
        <v>100007097</v>
      </c>
      <c r="H178" s="1070">
        <v>995454</v>
      </c>
      <c r="I178" s="1157"/>
      <c r="J178" s="1070">
        <v>18</v>
      </c>
      <c r="K178" s="1156"/>
      <c r="L178" s="1068" t="s">
        <v>806</v>
      </c>
      <c r="M178" s="1070" t="s">
        <v>608</v>
      </c>
      <c r="N178" s="1070">
        <v>3000</v>
      </c>
      <c r="O178" s="1143"/>
      <c r="P178" s="1102" t="str">
        <f t="shared" si="32"/>
        <v>Included</v>
      </c>
      <c r="Q178" s="1102">
        <f t="shared" si="33"/>
        <v>0</v>
      </c>
      <c r="R178" s="666">
        <f t="shared" si="34"/>
        <v>0</v>
      </c>
      <c r="S178" s="666">
        <f t="shared" si="10"/>
        <v>0</v>
      </c>
      <c r="T178" s="667"/>
      <c r="U178" s="667"/>
      <c r="AD178" s="799"/>
    </row>
    <row r="179" spans="1:30" s="666" customFormat="1" ht="66">
      <c r="A179" s="818">
        <v>114</v>
      </c>
      <c r="B179" s="1068">
        <v>7000025906</v>
      </c>
      <c r="C179" s="1070">
        <v>1250</v>
      </c>
      <c r="D179" s="1070">
        <v>1740</v>
      </c>
      <c r="E179" s="1070">
        <v>10</v>
      </c>
      <c r="F179" s="1068" t="s">
        <v>817</v>
      </c>
      <c r="G179" s="1070">
        <v>100001210</v>
      </c>
      <c r="H179" s="1070">
        <v>995455</v>
      </c>
      <c r="I179" s="1157"/>
      <c r="J179" s="1070">
        <v>18</v>
      </c>
      <c r="K179" s="1156"/>
      <c r="L179" s="1068" t="s">
        <v>619</v>
      </c>
      <c r="M179" s="1070" t="s">
        <v>596</v>
      </c>
      <c r="N179" s="1070">
        <v>810</v>
      </c>
      <c r="O179" s="1143"/>
      <c r="P179" s="1102" t="str">
        <f t="shared" si="32"/>
        <v>Included</v>
      </c>
      <c r="Q179" s="1102">
        <f t="shared" si="33"/>
        <v>0</v>
      </c>
      <c r="R179" s="666">
        <f t="shared" si="34"/>
        <v>0</v>
      </c>
      <c r="S179" s="666">
        <f t="shared" si="10"/>
        <v>0</v>
      </c>
      <c r="T179" s="667"/>
      <c r="U179" s="667"/>
      <c r="AD179" s="799"/>
    </row>
    <row r="180" spans="1:30" s="666" customFormat="1" ht="82.5">
      <c r="A180" s="818">
        <v>115</v>
      </c>
      <c r="B180" s="1068">
        <v>7000025906</v>
      </c>
      <c r="C180" s="1070">
        <v>1250</v>
      </c>
      <c r="D180" s="1070">
        <v>1740</v>
      </c>
      <c r="E180" s="1070">
        <v>20</v>
      </c>
      <c r="F180" s="1068" t="s">
        <v>817</v>
      </c>
      <c r="G180" s="1070">
        <v>100001209</v>
      </c>
      <c r="H180" s="1070">
        <v>995455</v>
      </c>
      <c r="I180" s="1157"/>
      <c r="J180" s="1070">
        <v>18</v>
      </c>
      <c r="K180" s="1156"/>
      <c r="L180" s="1068" t="s">
        <v>809</v>
      </c>
      <c r="M180" s="1070" t="s">
        <v>596</v>
      </c>
      <c r="N180" s="1070">
        <v>430</v>
      </c>
      <c r="O180" s="1143"/>
      <c r="P180" s="1102" t="str">
        <f t="shared" si="32"/>
        <v>Included</v>
      </c>
      <c r="Q180" s="1102">
        <f t="shared" si="33"/>
        <v>0</v>
      </c>
      <c r="R180" s="666">
        <f t="shared" si="34"/>
        <v>0</v>
      </c>
      <c r="S180" s="666">
        <f t="shared" si="10"/>
        <v>0</v>
      </c>
      <c r="T180" s="667"/>
      <c r="U180" s="667"/>
      <c r="AD180" s="799"/>
    </row>
    <row r="181" spans="1:30" s="666" customFormat="1" ht="33">
      <c r="A181" s="818">
        <v>116</v>
      </c>
      <c r="B181" s="1068">
        <v>7000025906</v>
      </c>
      <c r="C181" s="1070">
        <v>1250</v>
      </c>
      <c r="D181" s="1070">
        <v>1740</v>
      </c>
      <c r="E181" s="1070">
        <v>30</v>
      </c>
      <c r="F181" s="1068" t="s">
        <v>817</v>
      </c>
      <c r="G181" s="1070">
        <v>100001680</v>
      </c>
      <c r="H181" s="1070">
        <v>995455</v>
      </c>
      <c r="I181" s="1157"/>
      <c r="J181" s="1070">
        <v>18</v>
      </c>
      <c r="K181" s="1156"/>
      <c r="L181" s="1068" t="s">
        <v>620</v>
      </c>
      <c r="M181" s="1070" t="s">
        <v>596</v>
      </c>
      <c r="N181" s="1070">
        <v>59</v>
      </c>
      <c r="O181" s="1143"/>
      <c r="P181" s="1102" t="str">
        <f t="shared" si="32"/>
        <v>Included</v>
      </c>
      <c r="Q181" s="1102">
        <f t="shared" si="33"/>
        <v>0</v>
      </c>
      <c r="R181" s="666">
        <f t="shared" si="34"/>
        <v>0</v>
      </c>
      <c r="S181" s="666">
        <f t="shared" si="10"/>
        <v>0</v>
      </c>
      <c r="T181" s="667"/>
      <c r="U181" s="667"/>
      <c r="AD181" s="799"/>
    </row>
    <row r="182" spans="1:30" s="666" customFormat="1" ht="33">
      <c r="A182" s="818">
        <v>117</v>
      </c>
      <c r="B182" s="1068">
        <v>7000025906</v>
      </c>
      <c r="C182" s="1070">
        <v>1250</v>
      </c>
      <c r="D182" s="1070">
        <v>1740</v>
      </c>
      <c r="E182" s="1070">
        <v>40</v>
      </c>
      <c r="F182" s="1068" t="s">
        <v>817</v>
      </c>
      <c r="G182" s="1070">
        <v>100001681</v>
      </c>
      <c r="H182" s="1070">
        <v>995455</v>
      </c>
      <c r="I182" s="1157"/>
      <c r="J182" s="1070">
        <v>18</v>
      </c>
      <c r="K182" s="1156"/>
      <c r="L182" s="1068" t="s">
        <v>621</v>
      </c>
      <c r="M182" s="1070" t="s">
        <v>596</v>
      </c>
      <c r="N182" s="1070">
        <v>79</v>
      </c>
      <c r="O182" s="1143"/>
      <c r="P182" s="1102" t="str">
        <f t="shared" si="32"/>
        <v>Included</v>
      </c>
      <c r="Q182" s="1102">
        <f t="shared" si="33"/>
        <v>0</v>
      </c>
      <c r="R182" s="666">
        <f t="shared" si="34"/>
        <v>0</v>
      </c>
      <c r="S182" s="666">
        <f t="shared" si="10"/>
        <v>0</v>
      </c>
      <c r="T182" s="667"/>
      <c r="U182" s="667"/>
      <c r="AD182" s="799"/>
    </row>
    <row r="183" spans="1:30" s="1124" customFormat="1" ht="30" customHeight="1">
      <c r="A183" s="1115" t="s">
        <v>861</v>
      </c>
      <c r="B183" s="1116" t="s">
        <v>860</v>
      </c>
      <c r="C183" s="1117"/>
      <c r="D183" s="1117"/>
      <c r="E183" s="1117"/>
      <c r="F183" s="1118"/>
      <c r="G183" s="1117"/>
      <c r="H183" s="1117"/>
      <c r="I183" s="1118"/>
      <c r="J183" s="1118"/>
      <c r="K183" s="1118"/>
      <c r="L183" s="1119"/>
      <c r="M183" s="1120"/>
      <c r="N183" s="1120"/>
      <c r="O183" s="1120"/>
      <c r="P183" s="1120"/>
      <c r="Q183" s="1120"/>
      <c r="R183" s="1121" t="s">
        <v>492</v>
      </c>
      <c r="S183" s="1122" t="s">
        <v>493</v>
      </c>
      <c r="T183" s="1123"/>
      <c r="U183" s="1123"/>
      <c r="AD183" s="1125"/>
    </row>
    <row r="184" spans="1:30" s="666" customFormat="1" ht="33">
      <c r="A184" s="818">
        <v>1</v>
      </c>
      <c r="B184" s="1068">
        <v>7000025896</v>
      </c>
      <c r="C184" s="1070">
        <v>770</v>
      </c>
      <c r="D184" s="1070">
        <v>1310</v>
      </c>
      <c r="E184" s="1070">
        <v>10</v>
      </c>
      <c r="F184" s="1068" t="s">
        <v>707</v>
      </c>
      <c r="G184" s="1070">
        <v>100000267</v>
      </c>
      <c r="H184" s="1070">
        <v>998736</v>
      </c>
      <c r="I184" s="1157"/>
      <c r="J184" s="1070">
        <v>18</v>
      </c>
      <c r="K184" s="1156"/>
      <c r="L184" s="1068" t="s">
        <v>779</v>
      </c>
      <c r="M184" s="1070" t="s">
        <v>575</v>
      </c>
      <c r="N184" s="1070">
        <v>6</v>
      </c>
      <c r="O184" s="1143"/>
      <c r="P184" s="1102" t="str">
        <f>IF(O184=0, "Included", IF(ISERROR(N184*O184), O184, N184*O184))</f>
        <v>Included</v>
      </c>
      <c r="Q184" s="1102">
        <f>S184</f>
        <v>0</v>
      </c>
      <c r="R184" s="666">
        <f>IF(P184="Included",0,P184)</f>
        <v>0</v>
      </c>
      <c r="S184" s="666">
        <f>IF(K184="",(R184*J184/100),(R184*K184))</f>
        <v>0</v>
      </c>
      <c r="T184" s="667"/>
      <c r="U184" s="667"/>
      <c r="AD184" s="799"/>
    </row>
    <row r="185" spans="1:30" s="666" customFormat="1" ht="33">
      <c r="A185" s="818">
        <v>2</v>
      </c>
      <c r="B185" s="1068">
        <v>7000025896</v>
      </c>
      <c r="C185" s="1070">
        <v>770</v>
      </c>
      <c r="D185" s="1070">
        <v>1310</v>
      </c>
      <c r="E185" s="1070">
        <v>20</v>
      </c>
      <c r="F185" s="1068" t="s">
        <v>707</v>
      </c>
      <c r="G185" s="1070">
        <v>100000274</v>
      </c>
      <c r="H185" s="1070">
        <v>998736</v>
      </c>
      <c r="I185" s="1157"/>
      <c r="J185" s="1070">
        <v>18</v>
      </c>
      <c r="K185" s="1156"/>
      <c r="L185" s="1068" t="s">
        <v>731</v>
      </c>
      <c r="M185" s="1070" t="s">
        <v>575</v>
      </c>
      <c r="N185" s="1070">
        <v>18</v>
      </c>
      <c r="O185" s="1143"/>
      <c r="P185" s="1102" t="str">
        <f>IF(O185=0, "Included", IF(ISERROR(N185*O185), O185, N185*O185))</f>
        <v>Included</v>
      </c>
      <c r="Q185" s="1102">
        <f>S185</f>
        <v>0</v>
      </c>
      <c r="R185" s="666">
        <f>IF(P185="Included",0,P185)</f>
        <v>0</v>
      </c>
      <c r="S185" s="666">
        <f t="shared" ref="S185:S288" si="35">IF(K185="",(R185*J185/100),(R185*K185))</f>
        <v>0</v>
      </c>
      <c r="T185" s="667"/>
      <c r="U185" s="667"/>
      <c r="AD185" s="799"/>
    </row>
    <row r="186" spans="1:30" s="666" customFormat="1" ht="33">
      <c r="A186" s="818">
        <v>3</v>
      </c>
      <c r="B186" s="1068">
        <v>7000025896</v>
      </c>
      <c r="C186" s="1070">
        <v>770</v>
      </c>
      <c r="D186" s="1070">
        <v>1310</v>
      </c>
      <c r="E186" s="1070">
        <v>30</v>
      </c>
      <c r="F186" s="1068" t="s">
        <v>707</v>
      </c>
      <c r="G186" s="1070">
        <v>100000275</v>
      </c>
      <c r="H186" s="1070">
        <v>998736</v>
      </c>
      <c r="I186" s="1157"/>
      <c r="J186" s="1070">
        <v>18</v>
      </c>
      <c r="K186" s="1156"/>
      <c r="L186" s="1068" t="s">
        <v>770</v>
      </c>
      <c r="M186" s="1070" t="s">
        <v>575</v>
      </c>
      <c r="N186" s="1070">
        <v>15</v>
      </c>
      <c r="O186" s="1143"/>
      <c r="P186" s="1102" t="str">
        <f>IF(O186=0, "Included", IF(ISERROR(N186*O186), O186, N186*O186))</f>
        <v>Included</v>
      </c>
      <c r="Q186" s="1102">
        <f>S186</f>
        <v>0</v>
      </c>
      <c r="R186" s="666">
        <f>IF(P186="Included",0,P186)</f>
        <v>0</v>
      </c>
      <c r="S186" s="666">
        <f t="shared" si="35"/>
        <v>0</v>
      </c>
      <c r="T186" s="667"/>
      <c r="U186" s="667"/>
      <c r="AD186" s="799"/>
    </row>
    <row r="187" spans="1:30" s="666" customFormat="1" ht="33">
      <c r="A187" s="818">
        <v>4</v>
      </c>
      <c r="B187" s="1068">
        <v>7000025896</v>
      </c>
      <c r="C187" s="1070">
        <v>770</v>
      </c>
      <c r="D187" s="1070">
        <v>1310</v>
      </c>
      <c r="E187" s="1070">
        <v>40</v>
      </c>
      <c r="F187" s="1068" t="s">
        <v>707</v>
      </c>
      <c r="G187" s="1070">
        <v>100000287</v>
      </c>
      <c r="H187" s="1070">
        <v>998736</v>
      </c>
      <c r="I187" s="1157"/>
      <c r="J187" s="1070">
        <v>18</v>
      </c>
      <c r="K187" s="1156"/>
      <c r="L187" s="1068" t="s">
        <v>730</v>
      </c>
      <c r="M187" s="1070" t="s">
        <v>575</v>
      </c>
      <c r="N187" s="1070">
        <v>15</v>
      </c>
      <c r="O187" s="1143"/>
      <c r="P187" s="1102" t="str">
        <f>IF(O187=0, "Included", IF(ISERROR(N187*O187), O187, N187*O187))</f>
        <v>Included</v>
      </c>
      <c r="Q187" s="1102">
        <f>S187</f>
        <v>0</v>
      </c>
      <c r="R187" s="666">
        <f>IF(P187="Included",0,P187)</f>
        <v>0</v>
      </c>
      <c r="S187" s="666">
        <f t="shared" si="35"/>
        <v>0</v>
      </c>
      <c r="T187" s="667"/>
      <c r="U187" s="667"/>
      <c r="AD187" s="799"/>
    </row>
    <row r="188" spans="1:30" s="666" customFormat="1" ht="33">
      <c r="A188" s="818">
        <v>5</v>
      </c>
      <c r="B188" s="1068">
        <v>7000025896</v>
      </c>
      <c r="C188" s="1070">
        <v>770</v>
      </c>
      <c r="D188" s="1070">
        <v>1310</v>
      </c>
      <c r="E188" s="1070">
        <v>50</v>
      </c>
      <c r="F188" s="1068" t="s">
        <v>707</v>
      </c>
      <c r="G188" s="1070">
        <v>100000328</v>
      </c>
      <c r="H188" s="1070">
        <v>998736</v>
      </c>
      <c r="I188" s="1157"/>
      <c r="J188" s="1070">
        <v>18</v>
      </c>
      <c r="K188" s="1156"/>
      <c r="L188" s="1068" t="s">
        <v>576</v>
      </c>
      <c r="M188" s="1070" t="s">
        <v>575</v>
      </c>
      <c r="N188" s="1070">
        <v>9</v>
      </c>
      <c r="O188" s="1143"/>
      <c r="P188" s="1102" t="str">
        <f t="shared" ref="P188:P194" si="36">IF(O188=0, "Included", IF(ISERROR(N188*O188), O188, N188*O188))</f>
        <v>Included</v>
      </c>
      <c r="Q188" s="1102">
        <f t="shared" ref="Q188:Q194" si="37">S188</f>
        <v>0</v>
      </c>
      <c r="R188" s="666">
        <f t="shared" ref="R188:R194" si="38">IF(P188="Included",0,P188)</f>
        <v>0</v>
      </c>
      <c r="S188" s="666">
        <f t="shared" si="35"/>
        <v>0</v>
      </c>
      <c r="T188" s="667"/>
      <c r="U188" s="667"/>
      <c r="AD188" s="799"/>
    </row>
    <row r="189" spans="1:30" s="666" customFormat="1" ht="33">
      <c r="A189" s="818">
        <v>6</v>
      </c>
      <c r="B189" s="1068">
        <v>7000025896</v>
      </c>
      <c r="C189" s="1070">
        <v>770</v>
      </c>
      <c r="D189" s="1070">
        <v>1310</v>
      </c>
      <c r="E189" s="1070">
        <v>60</v>
      </c>
      <c r="F189" s="1068" t="s">
        <v>707</v>
      </c>
      <c r="G189" s="1070">
        <v>100000883</v>
      </c>
      <c r="H189" s="1070">
        <v>998734</v>
      </c>
      <c r="I189" s="1157"/>
      <c r="J189" s="1070">
        <v>18</v>
      </c>
      <c r="K189" s="1156"/>
      <c r="L189" s="1068" t="s">
        <v>849</v>
      </c>
      <c r="M189" s="1070" t="s">
        <v>575</v>
      </c>
      <c r="N189" s="1070">
        <v>18</v>
      </c>
      <c r="O189" s="1143"/>
      <c r="P189" s="1102" t="str">
        <f t="shared" si="36"/>
        <v>Included</v>
      </c>
      <c r="Q189" s="1102">
        <f t="shared" si="37"/>
        <v>0</v>
      </c>
      <c r="R189" s="666">
        <f t="shared" si="38"/>
        <v>0</v>
      </c>
      <c r="S189" s="666">
        <f t="shared" si="35"/>
        <v>0</v>
      </c>
      <c r="T189" s="667"/>
      <c r="U189" s="667"/>
      <c r="AD189" s="799"/>
    </row>
    <row r="190" spans="1:30" s="666" customFormat="1" ht="33">
      <c r="A190" s="818">
        <v>7</v>
      </c>
      <c r="B190" s="1068">
        <v>7000025896</v>
      </c>
      <c r="C190" s="1070">
        <v>770</v>
      </c>
      <c r="D190" s="1070">
        <v>1310</v>
      </c>
      <c r="E190" s="1070">
        <v>70</v>
      </c>
      <c r="F190" s="1068" t="s">
        <v>707</v>
      </c>
      <c r="G190" s="1070">
        <v>100005443</v>
      </c>
      <c r="H190" s="1070">
        <v>998734</v>
      </c>
      <c r="I190" s="1157"/>
      <c r="J190" s="1070">
        <v>18</v>
      </c>
      <c r="K190" s="1156"/>
      <c r="L190" s="1068" t="s">
        <v>600</v>
      </c>
      <c r="M190" s="1070" t="s">
        <v>575</v>
      </c>
      <c r="N190" s="1070">
        <v>9</v>
      </c>
      <c r="O190" s="1143"/>
      <c r="P190" s="1102" t="str">
        <f t="shared" si="36"/>
        <v>Included</v>
      </c>
      <c r="Q190" s="1102">
        <f t="shared" si="37"/>
        <v>0</v>
      </c>
      <c r="R190" s="666">
        <f t="shared" si="38"/>
        <v>0</v>
      </c>
      <c r="S190" s="666">
        <f t="shared" si="35"/>
        <v>0</v>
      </c>
      <c r="T190" s="667"/>
      <c r="U190" s="667"/>
      <c r="AD190" s="799"/>
    </row>
    <row r="191" spans="1:30" s="666" customFormat="1" ht="33">
      <c r="A191" s="818">
        <v>8</v>
      </c>
      <c r="B191" s="1068">
        <v>7000025896</v>
      </c>
      <c r="C191" s="1070">
        <v>780</v>
      </c>
      <c r="D191" s="1070">
        <v>1340</v>
      </c>
      <c r="E191" s="1070">
        <v>10</v>
      </c>
      <c r="F191" s="1068" t="s">
        <v>708</v>
      </c>
      <c r="G191" s="1070">
        <v>100000884</v>
      </c>
      <c r="H191" s="1070">
        <v>998734</v>
      </c>
      <c r="I191" s="1157"/>
      <c r="J191" s="1070">
        <v>18</v>
      </c>
      <c r="K191" s="1156"/>
      <c r="L191" s="1068" t="s">
        <v>862</v>
      </c>
      <c r="M191" s="1070" t="s">
        <v>575</v>
      </c>
      <c r="N191" s="1070">
        <v>36</v>
      </c>
      <c r="O191" s="1143"/>
      <c r="P191" s="1102" t="str">
        <f t="shared" si="36"/>
        <v>Included</v>
      </c>
      <c r="Q191" s="1102">
        <f t="shared" si="37"/>
        <v>0</v>
      </c>
      <c r="R191" s="666">
        <f t="shared" si="38"/>
        <v>0</v>
      </c>
      <c r="S191" s="666">
        <f t="shared" si="35"/>
        <v>0</v>
      </c>
      <c r="T191" s="667"/>
      <c r="U191" s="667"/>
      <c r="AD191" s="799"/>
    </row>
    <row r="192" spans="1:30" s="666" customFormat="1" ht="33">
      <c r="A192" s="818">
        <v>9</v>
      </c>
      <c r="B192" s="1068">
        <v>7000025896</v>
      </c>
      <c r="C192" s="1070">
        <v>780</v>
      </c>
      <c r="D192" s="1070">
        <v>1340</v>
      </c>
      <c r="E192" s="1070">
        <v>20</v>
      </c>
      <c r="F192" s="1068" t="s">
        <v>708</v>
      </c>
      <c r="G192" s="1070">
        <v>100001907</v>
      </c>
      <c r="H192" s="1070">
        <v>998736</v>
      </c>
      <c r="I192" s="1157"/>
      <c r="J192" s="1070">
        <v>18</v>
      </c>
      <c r="K192" s="1156"/>
      <c r="L192" s="1068" t="s">
        <v>653</v>
      </c>
      <c r="M192" s="1070" t="s">
        <v>575</v>
      </c>
      <c r="N192" s="1070">
        <v>92</v>
      </c>
      <c r="O192" s="1143"/>
      <c r="P192" s="1102" t="str">
        <f t="shared" si="36"/>
        <v>Included</v>
      </c>
      <c r="Q192" s="1102">
        <f t="shared" si="37"/>
        <v>0</v>
      </c>
      <c r="R192" s="666">
        <f t="shared" si="38"/>
        <v>0</v>
      </c>
      <c r="S192" s="666">
        <f t="shared" si="35"/>
        <v>0</v>
      </c>
      <c r="T192" s="667"/>
      <c r="U192" s="667"/>
      <c r="AD192" s="799"/>
    </row>
    <row r="193" spans="1:30" s="666" customFormat="1" ht="33">
      <c r="A193" s="818">
        <v>10</v>
      </c>
      <c r="B193" s="1068">
        <v>7000025896</v>
      </c>
      <c r="C193" s="1070">
        <v>780</v>
      </c>
      <c r="D193" s="1070">
        <v>1340</v>
      </c>
      <c r="E193" s="1070">
        <v>30</v>
      </c>
      <c r="F193" s="1068" t="s">
        <v>708</v>
      </c>
      <c r="G193" s="1070">
        <v>100000484</v>
      </c>
      <c r="H193" s="1070">
        <v>998736</v>
      </c>
      <c r="I193" s="1157"/>
      <c r="J193" s="1070">
        <v>18</v>
      </c>
      <c r="K193" s="1156"/>
      <c r="L193" s="1068" t="s">
        <v>637</v>
      </c>
      <c r="M193" s="1070" t="s">
        <v>575</v>
      </c>
      <c r="N193" s="1070">
        <v>18</v>
      </c>
      <c r="O193" s="1143"/>
      <c r="P193" s="1102" t="str">
        <f t="shared" si="36"/>
        <v>Included</v>
      </c>
      <c r="Q193" s="1102">
        <f t="shared" si="37"/>
        <v>0</v>
      </c>
      <c r="R193" s="666">
        <f t="shared" si="38"/>
        <v>0</v>
      </c>
      <c r="S193" s="666">
        <f t="shared" si="35"/>
        <v>0</v>
      </c>
      <c r="T193" s="667"/>
      <c r="U193" s="667"/>
      <c r="AD193" s="799"/>
    </row>
    <row r="194" spans="1:30" s="666" customFormat="1" ht="33">
      <c r="A194" s="818">
        <v>11</v>
      </c>
      <c r="B194" s="1068">
        <v>7000025896</v>
      </c>
      <c r="C194" s="1070">
        <v>780</v>
      </c>
      <c r="D194" s="1070">
        <v>1340</v>
      </c>
      <c r="E194" s="1070">
        <v>40</v>
      </c>
      <c r="F194" s="1068" t="s">
        <v>708</v>
      </c>
      <c r="G194" s="1070">
        <v>100011982</v>
      </c>
      <c r="H194" s="1070">
        <v>998736</v>
      </c>
      <c r="I194" s="1157"/>
      <c r="J194" s="1070">
        <v>18</v>
      </c>
      <c r="K194" s="1156"/>
      <c r="L194" s="1068" t="s">
        <v>916</v>
      </c>
      <c r="M194" s="1070" t="s">
        <v>575</v>
      </c>
      <c r="N194" s="1070">
        <v>4</v>
      </c>
      <c r="O194" s="1143"/>
      <c r="P194" s="1102" t="str">
        <f t="shared" si="36"/>
        <v>Included</v>
      </c>
      <c r="Q194" s="1102">
        <f t="shared" si="37"/>
        <v>0</v>
      </c>
      <c r="R194" s="666">
        <f t="shared" si="38"/>
        <v>0</v>
      </c>
      <c r="S194" s="666">
        <f t="shared" si="35"/>
        <v>0</v>
      </c>
      <c r="T194" s="667"/>
      <c r="U194" s="667"/>
      <c r="AD194" s="799"/>
    </row>
    <row r="195" spans="1:30" s="666" customFormat="1" ht="33">
      <c r="A195" s="818">
        <v>12</v>
      </c>
      <c r="B195" s="1068">
        <v>7000025896</v>
      </c>
      <c r="C195" s="1070">
        <v>780</v>
      </c>
      <c r="D195" s="1070">
        <v>1340</v>
      </c>
      <c r="E195" s="1070">
        <v>50</v>
      </c>
      <c r="F195" s="1068" t="s">
        <v>708</v>
      </c>
      <c r="G195" s="1070">
        <v>100012000</v>
      </c>
      <c r="H195" s="1070">
        <v>998736</v>
      </c>
      <c r="I195" s="1157"/>
      <c r="J195" s="1070">
        <v>18</v>
      </c>
      <c r="K195" s="1156"/>
      <c r="L195" s="1068" t="s">
        <v>864</v>
      </c>
      <c r="M195" s="1070" t="s">
        <v>575</v>
      </c>
      <c r="N195" s="1070">
        <v>8</v>
      </c>
      <c r="O195" s="1143"/>
      <c r="P195" s="1102" t="str">
        <f>IF(O195=0, "Included", IF(ISERROR(N195*O195), O195, N195*O195))</f>
        <v>Included</v>
      </c>
      <c r="Q195" s="1102">
        <f>S195</f>
        <v>0</v>
      </c>
      <c r="R195" s="666">
        <f>IF(P195="Included",0,P195)</f>
        <v>0</v>
      </c>
      <c r="S195" s="666">
        <f t="shared" si="35"/>
        <v>0</v>
      </c>
      <c r="T195" s="667"/>
      <c r="U195" s="667"/>
      <c r="AD195" s="799"/>
    </row>
    <row r="196" spans="1:30" s="666" customFormat="1" ht="33">
      <c r="A196" s="818">
        <v>13</v>
      </c>
      <c r="B196" s="1068">
        <v>7000025896</v>
      </c>
      <c r="C196" s="1070">
        <v>780</v>
      </c>
      <c r="D196" s="1070">
        <v>1340</v>
      </c>
      <c r="E196" s="1070">
        <v>60</v>
      </c>
      <c r="F196" s="1068" t="s">
        <v>708</v>
      </c>
      <c r="G196" s="1070">
        <v>100002016</v>
      </c>
      <c r="H196" s="1070">
        <v>998736</v>
      </c>
      <c r="I196" s="1157"/>
      <c r="J196" s="1070">
        <v>18</v>
      </c>
      <c r="K196" s="1156"/>
      <c r="L196" s="1068" t="s">
        <v>780</v>
      </c>
      <c r="M196" s="1070" t="s">
        <v>575</v>
      </c>
      <c r="N196" s="1070">
        <v>14</v>
      </c>
      <c r="O196" s="1143"/>
      <c r="P196" s="1102" t="str">
        <f>IF(O196=0, "Included", IF(ISERROR(N196*O196), O196, N196*O196))</f>
        <v>Included</v>
      </c>
      <c r="Q196" s="1102">
        <f>S196</f>
        <v>0</v>
      </c>
      <c r="R196" s="666">
        <f>IF(P196="Included",0,P196)</f>
        <v>0</v>
      </c>
      <c r="S196" s="666">
        <f t="shared" si="35"/>
        <v>0</v>
      </c>
      <c r="T196" s="667"/>
      <c r="U196" s="667"/>
      <c r="AD196" s="799"/>
    </row>
    <row r="197" spans="1:30" s="666" customFormat="1" ht="33">
      <c r="A197" s="818">
        <v>14</v>
      </c>
      <c r="B197" s="1068">
        <v>7000025896</v>
      </c>
      <c r="C197" s="1070">
        <v>780</v>
      </c>
      <c r="D197" s="1070">
        <v>1340</v>
      </c>
      <c r="E197" s="1070">
        <v>70</v>
      </c>
      <c r="F197" s="1068" t="s">
        <v>708</v>
      </c>
      <c r="G197" s="1070">
        <v>100002013</v>
      </c>
      <c r="H197" s="1070">
        <v>998736</v>
      </c>
      <c r="I197" s="1157"/>
      <c r="J197" s="1070">
        <v>18</v>
      </c>
      <c r="K197" s="1156"/>
      <c r="L197" s="1068" t="s">
        <v>736</v>
      </c>
      <c r="M197" s="1070" t="s">
        <v>575</v>
      </c>
      <c r="N197" s="1070">
        <v>8</v>
      </c>
      <c r="O197" s="1143"/>
      <c r="P197" s="1102" t="str">
        <f>IF(O197=0, "Included", IF(ISERROR(N197*O197), O197, N197*O197))</f>
        <v>Included</v>
      </c>
      <c r="Q197" s="1102">
        <f>S197</f>
        <v>0</v>
      </c>
      <c r="R197" s="666">
        <f>IF(P197="Included",0,P197)</f>
        <v>0</v>
      </c>
      <c r="S197" s="666">
        <f t="shared" si="35"/>
        <v>0</v>
      </c>
      <c r="T197" s="667"/>
      <c r="U197" s="667"/>
      <c r="AD197" s="799"/>
    </row>
    <row r="198" spans="1:30" s="666" customFormat="1" ht="33">
      <c r="A198" s="818">
        <v>15</v>
      </c>
      <c r="B198" s="1068">
        <v>7000025896</v>
      </c>
      <c r="C198" s="1070">
        <v>780</v>
      </c>
      <c r="D198" s="1070">
        <v>1340</v>
      </c>
      <c r="E198" s="1070">
        <v>80</v>
      </c>
      <c r="F198" s="1068" t="s">
        <v>708</v>
      </c>
      <c r="G198" s="1070">
        <v>100002014</v>
      </c>
      <c r="H198" s="1070">
        <v>998736</v>
      </c>
      <c r="I198" s="1157"/>
      <c r="J198" s="1070">
        <v>18</v>
      </c>
      <c r="K198" s="1156"/>
      <c r="L198" s="1068" t="s">
        <v>735</v>
      </c>
      <c r="M198" s="1070" t="s">
        <v>575</v>
      </c>
      <c r="N198" s="1070">
        <v>8</v>
      </c>
      <c r="O198" s="1143"/>
      <c r="P198" s="1102" t="str">
        <f t="shared" ref="P198:P209" si="39">IF(O198=0, "Included", IF(ISERROR(N198*O198), O198, N198*O198))</f>
        <v>Included</v>
      </c>
      <c r="Q198" s="1102">
        <f t="shared" ref="Q198:Q209" si="40">S198</f>
        <v>0</v>
      </c>
      <c r="R198" s="666">
        <f t="shared" ref="R198:R209" si="41">IF(P198="Included",0,P198)</f>
        <v>0</v>
      </c>
      <c r="S198" s="666">
        <f t="shared" si="35"/>
        <v>0</v>
      </c>
      <c r="T198" s="667"/>
      <c r="U198" s="667"/>
      <c r="AD198" s="799"/>
    </row>
    <row r="199" spans="1:30" s="666" customFormat="1" ht="33">
      <c r="A199" s="818">
        <v>16</v>
      </c>
      <c r="B199" s="1068">
        <v>7000025896</v>
      </c>
      <c r="C199" s="1070">
        <v>780</v>
      </c>
      <c r="D199" s="1070">
        <v>1340</v>
      </c>
      <c r="E199" s="1070">
        <v>90</v>
      </c>
      <c r="F199" s="1068" t="s">
        <v>708</v>
      </c>
      <c r="G199" s="1070">
        <v>100000448</v>
      </c>
      <c r="H199" s="1070">
        <v>998736</v>
      </c>
      <c r="I199" s="1157"/>
      <c r="J199" s="1070">
        <v>18</v>
      </c>
      <c r="K199" s="1156"/>
      <c r="L199" s="1068" t="s">
        <v>865</v>
      </c>
      <c r="M199" s="1070" t="s">
        <v>575</v>
      </c>
      <c r="N199" s="1070">
        <v>30</v>
      </c>
      <c r="O199" s="1143"/>
      <c r="P199" s="1102" t="str">
        <f t="shared" si="39"/>
        <v>Included</v>
      </c>
      <c r="Q199" s="1102">
        <f t="shared" si="40"/>
        <v>0</v>
      </c>
      <c r="R199" s="666">
        <f t="shared" si="41"/>
        <v>0</v>
      </c>
      <c r="S199" s="666">
        <f t="shared" si="35"/>
        <v>0</v>
      </c>
      <c r="T199" s="667"/>
      <c r="U199" s="667"/>
      <c r="AD199" s="799"/>
    </row>
    <row r="200" spans="1:30" s="666" customFormat="1" ht="33">
      <c r="A200" s="818">
        <v>17</v>
      </c>
      <c r="B200" s="1068">
        <v>7000025896</v>
      </c>
      <c r="C200" s="1070">
        <v>780</v>
      </c>
      <c r="D200" s="1070">
        <v>1340</v>
      </c>
      <c r="E200" s="1070">
        <v>100</v>
      </c>
      <c r="F200" s="1068" t="s">
        <v>708</v>
      </c>
      <c r="G200" s="1070">
        <v>100001993</v>
      </c>
      <c r="H200" s="1070">
        <v>998736</v>
      </c>
      <c r="I200" s="1157"/>
      <c r="J200" s="1070">
        <v>18</v>
      </c>
      <c r="K200" s="1156"/>
      <c r="L200" s="1068" t="s">
        <v>866</v>
      </c>
      <c r="M200" s="1070" t="s">
        <v>575</v>
      </c>
      <c r="N200" s="1070">
        <v>18</v>
      </c>
      <c r="O200" s="1143"/>
      <c r="P200" s="1102" t="str">
        <f t="shared" si="39"/>
        <v>Included</v>
      </c>
      <c r="Q200" s="1102">
        <f t="shared" si="40"/>
        <v>0</v>
      </c>
      <c r="R200" s="666">
        <f t="shared" si="41"/>
        <v>0</v>
      </c>
      <c r="S200" s="666">
        <f t="shared" si="35"/>
        <v>0</v>
      </c>
      <c r="T200" s="667"/>
      <c r="U200" s="667"/>
      <c r="AD200" s="799"/>
    </row>
    <row r="201" spans="1:30" s="666" customFormat="1" ht="33">
      <c r="A201" s="818">
        <v>18</v>
      </c>
      <c r="B201" s="1068">
        <v>7000025896</v>
      </c>
      <c r="C201" s="1070">
        <v>780</v>
      </c>
      <c r="D201" s="1070">
        <v>1340</v>
      </c>
      <c r="E201" s="1070">
        <v>110</v>
      </c>
      <c r="F201" s="1068" t="s">
        <v>708</v>
      </c>
      <c r="G201" s="1070">
        <v>100001989</v>
      </c>
      <c r="H201" s="1070">
        <v>998736</v>
      </c>
      <c r="I201" s="1157"/>
      <c r="J201" s="1070">
        <v>18</v>
      </c>
      <c r="K201" s="1156"/>
      <c r="L201" s="1068" t="s">
        <v>734</v>
      </c>
      <c r="M201" s="1070" t="s">
        <v>575</v>
      </c>
      <c r="N201" s="1070">
        <v>24</v>
      </c>
      <c r="O201" s="1143"/>
      <c r="P201" s="1102" t="str">
        <f t="shared" si="39"/>
        <v>Included</v>
      </c>
      <c r="Q201" s="1102">
        <f t="shared" si="40"/>
        <v>0</v>
      </c>
      <c r="R201" s="666">
        <f t="shared" si="41"/>
        <v>0</v>
      </c>
      <c r="S201" s="666">
        <f t="shared" si="35"/>
        <v>0</v>
      </c>
      <c r="T201" s="667"/>
      <c r="U201" s="667"/>
      <c r="AD201" s="799"/>
    </row>
    <row r="202" spans="1:30" s="666" customFormat="1" ht="33">
      <c r="A202" s="818">
        <v>19</v>
      </c>
      <c r="B202" s="1068">
        <v>7000025896</v>
      </c>
      <c r="C202" s="1070">
        <v>780</v>
      </c>
      <c r="D202" s="1070">
        <v>1340</v>
      </c>
      <c r="E202" s="1070">
        <v>120</v>
      </c>
      <c r="F202" s="1068" t="s">
        <v>708</v>
      </c>
      <c r="G202" s="1070">
        <v>100011980</v>
      </c>
      <c r="H202" s="1070">
        <v>998736</v>
      </c>
      <c r="I202" s="1157"/>
      <c r="J202" s="1070">
        <v>18</v>
      </c>
      <c r="K202" s="1156"/>
      <c r="L202" s="1068" t="s">
        <v>917</v>
      </c>
      <c r="M202" s="1070" t="s">
        <v>575</v>
      </c>
      <c r="N202" s="1070">
        <v>6</v>
      </c>
      <c r="O202" s="1143"/>
      <c r="P202" s="1102" t="str">
        <f t="shared" si="39"/>
        <v>Included</v>
      </c>
      <c r="Q202" s="1102">
        <f t="shared" si="40"/>
        <v>0</v>
      </c>
      <c r="R202" s="666">
        <f t="shared" si="41"/>
        <v>0</v>
      </c>
      <c r="S202" s="666">
        <f t="shared" si="35"/>
        <v>0</v>
      </c>
      <c r="T202" s="667"/>
      <c r="U202" s="667"/>
      <c r="AD202" s="799"/>
    </row>
    <row r="203" spans="1:30" s="666" customFormat="1" ht="33">
      <c r="A203" s="818">
        <v>20</v>
      </c>
      <c r="B203" s="1068">
        <v>7000025896</v>
      </c>
      <c r="C203" s="1070">
        <v>780</v>
      </c>
      <c r="D203" s="1070">
        <v>1340</v>
      </c>
      <c r="E203" s="1070">
        <v>130</v>
      </c>
      <c r="F203" s="1068" t="s">
        <v>708</v>
      </c>
      <c r="G203" s="1070">
        <v>100003634</v>
      </c>
      <c r="H203" s="1070">
        <v>998736</v>
      </c>
      <c r="I203" s="1157"/>
      <c r="J203" s="1070">
        <v>18</v>
      </c>
      <c r="K203" s="1156"/>
      <c r="L203" s="1068" t="s">
        <v>781</v>
      </c>
      <c r="M203" s="1070" t="s">
        <v>575</v>
      </c>
      <c r="N203" s="1070">
        <v>8</v>
      </c>
      <c r="O203" s="1143"/>
      <c r="P203" s="1102" t="str">
        <f t="shared" si="39"/>
        <v>Included</v>
      </c>
      <c r="Q203" s="1102">
        <f t="shared" si="40"/>
        <v>0</v>
      </c>
      <c r="R203" s="666">
        <f t="shared" si="41"/>
        <v>0</v>
      </c>
      <c r="S203" s="666">
        <f t="shared" si="35"/>
        <v>0</v>
      </c>
      <c r="T203" s="667"/>
      <c r="U203" s="667"/>
      <c r="AD203" s="799"/>
    </row>
    <row r="204" spans="1:30" s="666" customFormat="1" ht="33">
      <c r="A204" s="818">
        <v>21</v>
      </c>
      <c r="B204" s="1068">
        <v>7000025896</v>
      </c>
      <c r="C204" s="1070">
        <v>790</v>
      </c>
      <c r="D204" s="1070">
        <v>1410</v>
      </c>
      <c r="E204" s="1070">
        <v>10</v>
      </c>
      <c r="F204" s="1068" t="s">
        <v>825</v>
      </c>
      <c r="G204" s="1070">
        <v>100002324</v>
      </c>
      <c r="H204" s="1070">
        <v>998731</v>
      </c>
      <c r="I204" s="1157"/>
      <c r="J204" s="1070">
        <v>18</v>
      </c>
      <c r="K204" s="1156"/>
      <c r="L204" s="1068" t="s">
        <v>868</v>
      </c>
      <c r="M204" s="1070" t="s">
        <v>581</v>
      </c>
      <c r="N204" s="1070">
        <v>1</v>
      </c>
      <c r="O204" s="1143"/>
      <c r="P204" s="1102" t="str">
        <f t="shared" si="39"/>
        <v>Included</v>
      </c>
      <c r="Q204" s="1102">
        <f t="shared" si="40"/>
        <v>0</v>
      </c>
      <c r="R204" s="666">
        <f t="shared" si="41"/>
        <v>0</v>
      </c>
      <c r="S204" s="666">
        <f t="shared" si="35"/>
        <v>0</v>
      </c>
      <c r="T204" s="667"/>
      <c r="U204" s="667"/>
      <c r="AD204" s="799"/>
    </row>
    <row r="205" spans="1:30" s="666" customFormat="1" ht="33">
      <c r="A205" s="818">
        <v>22</v>
      </c>
      <c r="B205" s="1068">
        <v>7000025896</v>
      </c>
      <c r="C205" s="1070">
        <v>790</v>
      </c>
      <c r="D205" s="1070">
        <v>1410</v>
      </c>
      <c r="E205" s="1070">
        <v>20</v>
      </c>
      <c r="F205" s="1068" t="s">
        <v>825</v>
      </c>
      <c r="G205" s="1070">
        <v>100008263</v>
      </c>
      <c r="H205" s="1070">
        <v>998731</v>
      </c>
      <c r="I205" s="1157"/>
      <c r="J205" s="1070">
        <v>18</v>
      </c>
      <c r="K205" s="1156"/>
      <c r="L205" s="1068" t="s">
        <v>842</v>
      </c>
      <c r="M205" s="1070" t="s">
        <v>581</v>
      </c>
      <c r="N205" s="1070">
        <v>2</v>
      </c>
      <c r="O205" s="1143"/>
      <c r="P205" s="1102" t="str">
        <f t="shared" si="39"/>
        <v>Included</v>
      </c>
      <c r="Q205" s="1102">
        <f t="shared" si="40"/>
        <v>0</v>
      </c>
      <c r="R205" s="666">
        <f t="shared" si="41"/>
        <v>0</v>
      </c>
      <c r="S205" s="666">
        <f t="shared" si="35"/>
        <v>0</v>
      </c>
      <c r="T205" s="667"/>
      <c r="U205" s="667"/>
      <c r="AD205" s="799"/>
    </row>
    <row r="206" spans="1:30" s="666" customFormat="1" ht="33">
      <c r="A206" s="818">
        <v>23</v>
      </c>
      <c r="B206" s="1068">
        <v>7000025896</v>
      </c>
      <c r="C206" s="1070">
        <v>790</v>
      </c>
      <c r="D206" s="1070">
        <v>1410</v>
      </c>
      <c r="E206" s="1070">
        <v>30</v>
      </c>
      <c r="F206" s="1068" t="s">
        <v>825</v>
      </c>
      <c r="G206" s="1070">
        <v>100000329</v>
      </c>
      <c r="H206" s="1070">
        <v>998731</v>
      </c>
      <c r="I206" s="1157"/>
      <c r="J206" s="1070">
        <v>18</v>
      </c>
      <c r="K206" s="1156"/>
      <c r="L206" s="1068" t="s">
        <v>918</v>
      </c>
      <c r="M206" s="1070" t="s">
        <v>581</v>
      </c>
      <c r="N206" s="1070">
        <v>1</v>
      </c>
      <c r="O206" s="1143"/>
      <c r="P206" s="1102" t="str">
        <f t="shared" si="39"/>
        <v>Included</v>
      </c>
      <c r="Q206" s="1102">
        <f t="shared" si="40"/>
        <v>0</v>
      </c>
      <c r="R206" s="666">
        <f t="shared" si="41"/>
        <v>0</v>
      </c>
      <c r="S206" s="666">
        <f t="shared" si="35"/>
        <v>0</v>
      </c>
      <c r="T206" s="667"/>
      <c r="U206" s="667"/>
      <c r="AD206" s="799"/>
    </row>
    <row r="207" spans="1:30" s="666" customFormat="1" ht="33">
      <c r="A207" s="818">
        <v>24</v>
      </c>
      <c r="B207" s="1068">
        <v>7000025896</v>
      </c>
      <c r="C207" s="1070">
        <v>790</v>
      </c>
      <c r="D207" s="1070">
        <v>1410</v>
      </c>
      <c r="E207" s="1070">
        <v>40</v>
      </c>
      <c r="F207" s="1068" t="s">
        <v>825</v>
      </c>
      <c r="G207" s="1070">
        <v>100000339</v>
      </c>
      <c r="H207" s="1070">
        <v>998731</v>
      </c>
      <c r="I207" s="1157"/>
      <c r="J207" s="1070">
        <v>18</v>
      </c>
      <c r="K207" s="1156"/>
      <c r="L207" s="1068" t="s">
        <v>909</v>
      </c>
      <c r="M207" s="1070" t="s">
        <v>581</v>
      </c>
      <c r="N207" s="1070">
        <v>2</v>
      </c>
      <c r="O207" s="1143"/>
      <c r="P207" s="1102" t="str">
        <f t="shared" si="39"/>
        <v>Included</v>
      </c>
      <c r="Q207" s="1102">
        <f t="shared" si="40"/>
        <v>0</v>
      </c>
      <c r="R207" s="666">
        <f t="shared" si="41"/>
        <v>0</v>
      </c>
      <c r="S207" s="666">
        <f t="shared" si="35"/>
        <v>0</v>
      </c>
      <c r="T207" s="667"/>
      <c r="U207" s="667"/>
      <c r="AD207" s="799"/>
    </row>
    <row r="208" spans="1:30" s="666" customFormat="1" ht="33">
      <c r="A208" s="818">
        <v>25</v>
      </c>
      <c r="B208" s="1068">
        <v>7000025896</v>
      </c>
      <c r="C208" s="1070">
        <v>790</v>
      </c>
      <c r="D208" s="1070">
        <v>1410</v>
      </c>
      <c r="E208" s="1070">
        <v>50</v>
      </c>
      <c r="F208" s="1068" t="s">
        <v>825</v>
      </c>
      <c r="G208" s="1070">
        <v>100000335</v>
      </c>
      <c r="H208" s="1070">
        <v>998731</v>
      </c>
      <c r="I208" s="1157"/>
      <c r="J208" s="1070">
        <v>18</v>
      </c>
      <c r="K208" s="1156"/>
      <c r="L208" s="1068" t="s">
        <v>609</v>
      </c>
      <c r="M208" s="1070" t="s">
        <v>581</v>
      </c>
      <c r="N208" s="1070">
        <v>1</v>
      </c>
      <c r="O208" s="1143"/>
      <c r="P208" s="1102" t="str">
        <f t="shared" si="39"/>
        <v>Included</v>
      </c>
      <c r="Q208" s="1102">
        <f t="shared" si="40"/>
        <v>0</v>
      </c>
      <c r="R208" s="666">
        <f t="shared" si="41"/>
        <v>0</v>
      </c>
      <c r="S208" s="666">
        <f t="shared" si="35"/>
        <v>0</v>
      </c>
      <c r="T208" s="667"/>
      <c r="U208" s="667"/>
      <c r="AD208" s="799"/>
    </row>
    <row r="209" spans="1:30" s="666" customFormat="1" ht="49.5">
      <c r="A209" s="818">
        <v>26</v>
      </c>
      <c r="B209" s="1068">
        <v>7000025896</v>
      </c>
      <c r="C209" s="1070">
        <v>800</v>
      </c>
      <c r="D209" s="1070">
        <v>1421</v>
      </c>
      <c r="E209" s="1070">
        <v>10</v>
      </c>
      <c r="F209" s="1068" t="s">
        <v>712</v>
      </c>
      <c r="G209" s="1070">
        <v>100017127</v>
      </c>
      <c r="H209" s="1070">
        <v>998731</v>
      </c>
      <c r="I209" s="1157"/>
      <c r="J209" s="1070">
        <v>18</v>
      </c>
      <c r="K209" s="1156"/>
      <c r="L209" s="1068" t="s">
        <v>692</v>
      </c>
      <c r="M209" s="1070" t="s">
        <v>575</v>
      </c>
      <c r="N209" s="1070">
        <v>24</v>
      </c>
      <c r="O209" s="1143"/>
      <c r="P209" s="1102" t="str">
        <f t="shared" si="39"/>
        <v>Included</v>
      </c>
      <c r="Q209" s="1102">
        <f t="shared" si="40"/>
        <v>0</v>
      </c>
      <c r="R209" s="666">
        <f t="shared" si="41"/>
        <v>0</v>
      </c>
      <c r="S209" s="666">
        <f t="shared" si="35"/>
        <v>0</v>
      </c>
      <c r="T209" s="667"/>
      <c r="U209" s="667"/>
      <c r="AD209" s="799"/>
    </row>
    <row r="210" spans="1:30" s="666" customFormat="1" ht="49.5">
      <c r="A210" s="818">
        <v>27</v>
      </c>
      <c r="B210" s="1068">
        <v>7000025896</v>
      </c>
      <c r="C210" s="1070">
        <v>800</v>
      </c>
      <c r="D210" s="1070">
        <v>1421</v>
      </c>
      <c r="E210" s="1070">
        <v>20</v>
      </c>
      <c r="F210" s="1068" t="s">
        <v>712</v>
      </c>
      <c r="G210" s="1070">
        <v>100017126</v>
      </c>
      <c r="H210" s="1070">
        <v>998731</v>
      </c>
      <c r="I210" s="1157"/>
      <c r="J210" s="1070">
        <v>18</v>
      </c>
      <c r="K210" s="1156"/>
      <c r="L210" s="1068" t="s">
        <v>691</v>
      </c>
      <c r="M210" s="1070" t="s">
        <v>575</v>
      </c>
      <c r="N210" s="1070">
        <v>15</v>
      </c>
      <c r="O210" s="1143"/>
      <c r="P210" s="1102" t="str">
        <f>IF(O210=0, "Included", IF(ISERROR(N210*O210), O210, N210*O210))</f>
        <v>Included</v>
      </c>
      <c r="Q210" s="1102">
        <f>S210</f>
        <v>0</v>
      </c>
      <c r="R210" s="666">
        <f>IF(P210="Included",0,P210)</f>
        <v>0</v>
      </c>
      <c r="S210" s="666">
        <f t="shared" si="35"/>
        <v>0</v>
      </c>
      <c r="T210" s="667"/>
      <c r="U210" s="667"/>
      <c r="AD210" s="799"/>
    </row>
    <row r="211" spans="1:30" s="666" customFormat="1" ht="49.5">
      <c r="A211" s="818">
        <v>28</v>
      </c>
      <c r="B211" s="1068">
        <v>7000025896</v>
      </c>
      <c r="C211" s="1070">
        <v>800</v>
      </c>
      <c r="D211" s="1070">
        <v>1421</v>
      </c>
      <c r="E211" s="1070">
        <v>30</v>
      </c>
      <c r="F211" s="1068" t="s">
        <v>712</v>
      </c>
      <c r="G211" s="1070">
        <v>100017133</v>
      </c>
      <c r="H211" s="1070">
        <v>998731</v>
      </c>
      <c r="I211" s="1157"/>
      <c r="J211" s="1070">
        <v>18</v>
      </c>
      <c r="K211" s="1156"/>
      <c r="L211" s="1068" t="s">
        <v>791</v>
      </c>
      <c r="M211" s="1070" t="s">
        <v>575</v>
      </c>
      <c r="N211" s="1070">
        <v>15</v>
      </c>
      <c r="O211" s="1143"/>
      <c r="P211" s="1102" t="str">
        <f>IF(O211=0, "Included", IF(ISERROR(N211*O211), O211, N211*O211))</f>
        <v>Included</v>
      </c>
      <c r="Q211" s="1102">
        <f>S211</f>
        <v>0</v>
      </c>
      <c r="R211" s="666">
        <f>IF(P211="Included",0,P211)</f>
        <v>0</v>
      </c>
      <c r="S211" s="666">
        <f t="shared" si="35"/>
        <v>0</v>
      </c>
      <c r="T211" s="667"/>
      <c r="U211" s="667"/>
      <c r="AD211" s="799"/>
    </row>
    <row r="212" spans="1:30" s="666" customFormat="1" ht="49.5">
      <c r="A212" s="818">
        <v>29</v>
      </c>
      <c r="B212" s="1068">
        <v>7000025896</v>
      </c>
      <c r="C212" s="1070">
        <v>800</v>
      </c>
      <c r="D212" s="1070">
        <v>1421</v>
      </c>
      <c r="E212" s="1070">
        <v>40</v>
      </c>
      <c r="F212" s="1068" t="s">
        <v>712</v>
      </c>
      <c r="G212" s="1070">
        <v>100017132</v>
      </c>
      <c r="H212" s="1070">
        <v>998731</v>
      </c>
      <c r="I212" s="1157"/>
      <c r="J212" s="1070">
        <v>18</v>
      </c>
      <c r="K212" s="1156"/>
      <c r="L212" s="1068" t="s">
        <v>919</v>
      </c>
      <c r="M212" s="1070" t="s">
        <v>575</v>
      </c>
      <c r="N212" s="1070">
        <v>9</v>
      </c>
      <c r="O212" s="1143"/>
      <c r="P212" s="1102" t="str">
        <f>IF(O212=0, "Included", IF(ISERROR(N212*O212), O212, N212*O212))</f>
        <v>Included</v>
      </c>
      <c r="Q212" s="1102">
        <f>S212</f>
        <v>0</v>
      </c>
      <c r="R212" s="666">
        <f>IF(P212="Included",0,P212)</f>
        <v>0</v>
      </c>
      <c r="S212" s="666">
        <f t="shared" si="35"/>
        <v>0</v>
      </c>
      <c r="T212" s="667"/>
      <c r="U212" s="667"/>
      <c r="AD212" s="799"/>
    </row>
    <row r="213" spans="1:30" s="666" customFormat="1" ht="33">
      <c r="A213" s="818">
        <v>30</v>
      </c>
      <c r="B213" s="1068">
        <v>7000025896</v>
      </c>
      <c r="C213" s="1070">
        <v>810</v>
      </c>
      <c r="D213" s="1070">
        <v>1430</v>
      </c>
      <c r="E213" s="1070">
        <v>10</v>
      </c>
      <c r="F213" s="1068" t="s">
        <v>857</v>
      </c>
      <c r="G213" s="1070">
        <v>100000489</v>
      </c>
      <c r="H213" s="1070">
        <v>998731</v>
      </c>
      <c r="I213" s="1157"/>
      <c r="J213" s="1070">
        <v>18</v>
      </c>
      <c r="K213" s="1156"/>
      <c r="L213" s="1068" t="s">
        <v>920</v>
      </c>
      <c r="M213" s="1070" t="s">
        <v>581</v>
      </c>
      <c r="N213" s="1070">
        <v>16</v>
      </c>
      <c r="O213" s="1143"/>
      <c r="P213" s="1102" t="str">
        <f t="shared" ref="P213:P217" si="42">IF(O213=0, "Included", IF(ISERROR(N213*O213), O213, N213*O213))</f>
        <v>Included</v>
      </c>
      <c r="Q213" s="1102">
        <f t="shared" ref="Q213:Q217" si="43">S213</f>
        <v>0</v>
      </c>
      <c r="R213" s="666">
        <f t="shared" ref="R213:R217" si="44">IF(P213="Included",0,P213)</f>
        <v>0</v>
      </c>
      <c r="S213" s="666">
        <f t="shared" si="35"/>
        <v>0</v>
      </c>
      <c r="T213" s="667"/>
      <c r="U213" s="667"/>
      <c r="AD213" s="799"/>
    </row>
    <row r="214" spans="1:30" s="666" customFormat="1" ht="33">
      <c r="A214" s="818">
        <v>31</v>
      </c>
      <c r="B214" s="1068">
        <v>7000025896</v>
      </c>
      <c r="C214" s="1070">
        <v>810</v>
      </c>
      <c r="D214" s="1070">
        <v>1430</v>
      </c>
      <c r="E214" s="1070">
        <v>20</v>
      </c>
      <c r="F214" s="1068" t="s">
        <v>857</v>
      </c>
      <c r="G214" s="1070">
        <v>100000485</v>
      </c>
      <c r="H214" s="1070">
        <v>998731</v>
      </c>
      <c r="I214" s="1157"/>
      <c r="J214" s="1070">
        <v>18</v>
      </c>
      <c r="K214" s="1156"/>
      <c r="L214" s="1068" t="s">
        <v>921</v>
      </c>
      <c r="M214" s="1070" t="s">
        <v>581</v>
      </c>
      <c r="N214" s="1070">
        <v>6</v>
      </c>
      <c r="O214" s="1143"/>
      <c r="P214" s="1102" t="str">
        <f t="shared" si="42"/>
        <v>Included</v>
      </c>
      <c r="Q214" s="1102">
        <f t="shared" si="43"/>
        <v>0</v>
      </c>
      <c r="R214" s="666">
        <f t="shared" si="44"/>
        <v>0</v>
      </c>
      <c r="S214" s="666">
        <f t="shared" si="35"/>
        <v>0</v>
      </c>
      <c r="T214" s="667"/>
      <c r="U214" s="667"/>
      <c r="AD214" s="799"/>
    </row>
    <row r="215" spans="1:30" s="666" customFormat="1" ht="33">
      <c r="A215" s="818">
        <v>32</v>
      </c>
      <c r="B215" s="1068">
        <v>7000025896</v>
      </c>
      <c r="C215" s="1070">
        <v>810</v>
      </c>
      <c r="D215" s="1070">
        <v>1430</v>
      </c>
      <c r="E215" s="1070">
        <v>30</v>
      </c>
      <c r="F215" s="1068" t="s">
        <v>857</v>
      </c>
      <c r="G215" s="1070">
        <v>100000488</v>
      </c>
      <c r="H215" s="1070">
        <v>998731</v>
      </c>
      <c r="I215" s="1157"/>
      <c r="J215" s="1070">
        <v>18</v>
      </c>
      <c r="K215" s="1156"/>
      <c r="L215" s="1068" t="s">
        <v>922</v>
      </c>
      <c r="M215" s="1070" t="s">
        <v>581</v>
      </c>
      <c r="N215" s="1070">
        <v>2</v>
      </c>
      <c r="O215" s="1143"/>
      <c r="P215" s="1102" t="str">
        <f t="shared" si="42"/>
        <v>Included</v>
      </c>
      <c r="Q215" s="1102">
        <f t="shared" si="43"/>
        <v>0</v>
      </c>
      <c r="R215" s="666">
        <f t="shared" si="44"/>
        <v>0</v>
      </c>
      <c r="S215" s="666">
        <f t="shared" si="35"/>
        <v>0</v>
      </c>
      <c r="T215" s="667"/>
      <c r="U215" s="667"/>
      <c r="AD215" s="799"/>
    </row>
    <row r="216" spans="1:30" s="666" customFormat="1" ht="33">
      <c r="A216" s="818">
        <v>33</v>
      </c>
      <c r="B216" s="1068">
        <v>7000025896</v>
      </c>
      <c r="C216" s="1070">
        <v>810</v>
      </c>
      <c r="D216" s="1070">
        <v>1430</v>
      </c>
      <c r="E216" s="1070">
        <v>40</v>
      </c>
      <c r="F216" s="1068" t="s">
        <v>857</v>
      </c>
      <c r="G216" s="1070">
        <v>100000487</v>
      </c>
      <c r="H216" s="1070">
        <v>998731</v>
      </c>
      <c r="I216" s="1157"/>
      <c r="J216" s="1070">
        <v>18</v>
      </c>
      <c r="K216" s="1156"/>
      <c r="L216" s="1068" t="s">
        <v>923</v>
      </c>
      <c r="M216" s="1070" t="s">
        <v>581</v>
      </c>
      <c r="N216" s="1070">
        <v>2</v>
      </c>
      <c r="O216" s="1143"/>
      <c r="P216" s="1102" t="str">
        <f t="shared" si="42"/>
        <v>Included</v>
      </c>
      <c r="Q216" s="1102">
        <f t="shared" si="43"/>
        <v>0</v>
      </c>
      <c r="R216" s="666">
        <f t="shared" si="44"/>
        <v>0</v>
      </c>
      <c r="S216" s="666">
        <f t="shared" si="35"/>
        <v>0</v>
      </c>
      <c r="T216" s="667"/>
      <c r="U216" s="667"/>
      <c r="AD216" s="799"/>
    </row>
    <row r="217" spans="1:30" s="666" customFormat="1" ht="33">
      <c r="A217" s="818">
        <v>34</v>
      </c>
      <c r="B217" s="1068">
        <v>7000025896</v>
      </c>
      <c r="C217" s="1070">
        <v>810</v>
      </c>
      <c r="D217" s="1070">
        <v>1430</v>
      </c>
      <c r="E217" s="1070">
        <v>50</v>
      </c>
      <c r="F217" s="1068" t="s">
        <v>857</v>
      </c>
      <c r="G217" s="1070">
        <v>100000495</v>
      </c>
      <c r="H217" s="1070">
        <v>998731</v>
      </c>
      <c r="I217" s="1157"/>
      <c r="J217" s="1070">
        <v>18</v>
      </c>
      <c r="K217" s="1156"/>
      <c r="L217" s="1068" t="s">
        <v>924</v>
      </c>
      <c r="M217" s="1070" t="s">
        <v>581</v>
      </c>
      <c r="N217" s="1070">
        <v>4</v>
      </c>
      <c r="O217" s="1143"/>
      <c r="P217" s="1102" t="str">
        <f t="shared" si="42"/>
        <v>Included</v>
      </c>
      <c r="Q217" s="1102">
        <f t="shared" si="43"/>
        <v>0</v>
      </c>
      <c r="R217" s="666">
        <f t="shared" si="44"/>
        <v>0</v>
      </c>
      <c r="S217" s="666">
        <f t="shared" si="35"/>
        <v>0</v>
      </c>
      <c r="T217" s="667"/>
      <c r="U217" s="667"/>
      <c r="AD217" s="799"/>
    </row>
    <row r="218" spans="1:30" s="666" customFormat="1" ht="33">
      <c r="A218" s="818">
        <v>35</v>
      </c>
      <c r="B218" s="1068">
        <v>7000025896</v>
      </c>
      <c r="C218" s="1070">
        <v>810</v>
      </c>
      <c r="D218" s="1070">
        <v>1430</v>
      </c>
      <c r="E218" s="1070">
        <v>60</v>
      </c>
      <c r="F218" s="1068" t="s">
        <v>857</v>
      </c>
      <c r="G218" s="1070">
        <v>100003727</v>
      </c>
      <c r="H218" s="1070">
        <v>998731</v>
      </c>
      <c r="I218" s="1157"/>
      <c r="J218" s="1070">
        <v>18</v>
      </c>
      <c r="K218" s="1156"/>
      <c r="L218" s="1068" t="s">
        <v>925</v>
      </c>
      <c r="M218" s="1070" t="s">
        <v>581</v>
      </c>
      <c r="N218" s="1070">
        <v>1</v>
      </c>
      <c r="O218" s="1143"/>
      <c r="P218" s="1102" t="str">
        <f>IF(O218=0, "Included", IF(ISERROR(N218*O218), O218, N218*O218))</f>
        <v>Included</v>
      </c>
      <c r="Q218" s="1102">
        <f>S218</f>
        <v>0</v>
      </c>
      <c r="R218" s="666">
        <f>IF(P218="Included",0,P218)</f>
        <v>0</v>
      </c>
      <c r="S218" s="666">
        <f t="shared" si="35"/>
        <v>0</v>
      </c>
      <c r="T218" s="667"/>
      <c r="U218" s="667"/>
      <c r="AD218" s="799"/>
    </row>
    <row r="219" spans="1:30" s="666" customFormat="1" ht="33">
      <c r="A219" s="818">
        <v>36</v>
      </c>
      <c r="B219" s="1068">
        <v>7000025896</v>
      </c>
      <c r="C219" s="1070">
        <v>810</v>
      </c>
      <c r="D219" s="1070">
        <v>1430</v>
      </c>
      <c r="E219" s="1070">
        <v>70</v>
      </c>
      <c r="F219" s="1068" t="s">
        <v>857</v>
      </c>
      <c r="G219" s="1070">
        <v>100000495</v>
      </c>
      <c r="H219" s="1070">
        <v>998731</v>
      </c>
      <c r="I219" s="1157"/>
      <c r="J219" s="1070">
        <v>18</v>
      </c>
      <c r="K219" s="1156"/>
      <c r="L219" s="1068" t="s">
        <v>924</v>
      </c>
      <c r="M219" s="1070" t="s">
        <v>581</v>
      </c>
      <c r="N219" s="1070">
        <v>2</v>
      </c>
      <c r="O219" s="1143"/>
      <c r="P219" s="1102" t="str">
        <f>IF(O219=0, "Included", IF(ISERROR(N219*O219), O219, N219*O219))</f>
        <v>Included</v>
      </c>
      <c r="Q219" s="1102">
        <f>S219</f>
        <v>0</v>
      </c>
      <c r="R219" s="666">
        <f>IF(P219="Included",0,P219)</f>
        <v>0</v>
      </c>
      <c r="S219" s="666">
        <f t="shared" si="35"/>
        <v>0</v>
      </c>
      <c r="T219" s="667"/>
      <c r="U219" s="667"/>
      <c r="AD219" s="799"/>
    </row>
    <row r="220" spans="1:30" s="666" customFormat="1" ht="49.5">
      <c r="A220" s="818">
        <v>37</v>
      </c>
      <c r="B220" s="1068">
        <v>7000025896</v>
      </c>
      <c r="C220" s="1070">
        <v>820</v>
      </c>
      <c r="D220" s="1070">
        <v>1433</v>
      </c>
      <c r="E220" s="1070">
        <v>10</v>
      </c>
      <c r="F220" s="1068" t="s">
        <v>713</v>
      </c>
      <c r="G220" s="1070">
        <v>100017117</v>
      </c>
      <c r="H220" s="1070">
        <v>998731</v>
      </c>
      <c r="I220" s="1157"/>
      <c r="J220" s="1070">
        <v>18</v>
      </c>
      <c r="K220" s="1156"/>
      <c r="L220" s="1068" t="s">
        <v>926</v>
      </c>
      <c r="M220" s="1070" t="s">
        <v>575</v>
      </c>
      <c r="N220" s="1070">
        <v>54</v>
      </c>
      <c r="O220" s="1143"/>
      <c r="P220" s="1102" t="str">
        <f>IF(O220=0, "Included", IF(ISERROR(N220*O220), O220, N220*O220))</f>
        <v>Included</v>
      </c>
      <c r="Q220" s="1102">
        <f>S220</f>
        <v>0</v>
      </c>
      <c r="R220" s="666">
        <f>IF(P220="Included",0,P220)</f>
        <v>0</v>
      </c>
      <c r="S220" s="666">
        <f t="shared" si="35"/>
        <v>0</v>
      </c>
      <c r="T220" s="667"/>
      <c r="U220" s="667"/>
      <c r="AD220" s="799"/>
    </row>
    <row r="221" spans="1:30" s="666" customFormat="1" ht="49.5">
      <c r="A221" s="818">
        <v>38</v>
      </c>
      <c r="B221" s="1068">
        <v>7000025896</v>
      </c>
      <c r="C221" s="1070">
        <v>820</v>
      </c>
      <c r="D221" s="1070">
        <v>1433</v>
      </c>
      <c r="E221" s="1070">
        <v>20</v>
      </c>
      <c r="F221" s="1068" t="s">
        <v>713</v>
      </c>
      <c r="G221" s="1070">
        <v>100017115</v>
      </c>
      <c r="H221" s="1070">
        <v>998731</v>
      </c>
      <c r="I221" s="1157"/>
      <c r="J221" s="1070">
        <v>18</v>
      </c>
      <c r="K221" s="1156"/>
      <c r="L221" s="1068" t="s">
        <v>700</v>
      </c>
      <c r="M221" s="1070" t="s">
        <v>575</v>
      </c>
      <c r="N221" s="1070">
        <v>45</v>
      </c>
      <c r="O221" s="1143"/>
      <c r="P221" s="1102" t="str">
        <f t="shared" ref="P221:P246" si="45">IF(O221=0, "Included", IF(ISERROR(N221*O221), O221, N221*O221))</f>
        <v>Included</v>
      </c>
      <c r="Q221" s="1102">
        <f t="shared" ref="Q221:Q246" si="46">S221</f>
        <v>0</v>
      </c>
      <c r="R221" s="666">
        <f t="shared" ref="R221:R246" si="47">IF(P221="Included",0,P221)</f>
        <v>0</v>
      </c>
      <c r="S221" s="666">
        <f t="shared" si="35"/>
        <v>0</v>
      </c>
      <c r="T221" s="667"/>
      <c r="U221" s="667"/>
      <c r="AD221" s="799"/>
    </row>
    <row r="222" spans="1:30" s="666" customFormat="1" ht="49.5">
      <c r="A222" s="818">
        <v>39</v>
      </c>
      <c r="B222" s="1068">
        <v>7000025896</v>
      </c>
      <c r="C222" s="1070">
        <v>820</v>
      </c>
      <c r="D222" s="1070">
        <v>1433</v>
      </c>
      <c r="E222" s="1070">
        <v>30</v>
      </c>
      <c r="F222" s="1068" t="s">
        <v>713</v>
      </c>
      <c r="G222" s="1070">
        <v>100017118</v>
      </c>
      <c r="H222" s="1070">
        <v>998731</v>
      </c>
      <c r="I222" s="1157"/>
      <c r="J222" s="1070">
        <v>18</v>
      </c>
      <c r="K222" s="1156"/>
      <c r="L222" s="1068" t="s">
        <v>689</v>
      </c>
      <c r="M222" s="1070" t="s">
        <v>575</v>
      </c>
      <c r="N222" s="1070">
        <v>36</v>
      </c>
      <c r="O222" s="1143"/>
      <c r="P222" s="1102" t="str">
        <f t="shared" si="45"/>
        <v>Included</v>
      </c>
      <c r="Q222" s="1102">
        <f t="shared" si="46"/>
        <v>0</v>
      </c>
      <c r="R222" s="666">
        <f t="shared" si="47"/>
        <v>0</v>
      </c>
      <c r="S222" s="666">
        <f t="shared" si="35"/>
        <v>0</v>
      </c>
      <c r="T222" s="667"/>
      <c r="U222" s="667"/>
      <c r="AD222" s="799"/>
    </row>
    <row r="223" spans="1:30" s="666" customFormat="1" ht="49.5">
      <c r="A223" s="818">
        <v>40</v>
      </c>
      <c r="B223" s="1068">
        <v>7000025896</v>
      </c>
      <c r="C223" s="1070">
        <v>820</v>
      </c>
      <c r="D223" s="1070">
        <v>1433</v>
      </c>
      <c r="E223" s="1070">
        <v>40</v>
      </c>
      <c r="F223" s="1068" t="s">
        <v>713</v>
      </c>
      <c r="G223" s="1070">
        <v>100017116</v>
      </c>
      <c r="H223" s="1070">
        <v>998731</v>
      </c>
      <c r="I223" s="1157"/>
      <c r="J223" s="1070">
        <v>18</v>
      </c>
      <c r="K223" s="1156"/>
      <c r="L223" s="1068" t="s">
        <v>927</v>
      </c>
      <c r="M223" s="1070" t="s">
        <v>575</v>
      </c>
      <c r="N223" s="1070">
        <v>45</v>
      </c>
      <c r="O223" s="1143"/>
      <c r="P223" s="1102" t="str">
        <f t="shared" si="45"/>
        <v>Included</v>
      </c>
      <c r="Q223" s="1102">
        <f t="shared" si="46"/>
        <v>0</v>
      </c>
      <c r="R223" s="666">
        <f t="shared" si="47"/>
        <v>0</v>
      </c>
      <c r="S223" s="666">
        <f t="shared" si="35"/>
        <v>0</v>
      </c>
      <c r="T223" s="667"/>
      <c r="U223" s="667"/>
      <c r="AD223" s="799"/>
    </row>
    <row r="224" spans="1:30" s="666" customFormat="1" ht="49.5">
      <c r="A224" s="818">
        <v>41</v>
      </c>
      <c r="B224" s="1068">
        <v>7000025896</v>
      </c>
      <c r="C224" s="1070">
        <v>820</v>
      </c>
      <c r="D224" s="1070">
        <v>1433</v>
      </c>
      <c r="E224" s="1070">
        <v>50</v>
      </c>
      <c r="F224" s="1068" t="s">
        <v>713</v>
      </c>
      <c r="G224" s="1070">
        <v>100017121</v>
      </c>
      <c r="H224" s="1070">
        <v>998731</v>
      </c>
      <c r="I224" s="1157"/>
      <c r="J224" s="1070">
        <v>18</v>
      </c>
      <c r="K224" s="1156"/>
      <c r="L224" s="1068" t="s">
        <v>831</v>
      </c>
      <c r="M224" s="1070" t="s">
        <v>575</v>
      </c>
      <c r="N224" s="1070">
        <v>12</v>
      </c>
      <c r="O224" s="1143"/>
      <c r="P224" s="1102" t="str">
        <f t="shared" si="45"/>
        <v>Included</v>
      </c>
      <c r="Q224" s="1102">
        <f t="shared" si="46"/>
        <v>0</v>
      </c>
      <c r="R224" s="666">
        <f t="shared" si="47"/>
        <v>0</v>
      </c>
      <c r="S224" s="666">
        <f t="shared" si="35"/>
        <v>0</v>
      </c>
      <c r="T224" s="667"/>
      <c r="U224" s="667"/>
      <c r="AD224" s="799"/>
    </row>
    <row r="225" spans="1:30" s="666" customFormat="1" ht="49.5">
      <c r="A225" s="818">
        <v>42</v>
      </c>
      <c r="B225" s="1068">
        <v>7000025896</v>
      </c>
      <c r="C225" s="1070">
        <v>820</v>
      </c>
      <c r="D225" s="1070">
        <v>1433</v>
      </c>
      <c r="E225" s="1070">
        <v>60</v>
      </c>
      <c r="F225" s="1068" t="s">
        <v>713</v>
      </c>
      <c r="G225" s="1070">
        <v>100017122</v>
      </c>
      <c r="H225" s="1070">
        <v>998731</v>
      </c>
      <c r="I225" s="1157"/>
      <c r="J225" s="1070">
        <v>18</v>
      </c>
      <c r="K225" s="1156"/>
      <c r="L225" s="1068" t="s">
        <v>690</v>
      </c>
      <c r="M225" s="1070" t="s">
        <v>575</v>
      </c>
      <c r="N225" s="1070">
        <v>18</v>
      </c>
      <c r="O225" s="1143"/>
      <c r="P225" s="1102" t="str">
        <f t="shared" si="45"/>
        <v>Included</v>
      </c>
      <c r="Q225" s="1102">
        <f t="shared" si="46"/>
        <v>0</v>
      </c>
      <c r="R225" s="666">
        <f t="shared" si="47"/>
        <v>0</v>
      </c>
      <c r="S225" s="666">
        <f t="shared" si="35"/>
        <v>0</v>
      </c>
      <c r="T225" s="667"/>
      <c r="U225" s="667"/>
      <c r="AD225" s="799"/>
    </row>
    <row r="226" spans="1:30" s="666" customFormat="1" ht="16.5">
      <c r="A226" s="818">
        <v>43</v>
      </c>
      <c r="B226" s="1068">
        <v>7000025896</v>
      </c>
      <c r="C226" s="1070">
        <v>830</v>
      </c>
      <c r="D226" s="1070">
        <v>1451</v>
      </c>
      <c r="E226" s="1070">
        <v>10</v>
      </c>
      <c r="F226" s="1068" t="s">
        <v>634</v>
      </c>
      <c r="G226" s="1070">
        <v>100003103</v>
      </c>
      <c r="H226" s="1070">
        <v>998731</v>
      </c>
      <c r="I226" s="1157"/>
      <c r="J226" s="1070">
        <v>18</v>
      </c>
      <c r="K226" s="1156"/>
      <c r="L226" s="1068" t="s">
        <v>618</v>
      </c>
      <c r="M226" s="1070" t="s">
        <v>593</v>
      </c>
      <c r="N226" s="1070">
        <v>7</v>
      </c>
      <c r="O226" s="1143"/>
      <c r="P226" s="1102" t="str">
        <f t="shared" si="45"/>
        <v>Included</v>
      </c>
      <c r="Q226" s="1102">
        <f t="shared" si="46"/>
        <v>0</v>
      </c>
      <c r="R226" s="666">
        <f t="shared" si="47"/>
        <v>0</v>
      </c>
      <c r="S226" s="666">
        <f t="shared" si="35"/>
        <v>0</v>
      </c>
      <c r="T226" s="667"/>
      <c r="U226" s="667"/>
      <c r="AD226" s="799"/>
    </row>
    <row r="227" spans="1:30" s="666" customFormat="1" ht="33">
      <c r="A227" s="818">
        <v>44</v>
      </c>
      <c r="B227" s="1068">
        <v>7000025896</v>
      </c>
      <c r="C227" s="1070">
        <v>840</v>
      </c>
      <c r="D227" s="1070">
        <v>1470</v>
      </c>
      <c r="E227" s="1070">
        <v>10</v>
      </c>
      <c r="F227" s="1068" t="s">
        <v>658</v>
      </c>
      <c r="G227" s="1070">
        <v>100000728</v>
      </c>
      <c r="H227" s="1070">
        <v>998736</v>
      </c>
      <c r="I227" s="1157"/>
      <c r="J227" s="1070">
        <v>18</v>
      </c>
      <c r="K227" s="1156"/>
      <c r="L227" s="1068" t="s">
        <v>583</v>
      </c>
      <c r="M227" s="1070" t="s">
        <v>575</v>
      </c>
      <c r="N227" s="1070">
        <v>6</v>
      </c>
      <c r="O227" s="1143"/>
      <c r="P227" s="1102" t="str">
        <f t="shared" si="45"/>
        <v>Included</v>
      </c>
      <c r="Q227" s="1102">
        <f t="shared" si="46"/>
        <v>0</v>
      </c>
      <c r="R227" s="666">
        <f t="shared" si="47"/>
        <v>0</v>
      </c>
      <c r="S227" s="666">
        <f t="shared" si="35"/>
        <v>0</v>
      </c>
      <c r="T227" s="667"/>
      <c r="U227" s="667"/>
      <c r="AD227" s="799"/>
    </row>
    <row r="228" spans="1:30" s="666" customFormat="1" ht="33">
      <c r="A228" s="818">
        <v>45</v>
      </c>
      <c r="B228" s="1068">
        <v>7000025896</v>
      </c>
      <c r="C228" s="1070">
        <v>840</v>
      </c>
      <c r="D228" s="1070">
        <v>1470</v>
      </c>
      <c r="E228" s="1070">
        <v>20</v>
      </c>
      <c r="F228" s="1068" t="s">
        <v>658</v>
      </c>
      <c r="G228" s="1070">
        <v>100000733</v>
      </c>
      <c r="H228" s="1070">
        <v>998736</v>
      </c>
      <c r="I228" s="1157"/>
      <c r="J228" s="1070">
        <v>18</v>
      </c>
      <c r="K228" s="1156"/>
      <c r="L228" s="1068" t="s">
        <v>822</v>
      </c>
      <c r="M228" s="1070" t="s">
        <v>581</v>
      </c>
      <c r="N228" s="1070">
        <v>1</v>
      </c>
      <c r="O228" s="1143"/>
      <c r="P228" s="1102" t="str">
        <f t="shared" si="45"/>
        <v>Included</v>
      </c>
      <c r="Q228" s="1102">
        <f t="shared" si="46"/>
        <v>0</v>
      </c>
      <c r="R228" s="666">
        <f t="shared" si="47"/>
        <v>0</v>
      </c>
      <c r="S228" s="666">
        <f t="shared" si="35"/>
        <v>0</v>
      </c>
      <c r="T228" s="667"/>
      <c r="U228" s="667"/>
      <c r="AD228" s="799"/>
    </row>
    <row r="229" spans="1:30" s="666" customFormat="1" ht="33">
      <c r="A229" s="818">
        <v>46</v>
      </c>
      <c r="B229" s="1068">
        <v>7000025896</v>
      </c>
      <c r="C229" s="1070">
        <v>840</v>
      </c>
      <c r="D229" s="1070">
        <v>1470</v>
      </c>
      <c r="E229" s="1070">
        <v>30</v>
      </c>
      <c r="F229" s="1068" t="s">
        <v>658</v>
      </c>
      <c r="G229" s="1070">
        <v>100000730</v>
      </c>
      <c r="H229" s="1070">
        <v>998736</v>
      </c>
      <c r="I229" s="1157"/>
      <c r="J229" s="1070">
        <v>18</v>
      </c>
      <c r="K229" s="1156"/>
      <c r="L229" s="1068" t="s">
        <v>879</v>
      </c>
      <c r="M229" s="1070" t="s">
        <v>575</v>
      </c>
      <c r="N229" s="1070">
        <v>3</v>
      </c>
      <c r="O229" s="1143"/>
      <c r="P229" s="1102" t="str">
        <f t="shared" si="45"/>
        <v>Included</v>
      </c>
      <c r="Q229" s="1102">
        <f t="shared" si="46"/>
        <v>0</v>
      </c>
      <c r="R229" s="666">
        <f t="shared" si="47"/>
        <v>0</v>
      </c>
      <c r="S229" s="666">
        <f t="shared" si="35"/>
        <v>0</v>
      </c>
      <c r="T229" s="667"/>
      <c r="U229" s="667"/>
      <c r="AD229" s="799"/>
    </row>
    <row r="230" spans="1:30" s="666" customFormat="1" ht="33">
      <c r="A230" s="818">
        <v>47</v>
      </c>
      <c r="B230" s="1068">
        <v>7000025896</v>
      </c>
      <c r="C230" s="1070">
        <v>850</v>
      </c>
      <c r="D230" s="1070">
        <v>1490</v>
      </c>
      <c r="E230" s="1070">
        <v>10</v>
      </c>
      <c r="F230" s="1068" t="s">
        <v>647</v>
      </c>
      <c r="G230" s="1070">
        <v>100000741</v>
      </c>
      <c r="H230" s="1070">
        <v>998736</v>
      </c>
      <c r="I230" s="1157"/>
      <c r="J230" s="1070">
        <v>18</v>
      </c>
      <c r="K230" s="1156"/>
      <c r="L230" s="1068" t="s">
        <v>880</v>
      </c>
      <c r="M230" s="1070" t="s">
        <v>581</v>
      </c>
      <c r="N230" s="1070">
        <v>2</v>
      </c>
      <c r="O230" s="1143"/>
      <c r="P230" s="1102" t="str">
        <f t="shared" si="45"/>
        <v>Included</v>
      </c>
      <c r="Q230" s="1102">
        <f t="shared" si="46"/>
        <v>0</v>
      </c>
      <c r="R230" s="666">
        <f t="shared" si="47"/>
        <v>0</v>
      </c>
      <c r="S230" s="666">
        <f t="shared" si="35"/>
        <v>0</v>
      </c>
      <c r="T230" s="667"/>
      <c r="U230" s="667"/>
      <c r="AD230" s="799"/>
    </row>
    <row r="231" spans="1:30" s="666" customFormat="1" ht="33">
      <c r="A231" s="818">
        <v>48</v>
      </c>
      <c r="B231" s="1068">
        <v>7000025896</v>
      </c>
      <c r="C231" s="1070">
        <v>850</v>
      </c>
      <c r="D231" s="1070">
        <v>1490</v>
      </c>
      <c r="E231" s="1070">
        <v>20</v>
      </c>
      <c r="F231" s="1068" t="s">
        <v>647</v>
      </c>
      <c r="G231" s="1070">
        <v>100000738</v>
      </c>
      <c r="H231" s="1070">
        <v>998736</v>
      </c>
      <c r="I231" s="1157"/>
      <c r="J231" s="1070">
        <v>18</v>
      </c>
      <c r="K231" s="1156"/>
      <c r="L231" s="1068" t="s">
        <v>881</v>
      </c>
      <c r="M231" s="1070" t="s">
        <v>575</v>
      </c>
      <c r="N231" s="1070">
        <v>6</v>
      </c>
      <c r="O231" s="1143"/>
      <c r="P231" s="1102" t="str">
        <f t="shared" si="45"/>
        <v>Included</v>
      </c>
      <c r="Q231" s="1102">
        <f t="shared" si="46"/>
        <v>0</v>
      </c>
      <c r="R231" s="666">
        <f t="shared" si="47"/>
        <v>0</v>
      </c>
      <c r="S231" s="666">
        <f t="shared" si="35"/>
        <v>0</v>
      </c>
      <c r="T231" s="667"/>
      <c r="U231" s="667"/>
      <c r="AD231" s="799"/>
    </row>
    <row r="232" spans="1:30" s="666" customFormat="1" ht="33">
      <c r="A232" s="818">
        <v>49</v>
      </c>
      <c r="B232" s="1068">
        <v>7000025896</v>
      </c>
      <c r="C232" s="1070">
        <v>850</v>
      </c>
      <c r="D232" s="1070">
        <v>1490</v>
      </c>
      <c r="E232" s="1070">
        <v>30</v>
      </c>
      <c r="F232" s="1068" t="s">
        <v>647</v>
      </c>
      <c r="G232" s="1070">
        <v>100000736</v>
      </c>
      <c r="H232" s="1070">
        <v>998736</v>
      </c>
      <c r="I232" s="1157"/>
      <c r="J232" s="1070">
        <v>18</v>
      </c>
      <c r="K232" s="1156"/>
      <c r="L232" s="1068" t="s">
        <v>651</v>
      </c>
      <c r="M232" s="1070" t="s">
        <v>575</v>
      </c>
      <c r="N232" s="1070">
        <v>14</v>
      </c>
      <c r="O232" s="1143"/>
      <c r="P232" s="1102" t="str">
        <f t="shared" si="45"/>
        <v>Included</v>
      </c>
      <c r="Q232" s="1102">
        <f t="shared" si="46"/>
        <v>0</v>
      </c>
      <c r="R232" s="666">
        <f t="shared" si="47"/>
        <v>0</v>
      </c>
      <c r="S232" s="666">
        <f t="shared" si="35"/>
        <v>0</v>
      </c>
      <c r="T232" s="667"/>
      <c r="U232" s="667"/>
      <c r="AD232" s="799"/>
    </row>
    <row r="233" spans="1:30" s="666" customFormat="1" ht="33">
      <c r="A233" s="818">
        <v>50</v>
      </c>
      <c r="B233" s="1068">
        <v>7000025896</v>
      </c>
      <c r="C233" s="1070">
        <v>860</v>
      </c>
      <c r="D233" s="1070">
        <v>1513</v>
      </c>
      <c r="E233" s="1070">
        <v>10</v>
      </c>
      <c r="F233" s="1068" t="s">
        <v>648</v>
      </c>
      <c r="G233" s="1070">
        <v>100002070</v>
      </c>
      <c r="H233" s="1070">
        <v>998736</v>
      </c>
      <c r="I233" s="1157"/>
      <c r="J233" s="1070">
        <v>18</v>
      </c>
      <c r="K233" s="1156"/>
      <c r="L233" s="1068" t="s">
        <v>661</v>
      </c>
      <c r="M233" s="1070" t="s">
        <v>575</v>
      </c>
      <c r="N233" s="1070">
        <v>14</v>
      </c>
      <c r="O233" s="1143"/>
      <c r="P233" s="1102" t="str">
        <f t="shared" si="45"/>
        <v>Included</v>
      </c>
      <c r="Q233" s="1102">
        <f t="shared" si="46"/>
        <v>0</v>
      </c>
      <c r="R233" s="666">
        <f t="shared" si="47"/>
        <v>0</v>
      </c>
      <c r="S233" s="666">
        <f t="shared" si="35"/>
        <v>0</v>
      </c>
      <c r="T233" s="667"/>
      <c r="U233" s="667"/>
      <c r="AD233" s="799"/>
    </row>
    <row r="234" spans="1:30" s="666" customFormat="1" ht="33">
      <c r="A234" s="818">
        <v>51</v>
      </c>
      <c r="B234" s="1068">
        <v>7000025896</v>
      </c>
      <c r="C234" s="1070">
        <v>860</v>
      </c>
      <c r="D234" s="1070">
        <v>1513</v>
      </c>
      <c r="E234" s="1070">
        <v>20</v>
      </c>
      <c r="F234" s="1068" t="s">
        <v>648</v>
      </c>
      <c r="G234" s="1070">
        <v>100000771</v>
      </c>
      <c r="H234" s="1070">
        <v>998736</v>
      </c>
      <c r="I234" s="1157"/>
      <c r="J234" s="1070">
        <v>18</v>
      </c>
      <c r="K234" s="1156"/>
      <c r="L234" s="1068" t="s">
        <v>928</v>
      </c>
      <c r="M234" s="1070" t="s">
        <v>575</v>
      </c>
      <c r="N234" s="1070">
        <v>5</v>
      </c>
      <c r="O234" s="1143"/>
      <c r="P234" s="1102" t="str">
        <f t="shared" si="45"/>
        <v>Included</v>
      </c>
      <c r="Q234" s="1102">
        <f t="shared" si="46"/>
        <v>0</v>
      </c>
      <c r="R234" s="666">
        <f t="shared" si="47"/>
        <v>0</v>
      </c>
      <c r="S234" s="666">
        <f t="shared" si="35"/>
        <v>0</v>
      </c>
      <c r="T234" s="667"/>
      <c r="U234" s="667"/>
      <c r="AD234" s="799"/>
    </row>
    <row r="235" spans="1:30" s="666" customFormat="1" ht="33">
      <c r="A235" s="818">
        <v>52</v>
      </c>
      <c r="B235" s="1068">
        <v>7000025896</v>
      </c>
      <c r="C235" s="1070">
        <v>860</v>
      </c>
      <c r="D235" s="1070">
        <v>1513</v>
      </c>
      <c r="E235" s="1070">
        <v>30</v>
      </c>
      <c r="F235" s="1068" t="s">
        <v>648</v>
      </c>
      <c r="G235" s="1070">
        <v>100000777</v>
      </c>
      <c r="H235" s="1070">
        <v>998736</v>
      </c>
      <c r="I235" s="1157"/>
      <c r="J235" s="1070">
        <v>18</v>
      </c>
      <c r="K235" s="1156"/>
      <c r="L235" s="1068" t="s">
        <v>929</v>
      </c>
      <c r="M235" s="1070" t="s">
        <v>575</v>
      </c>
      <c r="N235" s="1070">
        <v>1</v>
      </c>
      <c r="O235" s="1143"/>
      <c r="P235" s="1102" t="str">
        <f t="shared" si="45"/>
        <v>Included</v>
      </c>
      <c r="Q235" s="1102">
        <f t="shared" si="46"/>
        <v>0</v>
      </c>
      <c r="R235" s="666">
        <f t="shared" si="47"/>
        <v>0</v>
      </c>
      <c r="S235" s="666">
        <f t="shared" si="35"/>
        <v>0</v>
      </c>
      <c r="T235" s="667"/>
      <c r="U235" s="667"/>
      <c r="AD235" s="799"/>
    </row>
    <row r="236" spans="1:30" s="666" customFormat="1" ht="82.5">
      <c r="A236" s="818">
        <v>53</v>
      </c>
      <c r="B236" s="1068">
        <v>7000025896</v>
      </c>
      <c r="C236" s="1070">
        <v>870</v>
      </c>
      <c r="D236" s="1070">
        <v>1520</v>
      </c>
      <c r="E236" s="1070">
        <v>10</v>
      </c>
      <c r="F236" s="1068" t="s">
        <v>636</v>
      </c>
      <c r="G236" s="1070">
        <v>100002500</v>
      </c>
      <c r="H236" s="1070">
        <v>998731</v>
      </c>
      <c r="I236" s="1157"/>
      <c r="J236" s="1070">
        <v>18</v>
      </c>
      <c r="K236" s="1156"/>
      <c r="L236" s="1068" t="s">
        <v>628</v>
      </c>
      <c r="M236" s="1070" t="s">
        <v>581</v>
      </c>
      <c r="N236" s="1070">
        <v>1</v>
      </c>
      <c r="O236" s="1143"/>
      <c r="P236" s="1102" t="str">
        <f t="shared" si="45"/>
        <v>Included</v>
      </c>
      <c r="Q236" s="1102">
        <f t="shared" si="46"/>
        <v>0</v>
      </c>
      <c r="R236" s="666">
        <f t="shared" si="47"/>
        <v>0</v>
      </c>
      <c r="S236" s="666">
        <f t="shared" si="35"/>
        <v>0</v>
      </c>
      <c r="T236" s="667"/>
      <c r="U236" s="667"/>
      <c r="AD236" s="799"/>
    </row>
    <row r="237" spans="1:30" s="666" customFormat="1" ht="16.5">
      <c r="A237" s="818">
        <v>54</v>
      </c>
      <c r="B237" s="1068">
        <v>7000025896</v>
      </c>
      <c r="C237" s="1070">
        <v>880</v>
      </c>
      <c r="D237" s="1070">
        <v>1530</v>
      </c>
      <c r="E237" s="1070">
        <v>10</v>
      </c>
      <c r="F237" s="1068" t="s">
        <v>769</v>
      </c>
      <c r="G237" s="1070">
        <v>100002048</v>
      </c>
      <c r="H237" s="1070">
        <v>998734</v>
      </c>
      <c r="I237" s="1157"/>
      <c r="J237" s="1070">
        <v>18</v>
      </c>
      <c r="K237" s="1156"/>
      <c r="L237" s="1068" t="s">
        <v>882</v>
      </c>
      <c r="M237" s="1070" t="s">
        <v>575</v>
      </c>
      <c r="N237" s="1070">
        <v>12</v>
      </c>
      <c r="O237" s="1143"/>
      <c r="P237" s="1102" t="str">
        <f t="shared" si="45"/>
        <v>Included</v>
      </c>
      <c r="Q237" s="1102">
        <f t="shared" si="46"/>
        <v>0</v>
      </c>
      <c r="R237" s="666">
        <f t="shared" si="47"/>
        <v>0</v>
      </c>
      <c r="S237" s="666">
        <f t="shared" si="35"/>
        <v>0</v>
      </c>
      <c r="T237" s="667"/>
      <c r="U237" s="667"/>
      <c r="AD237" s="799"/>
    </row>
    <row r="238" spans="1:30" s="666" customFormat="1" ht="16.5">
      <c r="A238" s="818">
        <v>55</v>
      </c>
      <c r="B238" s="1068">
        <v>7000025896</v>
      </c>
      <c r="C238" s="1070">
        <v>880</v>
      </c>
      <c r="D238" s="1070">
        <v>1530</v>
      </c>
      <c r="E238" s="1070">
        <v>20</v>
      </c>
      <c r="F238" s="1068" t="s">
        <v>769</v>
      </c>
      <c r="G238" s="1070">
        <v>100002042</v>
      </c>
      <c r="H238" s="1070">
        <v>998734</v>
      </c>
      <c r="I238" s="1157"/>
      <c r="J238" s="1070">
        <v>18</v>
      </c>
      <c r="K238" s="1156"/>
      <c r="L238" s="1068" t="s">
        <v>852</v>
      </c>
      <c r="M238" s="1070" t="s">
        <v>575</v>
      </c>
      <c r="N238" s="1070">
        <v>6</v>
      </c>
      <c r="O238" s="1143"/>
      <c r="P238" s="1102" t="str">
        <f t="shared" si="45"/>
        <v>Included</v>
      </c>
      <c r="Q238" s="1102">
        <f t="shared" si="46"/>
        <v>0</v>
      </c>
      <c r="R238" s="666">
        <f t="shared" si="47"/>
        <v>0</v>
      </c>
      <c r="S238" s="666">
        <f t="shared" si="35"/>
        <v>0</v>
      </c>
      <c r="T238" s="667"/>
      <c r="U238" s="667"/>
      <c r="AD238" s="799"/>
    </row>
    <row r="239" spans="1:30" s="666" customFormat="1" ht="33">
      <c r="A239" s="818">
        <v>56</v>
      </c>
      <c r="B239" s="1068">
        <v>7000025896</v>
      </c>
      <c r="C239" s="1070">
        <v>890</v>
      </c>
      <c r="D239" s="1070">
        <v>1590</v>
      </c>
      <c r="E239" s="1070">
        <v>10</v>
      </c>
      <c r="F239" s="1068" t="s">
        <v>716</v>
      </c>
      <c r="G239" s="1070">
        <v>100002181</v>
      </c>
      <c r="H239" s="1070">
        <v>998736</v>
      </c>
      <c r="I239" s="1157"/>
      <c r="J239" s="1070">
        <v>18</v>
      </c>
      <c r="K239" s="1156"/>
      <c r="L239" s="1068" t="s">
        <v>579</v>
      </c>
      <c r="M239" s="1070" t="s">
        <v>578</v>
      </c>
      <c r="N239" s="1070">
        <v>1</v>
      </c>
      <c r="O239" s="1143"/>
      <c r="P239" s="1102" t="str">
        <f t="shared" si="45"/>
        <v>Included</v>
      </c>
      <c r="Q239" s="1102">
        <f t="shared" si="46"/>
        <v>0</v>
      </c>
      <c r="R239" s="666">
        <f t="shared" si="47"/>
        <v>0</v>
      </c>
      <c r="S239" s="666">
        <f t="shared" si="35"/>
        <v>0</v>
      </c>
      <c r="T239" s="667"/>
      <c r="U239" s="667"/>
      <c r="AD239" s="799"/>
    </row>
    <row r="240" spans="1:30" s="666" customFormat="1" ht="33">
      <c r="A240" s="818">
        <v>57</v>
      </c>
      <c r="B240" s="1068">
        <v>7000025896</v>
      </c>
      <c r="C240" s="1070">
        <v>890</v>
      </c>
      <c r="D240" s="1070">
        <v>1590</v>
      </c>
      <c r="E240" s="1070">
        <v>20</v>
      </c>
      <c r="F240" s="1068" t="s">
        <v>716</v>
      </c>
      <c r="G240" s="1070">
        <v>100002182</v>
      </c>
      <c r="H240" s="1070">
        <v>998736</v>
      </c>
      <c r="I240" s="1157"/>
      <c r="J240" s="1070">
        <v>18</v>
      </c>
      <c r="K240" s="1156"/>
      <c r="L240" s="1068" t="s">
        <v>580</v>
      </c>
      <c r="M240" s="1070" t="s">
        <v>578</v>
      </c>
      <c r="N240" s="1070">
        <v>1</v>
      </c>
      <c r="O240" s="1143"/>
      <c r="P240" s="1102" t="str">
        <f t="shared" si="45"/>
        <v>Included</v>
      </c>
      <c r="Q240" s="1102">
        <f t="shared" si="46"/>
        <v>0</v>
      </c>
      <c r="R240" s="666">
        <f t="shared" si="47"/>
        <v>0</v>
      </c>
      <c r="S240" s="666">
        <f t="shared" si="35"/>
        <v>0</v>
      </c>
      <c r="T240" s="667"/>
      <c r="U240" s="667"/>
      <c r="AD240" s="799"/>
    </row>
    <row r="241" spans="1:30" s="666" customFormat="1" ht="33">
      <c r="A241" s="818">
        <v>58</v>
      </c>
      <c r="B241" s="1068">
        <v>7000025896</v>
      </c>
      <c r="C241" s="1070">
        <v>920</v>
      </c>
      <c r="D241" s="1070">
        <v>1591</v>
      </c>
      <c r="E241" s="1070">
        <v>10</v>
      </c>
      <c r="F241" s="1068" t="s">
        <v>717</v>
      </c>
      <c r="G241" s="1070">
        <v>100001882</v>
      </c>
      <c r="H241" s="1070">
        <v>995463</v>
      </c>
      <c r="I241" s="1157"/>
      <c r="J241" s="1070">
        <v>18</v>
      </c>
      <c r="K241" s="1156"/>
      <c r="L241" s="1068" t="s">
        <v>585</v>
      </c>
      <c r="M241" s="1070" t="s">
        <v>581</v>
      </c>
      <c r="N241" s="1070">
        <v>7</v>
      </c>
      <c r="O241" s="1143"/>
      <c r="P241" s="1102" t="str">
        <f t="shared" si="45"/>
        <v>Included</v>
      </c>
      <c r="Q241" s="1102">
        <f t="shared" si="46"/>
        <v>0</v>
      </c>
      <c r="R241" s="666">
        <f t="shared" si="47"/>
        <v>0</v>
      </c>
      <c r="S241" s="666">
        <f t="shared" si="35"/>
        <v>0</v>
      </c>
      <c r="T241" s="667"/>
      <c r="U241" s="667"/>
      <c r="AD241" s="799"/>
    </row>
    <row r="242" spans="1:30" s="666" customFormat="1" ht="16.5">
      <c r="A242" s="818">
        <v>59</v>
      </c>
      <c r="B242" s="1068">
        <v>7000025896</v>
      </c>
      <c r="C242" s="1070">
        <v>900</v>
      </c>
      <c r="D242" s="1070">
        <v>1610</v>
      </c>
      <c r="E242" s="1070">
        <v>10</v>
      </c>
      <c r="F242" s="1068" t="s">
        <v>635</v>
      </c>
      <c r="G242" s="1070">
        <v>100000975</v>
      </c>
      <c r="H242" s="1070">
        <v>995461</v>
      </c>
      <c r="I242" s="1157"/>
      <c r="J242" s="1070">
        <v>18</v>
      </c>
      <c r="K242" s="1156"/>
      <c r="L242" s="1068" t="s">
        <v>586</v>
      </c>
      <c r="M242" s="1070" t="s">
        <v>575</v>
      </c>
      <c r="N242" s="1070">
        <v>7</v>
      </c>
      <c r="O242" s="1143"/>
      <c r="P242" s="1102" t="str">
        <f t="shared" si="45"/>
        <v>Included</v>
      </c>
      <c r="Q242" s="1102">
        <f t="shared" si="46"/>
        <v>0</v>
      </c>
      <c r="R242" s="666">
        <f t="shared" si="47"/>
        <v>0</v>
      </c>
      <c r="S242" s="666">
        <f t="shared" si="35"/>
        <v>0</v>
      </c>
      <c r="T242" s="667"/>
      <c r="U242" s="667"/>
      <c r="AD242" s="799"/>
    </row>
    <row r="243" spans="1:30" s="666" customFormat="1" ht="16.5">
      <c r="A243" s="818">
        <v>60</v>
      </c>
      <c r="B243" s="1068">
        <v>7000025896</v>
      </c>
      <c r="C243" s="1070">
        <v>900</v>
      </c>
      <c r="D243" s="1070">
        <v>1610</v>
      </c>
      <c r="E243" s="1070">
        <v>20</v>
      </c>
      <c r="F243" s="1068" t="s">
        <v>635</v>
      </c>
      <c r="G243" s="1070">
        <v>100002062</v>
      </c>
      <c r="H243" s="1070">
        <v>995461</v>
      </c>
      <c r="I243" s="1157"/>
      <c r="J243" s="1070">
        <v>18</v>
      </c>
      <c r="K243" s="1156"/>
      <c r="L243" s="1068" t="s">
        <v>612</v>
      </c>
      <c r="M243" s="1070" t="s">
        <v>581</v>
      </c>
      <c r="N243" s="1070">
        <v>7</v>
      </c>
      <c r="O243" s="1143"/>
      <c r="P243" s="1102" t="str">
        <f t="shared" si="45"/>
        <v>Included</v>
      </c>
      <c r="Q243" s="1102">
        <f t="shared" si="46"/>
        <v>0</v>
      </c>
      <c r="R243" s="666">
        <f t="shared" si="47"/>
        <v>0</v>
      </c>
      <c r="S243" s="666">
        <f t="shared" si="35"/>
        <v>0</v>
      </c>
      <c r="T243" s="667"/>
      <c r="U243" s="667"/>
      <c r="AD243" s="799"/>
    </row>
    <row r="244" spans="1:30" s="666" customFormat="1" ht="16.5">
      <c r="A244" s="818">
        <v>61</v>
      </c>
      <c r="B244" s="1068">
        <v>7000025896</v>
      </c>
      <c r="C244" s="1070">
        <v>910</v>
      </c>
      <c r="D244" s="1070">
        <v>1620</v>
      </c>
      <c r="E244" s="1070">
        <v>10</v>
      </c>
      <c r="F244" s="1068" t="s">
        <v>574</v>
      </c>
      <c r="G244" s="1070">
        <v>100001021</v>
      </c>
      <c r="H244" s="1070">
        <v>995461</v>
      </c>
      <c r="I244" s="1157"/>
      <c r="J244" s="1070">
        <v>18</v>
      </c>
      <c r="K244" s="1156"/>
      <c r="L244" s="1068" t="s">
        <v>588</v>
      </c>
      <c r="M244" s="1070" t="s">
        <v>575</v>
      </c>
      <c r="N244" s="1070">
        <v>4</v>
      </c>
      <c r="O244" s="1143"/>
      <c r="P244" s="1102" t="str">
        <f t="shared" si="45"/>
        <v>Included</v>
      </c>
      <c r="Q244" s="1102">
        <f t="shared" si="46"/>
        <v>0</v>
      </c>
      <c r="R244" s="666">
        <f t="shared" si="47"/>
        <v>0</v>
      </c>
      <c r="S244" s="666">
        <f t="shared" si="35"/>
        <v>0</v>
      </c>
      <c r="T244" s="667"/>
      <c r="U244" s="667"/>
      <c r="AD244" s="799"/>
    </row>
    <row r="245" spans="1:30" s="666" customFormat="1" ht="16.5">
      <c r="A245" s="818">
        <v>62</v>
      </c>
      <c r="B245" s="1068">
        <v>7000025896</v>
      </c>
      <c r="C245" s="1070">
        <v>910</v>
      </c>
      <c r="D245" s="1070">
        <v>1620</v>
      </c>
      <c r="E245" s="1070">
        <v>20</v>
      </c>
      <c r="F245" s="1068" t="s">
        <v>574</v>
      </c>
      <c r="G245" s="1070">
        <v>100004852</v>
      </c>
      <c r="H245" s="1070">
        <v>998731</v>
      </c>
      <c r="I245" s="1157"/>
      <c r="J245" s="1070">
        <v>18</v>
      </c>
      <c r="K245" s="1156"/>
      <c r="L245" s="1068" t="s">
        <v>655</v>
      </c>
      <c r="M245" s="1070" t="s">
        <v>575</v>
      </c>
      <c r="N245" s="1070">
        <v>30</v>
      </c>
      <c r="O245" s="1143"/>
      <c r="P245" s="1102" t="str">
        <f t="shared" si="45"/>
        <v>Included</v>
      </c>
      <c r="Q245" s="1102">
        <f t="shared" si="46"/>
        <v>0</v>
      </c>
      <c r="R245" s="666">
        <f t="shared" si="47"/>
        <v>0</v>
      </c>
      <c r="S245" s="666">
        <f t="shared" si="35"/>
        <v>0</v>
      </c>
      <c r="T245" s="667"/>
      <c r="U245" s="667"/>
      <c r="AD245" s="799"/>
    </row>
    <row r="246" spans="1:30" s="666" customFormat="1" ht="16.5">
      <c r="A246" s="818">
        <v>63</v>
      </c>
      <c r="B246" s="1068">
        <v>7000025896</v>
      </c>
      <c r="C246" s="1070">
        <v>910</v>
      </c>
      <c r="D246" s="1070">
        <v>1620</v>
      </c>
      <c r="E246" s="1070">
        <v>30</v>
      </c>
      <c r="F246" s="1068" t="s">
        <v>574</v>
      </c>
      <c r="G246" s="1070">
        <v>100004926</v>
      </c>
      <c r="H246" s="1070">
        <v>998731</v>
      </c>
      <c r="I246" s="1157"/>
      <c r="J246" s="1070">
        <v>18</v>
      </c>
      <c r="K246" s="1156"/>
      <c r="L246" s="1068" t="s">
        <v>656</v>
      </c>
      <c r="M246" s="1070" t="s">
        <v>575</v>
      </c>
      <c r="N246" s="1070">
        <v>30</v>
      </c>
      <c r="O246" s="1143"/>
      <c r="P246" s="1102" t="str">
        <f t="shared" si="45"/>
        <v>Included</v>
      </c>
      <c r="Q246" s="1102">
        <f t="shared" si="46"/>
        <v>0</v>
      </c>
      <c r="R246" s="666">
        <f t="shared" si="47"/>
        <v>0</v>
      </c>
      <c r="S246" s="666">
        <f t="shared" si="35"/>
        <v>0</v>
      </c>
      <c r="T246" s="667"/>
      <c r="U246" s="667"/>
      <c r="AD246" s="799"/>
    </row>
    <row r="247" spans="1:30" s="666" customFormat="1" ht="16.5">
      <c r="A247" s="818">
        <v>64</v>
      </c>
      <c r="B247" s="1068">
        <v>7000025896</v>
      </c>
      <c r="C247" s="1070">
        <v>910</v>
      </c>
      <c r="D247" s="1070">
        <v>1620</v>
      </c>
      <c r="E247" s="1070">
        <v>40</v>
      </c>
      <c r="F247" s="1068" t="s">
        <v>574</v>
      </c>
      <c r="G247" s="1070">
        <v>100001116</v>
      </c>
      <c r="H247" s="1070">
        <v>998739</v>
      </c>
      <c r="I247" s="1157"/>
      <c r="J247" s="1070">
        <v>18</v>
      </c>
      <c r="K247" s="1156"/>
      <c r="L247" s="1068" t="s">
        <v>591</v>
      </c>
      <c r="M247" s="1070" t="s">
        <v>581</v>
      </c>
      <c r="N247" s="1070">
        <v>7</v>
      </c>
      <c r="O247" s="1143"/>
      <c r="P247" s="1102" t="str">
        <f>IF(O247=0, "Included", IF(ISERROR(N247*O247), O247, N247*O247))</f>
        <v>Included</v>
      </c>
      <c r="Q247" s="1102">
        <f>S247</f>
        <v>0</v>
      </c>
      <c r="R247" s="666">
        <f>IF(P247="Included",0,P247)</f>
        <v>0</v>
      </c>
      <c r="S247" s="666">
        <f t="shared" si="35"/>
        <v>0</v>
      </c>
      <c r="T247" s="667"/>
      <c r="U247" s="667"/>
      <c r="AD247" s="799"/>
    </row>
    <row r="248" spans="1:30" s="666" customFormat="1" ht="82.5">
      <c r="A248" s="818">
        <v>65</v>
      </c>
      <c r="B248" s="1068">
        <v>7000025896</v>
      </c>
      <c r="C248" s="1070">
        <v>1040</v>
      </c>
      <c r="D248" s="1070">
        <v>1810</v>
      </c>
      <c r="E248" s="1070">
        <v>10</v>
      </c>
      <c r="F248" s="1068" t="s">
        <v>828</v>
      </c>
      <c r="G248" s="1070">
        <v>100002812</v>
      </c>
      <c r="H248" s="1070">
        <v>998734</v>
      </c>
      <c r="I248" s="1157"/>
      <c r="J248" s="1070">
        <v>18</v>
      </c>
      <c r="K248" s="1156"/>
      <c r="L248" s="1068" t="s">
        <v>694</v>
      </c>
      <c r="M248" s="1070" t="s">
        <v>575</v>
      </c>
      <c r="N248" s="1070">
        <v>3</v>
      </c>
      <c r="O248" s="1143"/>
      <c r="P248" s="1102" t="str">
        <f>IF(O248=0, "Included", IF(ISERROR(N248*O248), O248, N248*O248))</f>
        <v>Included</v>
      </c>
      <c r="Q248" s="1102">
        <f>S248</f>
        <v>0</v>
      </c>
      <c r="R248" s="666">
        <f>IF(P248="Included",0,P248)</f>
        <v>0</v>
      </c>
      <c r="S248" s="666">
        <f t="shared" si="35"/>
        <v>0</v>
      </c>
      <c r="T248" s="667"/>
      <c r="U248" s="667"/>
      <c r="AD248" s="799"/>
    </row>
    <row r="249" spans="1:30" s="666" customFormat="1" ht="33">
      <c r="A249" s="818">
        <v>66</v>
      </c>
      <c r="B249" s="1068">
        <v>7000025896</v>
      </c>
      <c r="C249" s="1070">
        <v>1040</v>
      </c>
      <c r="D249" s="1070">
        <v>1810</v>
      </c>
      <c r="E249" s="1070">
        <v>20</v>
      </c>
      <c r="F249" s="1068" t="s">
        <v>828</v>
      </c>
      <c r="G249" s="1070">
        <v>170000433</v>
      </c>
      <c r="H249" s="1070">
        <v>998734</v>
      </c>
      <c r="I249" s="1157"/>
      <c r="J249" s="1070">
        <v>18</v>
      </c>
      <c r="K249" s="1156"/>
      <c r="L249" s="1068" t="s">
        <v>695</v>
      </c>
      <c r="M249" s="1070" t="s">
        <v>575</v>
      </c>
      <c r="N249" s="1070">
        <v>12</v>
      </c>
      <c r="O249" s="1143"/>
      <c r="P249" s="1102" t="str">
        <f>IF(O249=0, "Included", IF(ISERROR(N249*O249), O249, N249*O249))</f>
        <v>Included</v>
      </c>
      <c r="Q249" s="1102">
        <f>S249</f>
        <v>0</v>
      </c>
      <c r="R249" s="666">
        <f>IF(P249="Included",0,P249)</f>
        <v>0</v>
      </c>
      <c r="S249" s="666">
        <f t="shared" si="35"/>
        <v>0</v>
      </c>
      <c r="T249" s="667"/>
      <c r="U249" s="667"/>
      <c r="AD249" s="799"/>
    </row>
    <row r="250" spans="1:30" s="666" customFormat="1" ht="33">
      <c r="A250" s="818">
        <v>67</v>
      </c>
      <c r="B250" s="1068">
        <v>7000025896</v>
      </c>
      <c r="C250" s="1070">
        <v>1040</v>
      </c>
      <c r="D250" s="1070">
        <v>1810</v>
      </c>
      <c r="E250" s="1070">
        <v>30</v>
      </c>
      <c r="F250" s="1068" t="s">
        <v>828</v>
      </c>
      <c r="G250" s="1070">
        <v>100002825</v>
      </c>
      <c r="H250" s="1070">
        <v>998734</v>
      </c>
      <c r="I250" s="1157"/>
      <c r="J250" s="1070">
        <v>18</v>
      </c>
      <c r="K250" s="1156"/>
      <c r="L250" s="1068" t="s">
        <v>696</v>
      </c>
      <c r="M250" s="1070" t="s">
        <v>581</v>
      </c>
      <c r="N250" s="1070">
        <v>6</v>
      </c>
      <c r="O250" s="1143"/>
      <c r="P250" s="1102" t="str">
        <f t="shared" ref="P250:P256" si="48">IF(O250=0, "Included", IF(ISERROR(N250*O250), O250, N250*O250))</f>
        <v>Included</v>
      </c>
      <c r="Q250" s="1102">
        <f t="shared" ref="Q250:Q256" si="49">S250</f>
        <v>0</v>
      </c>
      <c r="R250" s="666">
        <f t="shared" ref="R250:R256" si="50">IF(P250="Included",0,P250)</f>
        <v>0</v>
      </c>
      <c r="S250" s="666">
        <f t="shared" si="35"/>
        <v>0</v>
      </c>
      <c r="T250" s="667"/>
      <c r="U250" s="667"/>
      <c r="AD250" s="799"/>
    </row>
    <row r="251" spans="1:30" s="666" customFormat="1" ht="33">
      <c r="A251" s="818">
        <v>68</v>
      </c>
      <c r="B251" s="1068">
        <v>7000025896</v>
      </c>
      <c r="C251" s="1070">
        <v>1040</v>
      </c>
      <c r="D251" s="1070">
        <v>1810</v>
      </c>
      <c r="E251" s="1070">
        <v>40</v>
      </c>
      <c r="F251" s="1068" t="s">
        <v>828</v>
      </c>
      <c r="G251" s="1070">
        <v>170000550</v>
      </c>
      <c r="H251" s="1070">
        <v>998336</v>
      </c>
      <c r="I251" s="1157"/>
      <c r="J251" s="1070">
        <v>18</v>
      </c>
      <c r="K251" s="1156"/>
      <c r="L251" s="1068" t="s">
        <v>697</v>
      </c>
      <c r="M251" s="1070" t="s">
        <v>575</v>
      </c>
      <c r="N251" s="1070">
        <v>6</v>
      </c>
      <c r="O251" s="1143"/>
      <c r="P251" s="1102" t="str">
        <f t="shared" si="48"/>
        <v>Included</v>
      </c>
      <c r="Q251" s="1102">
        <f t="shared" si="49"/>
        <v>0</v>
      </c>
      <c r="R251" s="666">
        <f t="shared" si="50"/>
        <v>0</v>
      </c>
      <c r="S251" s="666">
        <f t="shared" si="35"/>
        <v>0</v>
      </c>
      <c r="T251" s="667"/>
      <c r="U251" s="667"/>
      <c r="AD251" s="799"/>
    </row>
    <row r="252" spans="1:30" s="666" customFormat="1" ht="33">
      <c r="A252" s="818">
        <v>69</v>
      </c>
      <c r="B252" s="1068">
        <v>7000025896</v>
      </c>
      <c r="C252" s="1070">
        <v>1040</v>
      </c>
      <c r="D252" s="1070">
        <v>1810</v>
      </c>
      <c r="E252" s="1070">
        <v>50</v>
      </c>
      <c r="F252" s="1068" t="s">
        <v>828</v>
      </c>
      <c r="G252" s="1070">
        <v>100002829</v>
      </c>
      <c r="H252" s="1070">
        <v>998734</v>
      </c>
      <c r="I252" s="1157"/>
      <c r="J252" s="1070">
        <v>18</v>
      </c>
      <c r="K252" s="1156"/>
      <c r="L252" s="1068" t="s">
        <v>698</v>
      </c>
      <c r="M252" s="1070" t="s">
        <v>581</v>
      </c>
      <c r="N252" s="1070">
        <v>3</v>
      </c>
      <c r="O252" s="1143"/>
      <c r="P252" s="1102" t="str">
        <f t="shared" si="48"/>
        <v>Included</v>
      </c>
      <c r="Q252" s="1102">
        <f t="shared" si="49"/>
        <v>0</v>
      </c>
      <c r="R252" s="666">
        <f t="shared" si="50"/>
        <v>0</v>
      </c>
      <c r="S252" s="666">
        <f t="shared" si="35"/>
        <v>0</v>
      </c>
      <c r="T252" s="667"/>
      <c r="U252" s="667"/>
      <c r="AD252" s="799"/>
    </row>
    <row r="253" spans="1:30" s="666" customFormat="1" ht="33">
      <c r="A253" s="818">
        <v>70</v>
      </c>
      <c r="B253" s="1068">
        <v>7000025896</v>
      </c>
      <c r="C253" s="1070">
        <v>1040</v>
      </c>
      <c r="D253" s="1070">
        <v>1810</v>
      </c>
      <c r="E253" s="1070">
        <v>60</v>
      </c>
      <c r="F253" s="1068" t="s">
        <v>828</v>
      </c>
      <c r="G253" s="1070">
        <v>170000375</v>
      </c>
      <c r="H253" s="1070">
        <v>998734</v>
      </c>
      <c r="I253" s="1157"/>
      <c r="J253" s="1070">
        <v>18</v>
      </c>
      <c r="K253" s="1156"/>
      <c r="L253" s="1068" t="s">
        <v>699</v>
      </c>
      <c r="M253" s="1070" t="s">
        <v>575</v>
      </c>
      <c r="N253" s="1070">
        <v>3</v>
      </c>
      <c r="O253" s="1143"/>
      <c r="P253" s="1102" t="str">
        <f t="shared" si="48"/>
        <v>Included</v>
      </c>
      <c r="Q253" s="1102">
        <f t="shared" si="49"/>
        <v>0</v>
      </c>
      <c r="R253" s="666">
        <f t="shared" si="50"/>
        <v>0</v>
      </c>
      <c r="S253" s="666">
        <f t="shared" si="35"/>
        <v>0</v>
      </c>
      <c r="T253" s="667"/>
      <c r="U253" s="667"/>
      <c r="AD253" s="799"/>
    </row>
    <row r="254" spans="1:30" s="666" customFormat="1" ht="33">
      <c r="A254" s="818">
        <v>71</v>
      </c>
      <c r="B254" s="1068">
        <v>7000025896</v>
      </c>
      <c r="C254" s="1070">
        <v>1040</v>
      </c>
      <c r="D254" s="1070">
        <v>1810</v>
      </c>
      <c r="E254" s="1070">
        <v>80</v>
      </c>
      <c r="F254" s="1068" t="s">
        <v>828</v>
      </c>
      <c r="G254" s="1070">
        <v>170000356</v>
      </c>
      <c r="H254" s="1070">
        <v>998336</v>
      </c>
      <c r="I254" s="1157"/>
      <c r="J254" s="1070">
        <v>18</v>
      </c>
      <c r="K254" s="1156"/>
      <c r="L254" s="1068" t="s">
        <v>912</v>
      </c>
      <c r="M254" s="1070" t="s">
        <v>575</v>
      </c>
      <c r="N254" s="1070">
        <v>2</v>
      </c>
      <c r="O254" s="1143"/>
      <c r="P254" s="1102" t="str">
        <f t="shared" si="48"/>
        <v>Included</v>
      </c>
      <c r="Q254" s="1102">
        <f t="shared" si="49"/>
        <v>0</v>
      </c>
      <c r="R254" s="666">
        <f t="shared" si="50"/>
        <v>0</v>
      </c>
      <c r="S254" s="666">
        <f t="shared" si="35"/>
        <v>0</v>
      </c>
      <c r="T254" s="667"/>
      <c r="U254" s="667"/>
      <c r="AD254" s="799"/>
    </row>
    <row r="255" spans="1:30" s="666" customFormat="1" ht="33">
      <c r="A255" s="818">
        <v>72</v>
      </c>
      <c r="B255" s="1068">
        <v>7000025896</v>
      </c>
      <c r="C255" s="1070">
        <v>1040</v>
      </c>
      <c r="D255" s="1070">
        <v>1810</v>
      </c>
      <c r="E255" s="1070">
        <v>70</v>
      </c>
      <c r="F255" s="1068" t="s">
        <v>828</v>
      </c>
      <c r="G255" s="1070">
        <v>170004394</v>
      </c>
      <c r="H255" s="1070">
        <v>998336</v>
      </c>
      <c r="I255" s="1157"/>
      <c r="J255" s="1070">
        <v>18</v>
      </c>
      <c r="K255" s="1156"/>
      <c r="L255" s="1068" t="s">
        <v>930</v>
      </c>
      <c r="M255" s="1070" t="s">
        <v>593</v>
      </c>
      <c r="N255" s="1070">
        <v>2</v>
      </c>
      <c r="O255" s="1143"/>
      <c r="P255" s="1102" t="str">
        <f t="shared" si="48"/>
        <v>Included</v>
      </c>
      <c r="Q255" s="1102">
        <f t="shared" si="49"/>
        <v>0</v>
      </c>
      <c r="R255" s="666">
        <f t="shared" si="50"/>
        <v>0</v>
      </c>
      <c r="S255" s="666">
        <f t="shared" si="35"/>
        <v>0</v>
      </c>
      <c r="T255" s="667"/>
      <c r="U255" s="667"/>
      <c r="AD255" s="799"/>
    </row>
    <row r="256" spans="1:30" s="666" customFormat="1" ht="16.5">
      <c r="A256" s="818">
        <v>73</v>
      </c>
      <c r="B256" s="1068">
        <v>7000025896</v>
      </c>
      <c r="C256" s="1070">
        <v>1190</v>
      </c>
      <c r="D256" s="1070">
        <v>1840</v>
      </c>
      <c r="E256" s="1070">
        <v>10</v>
      </c>
      <c r="F256" s="1068" t="s">
        <v>818</v>
      </c>
      <c r="G256" s="1070">
        <v>170000502</v>
      </c>
      <c r="H256" s="1070">
        <v>998713</v>
      </c>
      <c r="I256" s="1157"/>
      <c r="J256" s="1070">
        <v>18</v>
      </c>
      <c r="K256" s="1156"/>
      <c r="L256" s="1068" t="s">
        <v>810</v>
      </c>
      <c r="M256" s="1070" t="s">
        <v>575</v>
      </c>
      <c r="N256" s="1070">
        <v>3</v>
      </c>
      <c r="O256" s="1143"/>
      <c r="P256" s="1102" t="str">
        <f t="shared" si="48"/>
        <v>Included</v>
      </c>
      <c r="Q256" s="1102">
        <f t="shared" si="49"/>
        <v>0</v>
      </c>
      <c r="R256" s="666">
        <f t="shared" si="50"/>
        <v>0</v>
      </c>
      <c r="S256" s="666">
        <f t="shared" si="35"/>
        <v>0</v>
      </c>
      <c r="T256" s="667"/>
      <c r="U256" s="667"/>
      <c r="AD256" s="799"/>
    </row>
    <row r="257" spans="1:30" s="666" customFormat="1" ht="16.5">
      <c r="A257" s="818">
        <v>74</v>
      </c>
      <c r="B257" s="1068">
        <v>7000025896</v>
      </c>
      <c r="C257" s="1070">
        <v>1190</v>
      </c>
      <c r="D257" s="1070">
        <v>1840</v>
      </c>
      <c r="E257" s="1070">
        <v>20</v>
      </c>
      <c r="F257" s="1068" t="s">
        <v>818</v>
      </c>
      <c r="G257" s="1070">
        <v>170000530</v>
      </c>
      <c r="H257" s="1070">
        <v>998734</v>
      </c>
      <c r="I257" s="1157"/>
      <c r="J257" s="1070">
        <v>18</v>
      </c>
      <c r="K257" s="1156"/>
      <c r="L257" s="1068" t="s">
        <v>811</v>
      </c>
      <c r="M257" s="1070" t="s">
        <v>575</v>
      </c>
      <c r="N257" s="1070">
        <v>3</v>
      </c>
      <c r="O257" s="1143"/>
      <c r="P257" s="1102" t="str">
        <f>IF(O257=0, "Included", IF(ISERROR(N257*O257), O257, N257*O257))</f>
        <v>Included</v>
      </c>
      <c r="Q257" s="1102">
        <f>S257</f>
        <v>0</v>
      </c>
      <c r="R257" s="666">
        <f>IF(P257="Included",0,P257)</f>
        <v>0</v>
      </c>
      <c r="S257" s="666">
        <f t="shared" si="35"/>
        <v>0</v>
      </c>
      <c r="T257" s="667"/>
      <c r="U257" s="667"/>
      <c r="AD257" s="799"/>
    </row>
    <row r="258" spans="1:30" s="666" customFormat="1" ht="33">
      <c r="A258" s="818">
        <v>75</v>
      </c>
      <c r="B258" s="1068">
        <v>7000025896</v>
      </c>
      <c r="C258" s="1070">
        <v>1190</v>
      </c>
      <c r="D258" s="1070">
        <v>1840</v>
      </c>
      <c r="E258" s="1070">
        <v>30</v>
      </c>
      <c r="F258" s="1068" t="s">
        <v>818</v>
      </c>
      <c r="G258" s="1070">
        <v>170000503</v>
      </c>
      <c r="H258" s="1070">
        <v>998713</v>
      </c>
      <c r="I258" s="1157"/>
      <c r="J258" s="1070">
        <v>18</v>
      </c>
      <c r="K258" s="1156"/>
      <c r="L258" s="1068" t="s">
        <v>812</v>
      </c>
      <c r="M258" s="1070" t="s">
        <v>575</v>
      </c>
      <c r="N258" s="1070">
        <v>4</v>
      </c>
      <c r="O258" s="1143"/>
      <c r="P258" s="1102" t="str">
        <f>IF(O258=0, "Included", IF(ISERROR(N258*O258), O258, N258*O258))</f>
        <v>Included</v>
      </c>
      <c r="Q258" s="1102">
        <f>S258</f>
        <v>0</v>
      </c>
      <c r="R258" s="666">
        <f>IF(P258="Included",0,P258)</f>
        <v>0</v>
      </c>
      <c r="S258" s="666">
        <f t="shared" si="35"/>
        <v>0</v>
      </c>
      <c r="T258" s="667"/>
      <c r="U258" s="667"/>
      <c r="AD258" s="799"/>
    </row>
    <row r="259" spans="1:30" s="666" customFormat="1" ht="33">
      <c r="A259" s="818">
        <v>76</v>
      </c>
      <c r="B259" s="1068">
        <v>7000025896</v>
      </c>
      <c r="C259" s="1070">
        <v>1190</v>
      </c>
      <c r="D259" s="1070">
        <v>1840</v>
      </c>
      <c r="E259" s="1070">
        <v>40</v>
      </c>
      <c r="F259" s="1068" t="s">
        <v>818</v>
      </c>
      <c r="G259" s="1070">
        <v>170000504</v>
      </c>
      <c r="H259" s="1070">
        <v>998713</v>
      </c>
      <c r="I259" s="1157"/>
      <c r="J259" s="1070">
        <v>18</v>
      </c>
      <c r="K259" s="1156"/>
      <c r="L259" s="1068" t="s">
        <v>813</v>
      </c>
      <c r="M259" s="1070" t="s">
        <v>664</v>
      </c>
      <c r="N259" s="1070">
        <v>1</v>
      </c>
      <c r="O259" s="1143"/>
      <c r="P259" s="1102" t="str">
        <f>IF(O259=0, "Included", IF(ISERROR(N259*O259), O259, N259*O259))</f>
        <v>Included</v>
      </c>
      <c r="Q259" s="1102">
        <f>S259</f>
        <v>0</v>
      </c>
      <c r="R259" s="666">
        <f>IF(P259="Included",0,P259)</f>
        <v>0</v>
      </c>
      <c r="S259" s="666">
        <f t="shared" si="35"/>
        <v>0</v>
      </c>
      <c r="T259" s="667"/>
      <c r="U259" s="667"/>
      <c r="AD259" s="799"/>
    </row>
    <row r="260" spans="1:30" s="666" customFormat="1" ht="33">
      <c r="A260" s="818">
        <v>77</v>
      </c>
      <c r="B260" s="1068">
        <v>7000025896</v>
      </c>
      <c r="C260" s="1070">
        <v>1190</v>
      </c>
      <c r="D260" s="1070">
        <v>1840</v>
      </c>
      <c r="E260" s="1070">
        <v>50</v>
      </c>
      <c r="F260" s="1068" t="s">
        <v>818</v>
      </c>
      <c r="G260" s="1070">
        <v>170000501</v>
      </c>
      <c r="H260" s="1070">
        <v>998734</v>
      </c>
      <c r="I260" s="1157"/>
      <c r="J260" s="1070">
        <v>18</v>
      </c>
      <c r="K260" s="1156"/>
      <c r="L260" s="1068" t="s">
        <v>814</v>
      </c>
      <c r="M260" s="1070" t="s">
        <v>664</v>
      </c>
      <c r="N260" s="1070">
        <v>1</v>
      </c>
      <c r="O260" s="1143"/>
      <c r="P260" s="1102" t="str">
        <f t="shared" ref="P260:P279" si="51">IF(O260=0, "Included", IF(ISERROR(N260*O260), O260, N260*O260))</f>
        <v>Included</v>
      </c>
      <c r="Q260" s="1102">
        <f t="shared" ref="Q260:Q279" si="52">S260</f>
        <v>0</v>
      </c>
      <c r="R260" s="666">
        <f t="shared" ref="R260:R279" si="53">IF(P260="Included",0,P260)</f>
        <v>0</v>
      </c>
      <c r="S260" s="666">
        <f t="shared" si="35"/>
        <v>0</v>
      </c>
      <c r="T260" s="667"/>
      <c r="U260" s="667"/>
      <c r="AD260" s="799"/>
    </row>
    <row r="261" spans="1:30" s="666" customFormat="1" ht="49.5">
      <c r="A261" s="818">
        <v>78</v>
      </c>
      <c r="B261" s="1068">
        <v>7000025896</v>
      </c>
      <c r="C261" s="1070">
        <v>1200</v>
      </c>
      <c r="D261" s="1070">
        <v>1850</v>
      </c>
      <c r="E261" s="1070">
        <v>10</v>
      </c>
      <c r="F261" s="1068" t="s">
        <v>829</v>
      </c>
      <c r="G261" s="1070">
        <v>100004518</v>
      </c>
      <c r="H261" s="1070">
        <v>995433</v>
      </c>
      <c r="I261" s="1157"/>
      <c r="J261" s="1070">
        <v>18</v>
      </c>
      <c r="K261" s="1156"/>
      <c r="L261" s="1068" t="s">
        <v>601</v>
      </c>
      <c r="M261" s="1070" t="s">
        <v>602</v>
      </c>
      <c r="N261" s="1070">
        <v>14100</v>
      </c>
      <c r="O261" s="1143"/>
      <c r="P261" s="1102" t="str">
        <f t="shared" si="51"/>
        <v>Included</v>
      </c>
      <c r="Q261" s="1102">
        <f t="shared" si="52"/>
        <v>0</v>
      </c>
      <c r="R261" s="666">
        <f t="shared" si="53"/>
        <v>0</v>
      </c>
      <c r="S261" s="666">
        <f t="shared" si="35"/>
        <v>0</v>
      </c>
      <c r="T261" s="667"/>
      <c r="U261" s="667"/>
      <c r="AD261" s="799"/>
    </row>
    <row r="262" spans="1:30" s="666" customFormat="1" ht="66">
      <c r="A262" s="818">
        <v>79</v>
      </c>
      <c r="B262" s="1068">
        <v>7000025896</v>
      </c>
      <c r="C262" s="1070">
        <v>1200</v>
      </c>
      <c r="D262" s="1070">
        <v>1850</v>
      </c>
      <c r="E262" s="1070">
        <v>20</v>
      </c>
      <c r="F262" s="1068" t="s">
        <v>829</v>
      </c>
      <c r="G262" s="1070">
        <v>100011662</v>
      </c>
      <c r="H262" s="1070">
        <v>995433</v>
      </c>
      <c r="I262" s="1157"/>
      <c r="J262" s="1070">
        <v>18</v>
      </c>
      <c r="K262" s="1156"/>
      <c r="L262" s="1068" t="s">
        <v>834</v>
      </c>
      <c r="M262" s="1070" t="s">
        <v>602</v>
      </c>
      <c r="N262" s="1070">
        <v>1567</v>
      </c>
      <c r="O262" s="1143"/>
      <c r="P262" s="1102" t="str">
        <f t="shared" si="51"/>
        <v>Included</v>
      </c>
      <c r="Q262" s="1102">
        <f t="shared" si="52"/>
        <v>0</v>
      </c>
      <c r="R262" s="666">
        <f t="shared" si="53"/>
        <v>0</v>
      </c>
      <c r="S262" s="666">
        <f t="shared" si="35"/>
        <v>0</v>
      </c>
      <c r="T262" s="667"/>
      <c r="U262" s="667"/>
      <c r="AD262" s="799"/>
    </row>
    <row r="263" spans="1:30" s="666" customFormat="1" ht="49.5">
      <c r="A263" s="818">
        <v>80</v>
      </c>
      <c r="B263" s="1068">
        <v>7000025896</v>
      </c>
      <c r="C263" s="1070">
        <v>1200</v>
      </c>
      <c r="D263" s="1070">
        <v>1850</v>
      </c>
      <c r="E263" s="1070">
        <v>30</v>
      </c>
      <c r="F263" s="1068" t="s">
        <v>829</v>
      </c>
      <c r="G263" s="1070">
        <v>100001327</v>
      </c>
      <c r="H263" s="1070">
        <v>995454</v>
      </c>
      <c r="I263" s="1157"/>
      <c r="J263" s="1070">
        <v>18</v>
      </c>
      <c r="K263" s="1156"/>
      <c r="L263" s="1068" t="s">
        <v>614</v>
      </c>
      <c r="M263" s="1070" t="s">
        <v>602</v>
      </c>
      <c r="N263" s="1070">
        <v>4441</v>
      </c>
      <c r="O263" s="1143"/>
      <c r="P263" s="1102" t="str">
        <f t="shared" si="51"/>
        <v>Included</v>
      </c>
      <c r="Q263" s="1102">
        <f t="shared" si="52"/>
        <v>0</v>
      </c>
      <c r="R263" s="666">
        <f t="shared" si="53"/>
        <v>0</v>
      </c>
      <c r="S263" s="666">
        <f t="shared" si="35"/>
        <v>0</v>
      </c>
      <c r="T263" s="667"/>
      <c r="U263" s="667"/>
      <c r="AD263" s="799"/>
    </row>
    <row r="264" spans="1:30" s="666" customFormat="1" ht="16.5">
      <c r="A264" s="818">
        <v>81</v>
      </c>
      <c r="B264" s="1068">
        <v>7000025896</v>
      </c>
      <c r="C264" s="1070">
        <v>1200</v>
      </c>
      <c r="D264" s="1070">
        <v>1850</v>
      </c>
      <c r="E264" s="1070">
        <v>40</v>
      </c>
      <c r="F264" s="1068" t="s">
        <v>829</v>
      </c>
      <c r="G264" s="1070">
        <v>100001326</v>
      </c>
      <c r="H264" s="1070">
        <v>995454</v>
      </c>
      <c r="I264" s="1157"/>
      <c r="J264" s="1070">
        <v>18</v>
      </c>
      <c r="K264" s="1156"/>
      <c r="L264" s="1068" t="s">
        <v>613</v>
      </c>
      <c r="M264" s="1070" t="s">
        <v>602</v>
      </c>
      <c r="N264" s="1070">
        <v>78</v>
      </c>
      <c r="O264" s="1143"/>
      <c r="P264" s="1102" t="str">
        <f t="shared" si="51"/>
        <v>Included</v>
      </c>
      <c r="Q264" s="1102">
        <f t="shared" si="52"/>
        <v>0</v>
      </c>
      <c r="R264" s="666">
        <f t="shared" si="53"/>
        <v>0</v>
      </c>
      <c r="S264" s="666">
        <f t="shared" si="35"/>
        <v>0</v>
      </c>
      <c r="T264" s="667"/>
      <c r="U264" s="667"/>
      <c r="AD264" s="799"/>
    </row>
    <row r="265" spans="1:30" s="666" customFormat="1" ht="16.5">
      <c r="A265" s="818">
        <v>82</v>
      </c>
      <c r="B265" s="1068">
        <v>7000025896</v>
      </c>
      <c r="C265" s="1070">
        <v>1200</v>
      </c>
      <c r="D265" s="1070">
        <v>1850</v>
      </c>
      <c r="E265" s="1070">
        <v>50</v>
      </c>
      <c r="F265" s="1068" t="s">
        <v>829</v>
      </c>
      <c r="G265" s="1070">
        <v>100001325</v>
      </c>
      <c r="H265" s="1070">
        <v>995454</v>
      </c>
      <c r="I265" s="1157"/>
      <c r="J265" s="1070">
        <v>18</v>
      </c>
      <c r="K265" s="1156"/>
      <c r="L265" s="1068" t="s">
        <v>603</v>
      </c>
      <c r="M265" s="1070" t="s">
        <v>602</v>
      </c>
      <c r="N265" s="1070">
        <v>283</v>
      </c>
      <c r="O265" s="1143"/>
      <c r="P265" s="1102" t="str">
        <f t="shared" si="51"/>
        <v>Included</v>
      </c>
      <c r="Q265" s="1102">
        <f t="shared" si="52"/>
        <v>0</v>
      </c>
      <c r="R265" s="666">
        <f t="shared" si="53"/>
        <v>0</v>
      </c>
      <c r="S265" s="666">
        <f t="shared" si="35"/>
        <v>0</v>
      </c>
      <c r="T265" s="667"/>
      <c r="U265" s="667"/>
      <c r="AD265" s="799"/>
    </row>
    <row r="266" spans="1:30" s="666" customFormat="1" ht="16.5">
      <c r="A266" s="818">
        <v>83</v>
      </c>
      <c r="B266" s="1068">
        <v>7000025896</v>
      </c>
      <c r="C266" s="1070">
        <v>1200</v>
      </c>
      <c r="D266" s="1070">
        <v>1850</v>
      </c>
      <c r="E266" s="1070">
        <v>60</v>
      </c>
      <c r="F266" s="1068" t="s">
        <v>829</v>
      </c>
      <c r="G266" s="1070">
        <v>100001329</v>
      </c>
      <c r="H266" s="1070">
        <v>995454</v>
      </c>
      <c r="I266" s="1157"/>
      <c r="J266" s="1070">
        <v>18</v>
      </c>
      <c r="K266" s="1156"/>
      <c r="L266" s="1068" t="s">
        <v>604</v>
      </c>
      <c r="M266" s="1070" t="s">
        <v>596</v>
      </c>
      <c r="N266" s="1070">
        <v>311</v>
      </c>
      <c r="O266" s="1143"/>
      <c r="P266" s="1102" t="str">
        <f t="shared" si="51"/>
        <v>Included</v>
      </c>
      <c r="Q266" s="1102">
        <f t="shared" si="52"/>
        <v>0</v>
      </c>
      <c r="R266" s="666">
        <f t="shared" si="53"/>
        <v>0</v>
      </c>
      <c r="S266" s="666">
        <f t="shared" si="35"/>
        <v>0</v>
      </c>
      <c r="T266" s="667"/>
      <c r="U266" s="667"/>
      <c r="AD266" s="799"/>
    </row>
    <row r="267" spans="1:30" s="666" customFormat="1" ht="49.5">
      <c r="A267" s="818">
        <v>84</v>
      </c>
      <c r="B267" s="1068">
        <v>7000025896</v>
      </c>
      <c r="C267" s="1070">
        <v>1200</v>
      </c>
      <c r="D267" s="1070">
        <v>1850</v>
      </c>
      <c r="E267" s="1070">
        <v>70</v>
      </c>
      <c r="F267" s="1068" t="s">
        <v>829</v>
      </c>
      <c r="G267" s="1070">
        <v>100001331</v>
      </c>
      <c r="H267" s="1070">
        <v>995455</v>
      </c>
      <c r="I267" s="1157"/>
      <c r="J267" s="1070">
        <v>18</v>
      </c>
      <c r="K267" s="1156"/>
      <c r="L267" s="1068" t="s">
        <v>606</v>
      </c>
      <c r="M267" s="1070" t="s">
        <v>596</v>
      </c>
      <c r="N267" s="1070">
        <v>7</v>
      </c>
      <c r="O267" s="1143"/>
      <c r="P267" s="1102" t="str">
        <f t="shared" si="51"/>
        <v>Included</v>
      </c>
      <c r="Q267" s="1102">
        <f t="shared" si="52"/>
        <v>0</v>
      </c>
      <c r="R267" s="666">
        <f t="shared" si="53"/>
        <v>0</v>
      </c>
      <c r="S267" s="666">
        <f t="shared" si="35"/>
        <v>0</v>
      </c>
      <c r="T267" s="667"/>
      <c r="U267" s="667"/>
      <c r="AD267" s="799"/>
    </row>
    <row r="268" spans="1:30" s="666" customFormat="1" ht="49.5">
      <c r="A268" s="818">
        <v>85</v>
      </c>
      <c r="B268" s="1068">
        <v>7000025896</v>
      </c>
      <c r="C268" s="1070">
        <v>1200</v>
      </c>
      <c r="D268" s="1070">
        <v>1850</v>
      </c>
      <c r="E268" s="1070">
        <v>80</v>
      </c>
      <c r="F268" s="1068" t="s">
        <v>829</v>
      </c>
      <c r="G268" s="1070">
        <v>100001721</v>
      </c>
      <c r="H268" s="1070">
        <v>995428</v>
      </c>
      <c r="I268" s="1157"/>
      <c r="J268" s="1070">
        <v>18</v>
      </c>
      <c r="K268" s="1156"/>
      <c r="L268" s="1068" t="s">
        <v>627</v>
      </c>
      <c r="M268" s="1070" t="s">
        <v>602</v>
      </c>
      <c r="N268" s="1070">
        <v>143</v>
      </c>
      <c r="O268" s="1143"/>
      <c r="P268" s="1102" t="str">
        <f t="shared" si="51"/>
        <v>Included</v>
      </c>
      <c r="Q268" s="1102">
        <f t="shared" si="52"/>
        <v>0</v>
      </c>
      <c r="R268" s="666">
        <f t="shared" si="53"/>
        <v>0</v>
      </c>
      <c r="S268" s="666">
        <f t="shared" si="35"/>
        <v>0</v>
      </c>
      <c r="T268" s="667"/>
      <c r="U268" s="667"/>
      <c r="AD268" s="799"/>
    </row>
    <row r="269" spans="1:30" s="666" customFormat="1" ht="16.5">
      <c r="A269" s="818">
        <v>86</v>
      </c>
      <c r="B269" s="1068">
        <v>7000025896</v>
      </c>
      <c r="C269" s="1070">
        <v>1200</v>
      </c>
      <c r="D269" s="1070">
        <v>1850</v>
      </c>
      <c r="E269" s="1070">
        <v>90</v>
      </c>
      <c r="F269" s="1068" t="s">
        <v>829</v>
      </c>
      <c r="G269" s="1070">
        <v>100001714</v>
      </c>
      <c r="H269" s="1070">
        <v>995428</v>
      </c>
      <c r="I269" s="1157"/>
      <c r="J269" s="1070">
        <v>18</v>
      </c>
      <c r="K269" s="1156"/>
      <c r="L269" s="1068" t="s">
        <v>622</v>
      </c>
      <c r="M269" s="1070" t="s">
        <v>608</v>
      </c>
      <c r="N269" s="1070">
        <v>30000</v>
      </c>
      <c r="O269" s="1143"/>
      <c r="P269" s="1102" t="str">
        <f t="shared" si="51"/>
        <v>Included</v>
      </c>
      <c r="Q269" s="1102">
        <f t="shared" si="52"/>
        <v>0</v>
      </c>
      <c r="R269" s="666">
        <f t="shared" si="53"/>
        <v>0</v>
      </c>
      <c r="S269" s="666">
        <f t="shared" si="35"/>
        <v>0</v>
      </c>
      <c r="T269" s="667"/>
      <c r="U269" s="667"/>
      <c r="AD269" s="799"/>
    </row>
    <row r="270" spans="1:30" s="666" customFormat="1" ht="33">
      <c r="A270" s="818">
        <v>87</v>
      </c>
      <c r="B270" s="1068">
        <v>7000025896</v>
      </c>
      <c r="C270" s="1070">
        <v>1200</v>
      </c>
      <c r="D270" s="1070">
        <v>1850</v>
      </c>
      <c r="E270" s="1070">
        <v>100</v>
      </c>
      <c r="F270" s="1068" t="s">
        <v>829</v>
      </c>
      <c r="G270" s="1070">
        <v>100001712</v>
      </c>
      <c r="H270" s="1070">
        <v>995428</v>
      </c>
      <c r="I270" s="1157"/>
      <c r="J270" s="1070">
        <v>18</v>
      </c>
      <c r="K270" s="1156"/>
      <c r="L270" s="1068" t="s">
        <v>835</v>
      </c>
      <c r="M270" s="1070" t="s">
        <v>608</v>
      </c>
      <c r="N270" s="1070">
        <v>400</v>
      </c>
      <c r="O270" s="1143"/>
      <c r="P270" s="1102" t="str">
        <f t="shared" si="51"/>
        <v>Included</v>
      </c>
      <c r="Q270" s="1102">
        <f t="shared" si="52"/>
        <v>0</v>
      </c>
      <c r="R270" s="666">
        <f t="shared" si="53"/>
        <v>0</v>
      </c>
      <c r="S270" s="666">
        <f t="shared" si="35"/>
        <v>0</v>
      </c>
      <c r="T270" s="667"/>
      <c r="U270" s="667"/>
      <c r="AD270" s="799"/>
    </row>
    <row r="271" spans="1:30" s="666" customFormat="1" ht="16.5">
      <c r="A271" s="818">
        <v>88</v>
      </c>
      <c r="B271" s="1068">
        <v>7000025896</v>
      </c>
      <c r="C271" s="1070">
        <v>1200</v>
      </c>
      <c r="D271" s="1070">
        <v>1850</v>
      </c>
      <c r="E271" s="1070">
        <v>110</v>
      </c>
      <c r="F271" s="1068" t="s">
        <v>829</v>
      </c>
      <c r="G271" s="1070">
        <v>100001713</v>
      </c>
      <c r="H271" s="1070">
        <v>995424</v>
      </c>
      <c r="I271" s="1157"/>
      <c r="J271" s="1070">
        <v>18</v>
      </c>
      <c r="K271" s="1156"/>
      <c r="L271" s="1068" t="s">
        <v>607</v>
      </c>
      <c r="M271" s="1070" t="s">
        <v>608</v>
      </c>
      <c r="N271" s="1070">
        <v>30400</v>
      </c>
      <c r="O271" s="1143"/>
      <c r="P271" s="1102" t="str">
        <f t="shared" si="51"/>
        <v>Included</v>
      </c>
      <c r="Q271" s="1102">
        <f t="shared" si="52"/>
        <v>0</v>
      </c>
      <c r="R271" s="666">
        <f t="shared" si="53"/>
        <v>0</v>
      </c>
      <c r="S271" s="666">
        <f t="shared" si="35"/>
        <v>0</v>
      </c>
      <c r="T271" s="667"/>
      <c r="U271" s="667"/>
      <c r="AD271" s="799"/>
    </row>
    <row r="272" spans="1:30" s="666" customFormat="1" ht="16.5">
      <c r="A272" s="818">
        <v>89</v>
      </c>
      <c r="B272" s="1068">
        <v>7000025896</v>
      </c>
      <c r="C272" s="1070">
        <v>1200</v>
      </c>
      <c r="D272" s="1070">
        <v>1850</v>
      </c>
      <c r="E272" s="1070">
        <v>120</v>
      </c>
      <c r="F272" s="1068" t="s">
        <v>829</v>
      </c>
      <c r="G272" s="1070">
        <v>100001409</v>
      </c>
      <c r="H272" s="1070">
        <v>995462</v>
      </c>
      <c r="I272" s="1157"/>
      <c r="J272" s="1070">
        <v>18</v>
      </c>
      <c r="K272" s="1156"/>
      <c r="L272" s="1068" t="s">
        <v>836</v>
      </c>
      <c r="M272" s="1070" t="s">
        <v>575</v>
      </c>
      <c r="N272" s="1070">
        <v>1</v>
      </c>
      <c r="O272" s="1143"/>
      <c r="P272" s="1102" t="str">
        <f t="shared" si="51"/>
        <v>Included</v>
      </c>
      <c r="Q272" s="1102">
        <f t="shared" si="52"/>
        <v>0</v>
      </c>
      <c r="R272" s="666">
        <f t="shared" si="53"/>
        <v>0</v>
      </c>
      <c r="S272" s="666">
        <f t="shared" si="35"/>
        <v>0</v>
      </c>
      <c r="T272" s="667"/>
      <c r="U272" s="667"/>
      <c r="AD272" s="799"/>
    </row>
    <row r="273" spans="1:30" s="666" customFormat="1" ht="66">
      <c r="A273" s="818">
        <v>90</v>
      </c>
      <c r="B273" s="1068">
        <v>7000025896</v>
      </c>
      <c r="C273" s="1070">
        <v>1200</v>
      </c>
      <c r="D273" s="1070">
        <v>1850</v>
      </c>
      <c r="E273" s="1070">
        <v>130</v>
      </c>
      <c r="F273" s="1068" t="s">
        <v>829</v>
      </c>
      <c r="G273" s="1070">
        <v>100008110</v>
      </c>
      <c r="H273" s="1070">
        <v>995421</v>
      </c>
      <c r="I273" s="1157"/>
      <c r="J273" s="1070">
        <v>18</v>
      </c>
      <c r="K273" s="1156"/>
      <c r="L273" s="1068" t="s">
        <v>797</v>
      </c>
      <c r="M273" s="1070" t="s">
        <v>608</v>
      </c>
      <c r="N273" s="1070">
        <v>3750</v>
      </c>
      <c r="O273" s="1143"/>
      <c r="P273" s="1102" t="str">
        <f t="shared" si="51"/>
        <v>Included</v>
      </c>
      <c r="Q273" s="1102">
        <f t="shared" si="52"/>
        <v>0</v>
      </c>
      <c r="R273" s="666">
        <f t="shared" si="53"/>
        <v>0</v>
      </c>
      <c r="S273" s="666">
        <f t="shared" si="35"/>
        <v>0</v>
      </c>
      <c r="T273" s="667"/>
      <c r="U273" s="667"/>
      <c r="AD273" s="799"/>
    </row>
    <row r="274" spans="1:30" s="666" customFormat="1" ht="33">
      <c r="A274" s="818">
        <v>91</v>
      </c>
      <c r="B274" s="1068">
        <v>7000025896</v>
      </c>
      <c r="C274" s="1070">
        <v>1200</v>
      </c>
      <c r="D274" s="1070">
        <v>1850</v>
      </c>
      <c r="E274" s="1070">
        <v>140</v>
      </c>
      <c r="F274" s="1068" t="s">
        <v>829</v>
      </c>
      <c r="G274" s="1070">
        <v>100020960</v>
      </c>
      <c r="H274" s="1070">
        <v>995461</v>
      </c>
      <c r="I274" s="1157"/>
      <c r="J274" s="1070">
        <v>18</v>
      </c>
      <c r="K274" s="1156"/>
      <c r="L274" s="1068" t="s">
        <v>837</v>
      </c>
      <c r="M274" s="1070" t="s">
        <v>616</v>
      </c>
      <c r="N274" s="1070">
        <v>20</v>
      </c>
      <c r="O274" s="1143"/>
      <c r="P274" s="1102" t="str">
        <f t="shared" si="51"/>
        <v>Included</v>
      </c>
      <c r="Q274" s="1102">
        <f t="shared" si="52"/>
        <v>0</v>
      </c>
      <c r="R274" s="666">
        <f t="shared" si="53"/>
        <v>0</v>
      </c>
      <c r="S274" s="666">
        <f t="shared" si="35"/>
        <v>0</v>
      </c>
      <c r="T274" s="667"/>
      <c r="U274" s="667"/>
      <c r="AD274" s="799"/>
    </row>
    <row r="275" spans="1:30" s="666" customFormat="1" ht="33">
      <c r="A275" s="818">
        <v>92</v>
      </c>
      <c r="B275" s="1068">
        <v>7000025896</v>
      </c>
      <c r="C275" s="1070">
        <v>1200</v>
      </c>
      <c r="D275" s="1070">
        <v>1850</v>
      </c>
      <c r="E275" s="1070">
        <v>150</v>
      </c>
      <c r="F275" s="1068" t="s">
        <v>829</v>
      </c>
      <c r="G275" s="1070">
        <v>100020961</v>
      </c>
      <c r="H275" s="1070">
        <v>995461</v>
      </c>
      <c r="I275" s="1157"/>
      <c r="J275" s="1070">
        <v>18</v>
      </c>
      <c r="K275" s="1156"/>
      <c r="L275" s="1068" t="s">
        <v>838</v>
      </c>
      <c r="M275" s="1070" t="s">
        <v>616</v>
      </c>
      <c r="N275" s="1070">
        <v>20</v>
      </c>
      <c r="O275" s="1143"/>
      <c r="P275" s="1102" t="str">
        <f t="shared" si="51"/>
        <v>Included</v>
      </c>
      <c r="Q275" s="1102">
        <f t="shared" si="52"/>
        <v>0</v>
      </c>
      <c r="R275" s="666">
        <f t="shared" si="53"/>
        <v>0</v>
      </c>
      <c r="S275" s="666">
        <f t="shared" si="35"/>
        <v>0</v>
      </c>
      <c r="T275" s="667"/>
      <c r="U275" s="667"/>
      <c r="AD275" s="799"/>
    </row>
    <row r="276" spans="1:30" s="666" customFormat="1" ht="33">
      <c r="A276" s="818">
        <v>93</v>
      </c>
      <c r="B276" s="1068">
        <v>7000025896</v>
      </c>
      <c r="C276" s="1070">
        <v>1200</v>
      </c>
      <c r="D276" s="1070">
        <v>1850</v>
      </c>
      <c r="E276" s="1070">
        <v>160</v>
      </c>
      <c r="F276" s="1068" t="s">
        <v>829</v>
      </c>
      <c r="G276" s="1070">
        <v>100020962</v>
      </c>
      <c r="H276" s="1070">
        <v>995461</v>
      </c>
      <c r="I276" s="1157"/>
      <c r="J276" s="1070">
        <v>18</v>
      </c>
      <c r="K276" s="1156"/>
      <c r="L276" s="1068" t="s">
        <v>839</v>
      </c>
      <c r="M276" s="1070" t="s">
        <v>616</v>
      </c>
      <c r="N276" s="1070">
        <v>20</v>
      </c>
      <c r="O276" s="1143"/>
      <c r="P276" s="1102" t="str">
        <f t="shared" si="51"/>
        <v>Included</v>
      </c>
      <c r="Q276" s="1102">
        <f t="shared" si="52"/>
        <v>0</v>
      </c>
      <c r="R276" s="666">
        <f t="shared" si="53"/>
        <v>0</v>
      </c>
      <c r="S276" s="666">
        <f t="shared" si="35"/>
        <v>0</v>
      </c>
      <c r="T276" s="667"/>
      <c r="U276" s="667"/>
      <c r="AD276" s="799"/>
    </row>
    <row r="277" spans="1:30" s="666" customFormat="1" ht="49.5">
      <c r="A277" s="818">
        <v>94</v>
      </c>
      <c r="B277" s="1068">
        <v>7000025896</v>
      </c>
      <c r="C277" s="1070">
        <v>1200</v>
      </c>
      <c r="D277" s="1070">
        <v>1850</v>
      </c>
      <c r="E277" s="1070">
        <v>170</v>
      </c>
      <c r="F277" s="1068" t="s">
        <v>829</v>
      </c>
      <c r="G277" s="1070">
        <v>100015791</v>
      </c>
      <c r="H277" s="1070">
        <v>995454</v>
      </c>
      <c r="I277" s="1157"/>
      <c r="J277" s="1070">
        <v>18</v>
      </c>
      <c r="K277" s="1156"/>
      <c r="L277" s="1068" t="s">
        <v>798</v>
      </c>
      <c r="M277" s="1070" t="s">
        <v>616</v>
      </c>
      <c r="N277" s="1070">
        <v>500</v>
      </c>
      <c r="O277" s="1143"/>
      <c r="P277" s="1102" t="str">
        <f t="shared" si="51"/>
        <v>Included</v>
      </c>
      <c r="Q277" s="1102">
        <f t="shared" si="52"/>
        <v>0</v>
      </c>
      <c r="R277" s="666">
        <f t="shared" si="53"/>
        <v>0</v>
      </c>
      <c r="S277" s="666">
        <f t="shared" si="35"/>
        <v>0</v>
      </c>
      <c r="T277" s="667"/>
      <c r="U277" s="667"/>
      <c r="AD277" s="799"/>
    </row>
    <row r="278" spans="1:30" s="666" customFormat="1" ht="49.5">
      <c r="A278" s="818">
        <v>95</v>
      </c>
      <c r="B278" s="1068">
        <v>7000025896</v>
      </c>
      <c r="C278" s="1070">
        <v>1200</v>
      </c>
      <c r="D278" s="1070">
        <v>1850</v>
      </c>
      <c r="E278" s="1070">
        <v>180</v>
      </c>
      <c r="F278" s="1068" t="s">
        <v>829</v>
      </c>
      <c r="G278" s="1070">
        <v>100015792</v>
      </c>
      <c r="H278" s="1070">
        <v>995454</v>
      </c>
      <c r="I278" s="1157"/>
      <c r="J278" s="1070">
        <v>18</v>
      </c>
      <c r="K278" s="1156"/>
      <c r="L278" s="1068" t="s">
        <v>799</v>
      </c>
      <c r="M278" s="1070" t="s">
        <v>616</v>
      </c>
      <c r="N278" s="1070">
        <v>500</v>
      </c>
      <c r="O278" s="1143"/>
      <c r="P278" s="1102" t="str">
        <f t="shared" si="51"/>
        <v>Included</v>
      </c>
      <c r="Q278" s="1102">
        <f t="shared" si="52"/>
        <v>0</v>
      </c>
      <c r="R278" s="666">
        <f t="shared" si="53"/>
        <v>0</v>
      </c>
      <c r="S278" s="666">
        <f t="shared" si="35"/>
        <v>0</v>
      </c>
      <c r="T278" s="667"/>
      <c r="U278" s="667"/>
      <c r="AD278" s="799"/>
    </row>
    <row r="279" spans="1:30" s="666" customFormat="1" ht="49.5">
      <c r="A279" s="818">
        <v>96</v>
      </c>
      <c r="B279" s="1068">
        <v>7000025896</v>
      </c>
      <c r="C279" s="1070">
        <v>1200</v>
      </c>
      <c r="D279" s="1070">
        <v>1850</v>
      </c>
      <c r="E279" s="1070">
        <v>190</v>
      </c>
      <c r="F279" s="1068" t="s">
        <v>829</v>
      </c>
      <c r="G279" s="1070">
        <v>100015793</v>
      </c>
      <c r="H279" s="1070">
        <v>995454</v>
      </c>
      <c r="I279" s="1157"/>
      <c r="J279" s="1070">
        <v>18</v>
      </c>
      <c r="K279" s="1156"/>
      <c r="L279" s="1068" t="s">
        <v>800</v>
      </c>
      <c r="M279" s="1070" t="s">
        <v>616</v>
      </c>
      <c r="N279" s="1070">
        <v>500</v>
      </c>
      <c r="O279" s="1143"/>
      <c r="P279" s="1102" t="str">
        <f t="shared" si="51"/>
        <v>Included</v>
      </c>
      <c r="Q279" s="1102">
        <f t="shared" si="52"/>
        <v>0</v>
      </c>
      <c r="R279" s="666">
        <f t="shared" si="53"/>
        <v>0</v>
      </c>
      <c r="S279" s="666">
        <f t="shared" si="35"/>
        <v>0</v>
      </c>
      <c r="T279" s="667"/>
      <c r="U279" s="667"/>
      <c r="AD279" s="799"/>
    </row>
    <row r="280" spans="1:30" s="666" customFormat="1" ht="49.5">
      <c r="A280" s="818">
        <v>97</v>
      </c>
      <c r="B280" s="1068">
        <v>7000025896</v>
      </c>
      <c r="C280" s="1070">
        <v>1200</v>
      </c>
      <c r="D280" s="1070">
        <v>1850</v>
      </c>
      <c r="E280" s="1070">
        <v>200</v>
      </c>
      <c r="F280" s="1068" t="s">
        <v>829</v>
      </c>
      <c r="G280" s="1070">
        <v>100015794</v>
      </c>
      <c r="H280" s="1070">
        <v>995454</v>
      </c>
      <c r="I280" s="1157"/>
      <c r="J280" s="1070">
        <v>18</v>
      </c>
      <c r="K280" s="1156"/>
      <c r="L280" s="1068" t="s">
        <v>801</v>
      </c>
      <c r="M280" s="1070" t="s">
        <v>616</v>
      </c>
      <c r="N280" s="1070">
        <v>500</v>
      </c>
      <c r="O280" s="1143"/>
      <c r="P280" s="1102" t="str">
        <f>IF(O280=0, "Included", IF(ISERROR(N280*O280), O280, N280*O280))</f>
        <v>Included</v>
      </c>
      <c r="Q280" s="1102">
        <f>S280</f>
        <v>0</v>
      </c>
      <c r="R280" s="666">
        <f>IF(P280="Included",0,P280)</f>
        <v>0</v>
      </c>
      <c r="S280" s="666">
        <f t="shared" si="35"/>
        <v>0</v>
      </c>
      <c r="T280" s="667"/>
      <c r="U280" s="667"/>
      <c r="AD280" s="799"/>
    </row>
    <row r="281" spans="1:30" s="666" customFormat="1" ht="66">
      <c r="A281" s="818">
        <v>98</v>
      </c>
      <c r="B281" s="1068">
        <v>7000025896</v>
      </c>
      <c r="C281" s="1070">
        <v>1200</v>
      </c>
      <c r="D281" s="1070">
        <v>1850</v>
      </c>
      <c r="E281" s="1070">
        <v>210</v>
      </c>
      <c r="F281" s="1068" t="s">
        <v>829</v>
      </c>
      <c r="G281" s="1070">
        <v>100003437</v>
      </c>
      <c r="H281" s="1070">
        <v>995454</v>
      </c>
      <c r="I281" s="1157"/>
      <c r="J281" s="1070">
        <v>18</v>
      </c>
      <c r="K281" s="1156"/>
      <c r="L281" s="1068" t="s">
        <v>617</v>
      </c>
      <c r="M281" s="1070" t="s">
        <v>608</v>
      </c>
      <c r="N281" s="1070">
        <v>212</v>
      </c>
      <c r="O281" s="1143"/>
      <c r="P281" s="1102" t="str">
        <f>IF(O281=0, "Included", IF(ISERROR(N281*O281), O281, N281*O281))</f>
        <v>Included</v>
      </c>
      <c r="Q281" s="1102">
        <f>S281</f>
        <v>0</v>
      </c>
      <c r="R281" s="666">
        <f>IF(P281="Included",0,P281)</f>
        <v>0</v>
      </c>
      <c r="S281" s="666">
        <f t="shared" si="35"/>
        <v>0</v>
      </c>
      <c r="T281" s="667"/>
      <c r="U281" s="667"/>
      <c r="AD281" s="799"/>
    </row>
    <row r="282" spans="1:30" s="666" customFormat="1" ht="33">
      <c r="A282" s="818">
        <v>99</v>
      </c>
      <c r="B282" s="1068">
        <v>7000025896</v>
      </c>
      <c r="C282" s="1070">
        <v>1200</v>
      </c>
      <c r="D282" s="1070">
        <v>1850</v>
      </c>
      <c r="E282" s="1070">
        <v>220</v>
      </c>
      <c r="F282" s="1068" t="s">
        <v>829</v>
      </c>
      <c r="G282" s="1070">
        <v>100016667</v>
      </c>
      <c r="H282" s="1070">
        <v>995451</v>
      </c>
      <c r="I282" s="1157"/>
      <c r="J282" s="1070">
        <v>18</v>
      </c>
      <c r="K282" s="1156"/>
      <c r="L282" s="1068" t="s">
        <v>802</v>
      </c>
      <c r="M282" s="1070" t="s">
        <v>616</v>
      </c>
      <c r="N282" s="1070">
        <v>500</v>
      </c>
      <c r="O282" s="1143"/>
      <c r="P282" s="1102" t="str">
        <f>IF(O282=0, "Included", IF(ISERROR(N282*O282), O282, N282*O282))</f>
        <v>Included</v>
      </c>
      <c r="Q282" s="1102">
        <f>S282</f>
        <v>0</v>
      </c>
      <c r="R282" s="666">
        <f>IF(P282="Included",0,P282)</f>
        <v>0</v>
      </c>
      <c r="S282" s="666">
        <f t="shared" si="35"/>
        <v>0</v>
      </c>
      <c r="T282" s="667"/>
      <c r="U282" s="667"/>
      <c r="AD282" s="799"/>
    </row>
    <row r="283" spans="1:30" s="666" customFormat="1" ht="33">
      <c r="A283" s="818">
        <v>100</v>
      </c>
      <c r="B283" s="1068">
        <v>7000025896</v>
      </c>
      <c r="C283" s="1070">
        <v>1200</v>
      </c>
      <c r="D283" s="1070">
        <v>1850</v>
      </c>
      <c r="E283" s="1070">
        <v>230</v>
      </c>
      <c r="F283" s="1068" t="s">
        <v>829</v>
      </c>
      <c r="G283" s="1070">
        <v>100001478</v>
      </c>
      <c r="H283" s="1070">
        <v>995454</v>
      </c>
      <c r="I283" s="1157"/>
      <c r="J283" s="1070">
        <v>18</v>
      </c>
      <c r="K283" s="1156"/>
      <c r="L283" s="1068" t="s">
        <v>803</v>
      </c>
      <c r="M283" s="1070" t="s">
        <v>616</v>
      </c>
      <c r="N283" s="1070">
        <v>400</v>
      </c>
      <c r="O283" s="1143"/>
      <c r="P283" s="1102" t="str">
        <f t="shared" ref="P283:P288" si="54">IF(O283=0, "Included", IF(ISERROR(N283*O283), O283, N283*O283))</f>
        <v>Included</v>
      </c>
      <c r="Q283" s="1102">
        <f t="shared" ref="Q283:Q288" si="55">S283</f>
        <v>0</v>
      </c>
      <c r="R283" s="666">
        <f t="shared" ref="R283:R288" si="56">IF(P283="Included",0,P283)</f>
        <v>0</v>
      </c>
      <c r="S283" s="666">
        <f t="shared" si="35"/>
        <v>0</v>
      </c>
      <c r="T283" s="667"/>
      <c r="U283" s="667"/>
      <c r="AD283" s="799"/>
    </row>
    <row r="284" spans="1:30" s="666" customFormat="1" ht="33">
      <c r="A284" s="818">
        <v>101</v>
      </c>
      <c r="B284" s="1068">
        <v>7000025896</v>
      </c>
      <c r="C284" s="1070">
        <v>1200</v>
      </c>
      <c r="D284" s="1070">
        <v>1850</v>
      </c>
      <c r="E284" s="1070">
        <v>240</v>
      </c>
      <c r="F284" s="1068" t="s">
        <v>829</v>
      </c>
      <c r="G284" s="1070">
        <v>100001479</v>
      </c>
      <c r="H284" s="1070">
        <v>995454</v>
      </c>
      <c r="I284" s="1157"/>
      <c r="J284" s="1070">
        <v>18</v>
      </c>
      <c r="K284" s="1156"/>
      <c r="L284" s="1068" t="s">
        <v>804</v>
      </c>
      <c r="M284" s="1070" t="s">
        <v>616</v>
      </c>
      <c r="N284" s="1070">
        <v>400</v>
      </c>
      <c r="O284" s="1143"/>
      <c r="P284" s="1102" t="str">
        <f t="shared" si="54"/>
        <v>Included</v>
      </c>
      <c r="Q284" s="1102">
        <f t="shared" si="55"/>
        <v>0</v>
      </c>
      <c r="R284" s="666">
        <f t="shared" si="56"/>
        <v>0</v>
      </c>
      <c r="S284" s="666">
        <f t="shared" si="35"/>
        <v>0</v>
      </c>
      <c r="T284" s="667"/>
      <c r="U284" s="667"/>
      <c r="AD284" s="799"/>
    </row>
    <row r="285" spans="1:30" s="666" customFormat="1" ht="33">
      <c r="A285" s="818">
        <v>102</v>
      </c>
      <c r="B285" s="1068">
        <v>7000025896</v>
      </c>
      <c r="C285" s="1070">
        <v>1200</v>
      </c>
      <c r="D285" s="1070">
        <v>1850</v>
      </c>
      <c r="E285" s="1070">
        <v>250</v>
      </c>
      <c r="F285" s="1068" t="s">
        <v>829</v>
      </c>
      <c r="G285" s="1070">
        <v>100001480</v>
      </c>
      <c r="H285" s="1070">
        <v>995454</v>
      </c>
      <c r="I285" s="1157"/>
      <c r="J285" s="1070">
        <v>18</v>
      </c>
      <c r="K285" s="1156"/>
      <c r="L285" s="1068" t="s">
        <v>805</v>
      </c>
      <c r="M285" s="1070" t="s">
        <v>616</v>
      </c>
      <c r="N285" s="1070">
        <v>300</v>
      </c>
      <c r="O285" s="1143"/>
      <c r="P285" s="1102" t="str">
        <f t="shared" si="54"/>
        <v>Included</v>
      </c>
      <c r="Q285" s="1102">
        <f t="shared" si="55"/>
        <v>0</v>
      </c>
      <c r="R285" s="666">
        <f t="shared" si="56"/>
        <v>0</v>
      </c>
      <c r="S285" s="666">
        <f t="shared" si="35"/>
        <v>0</v>
      </c>
      <c r="T285" s="667"/>
      <c r="U285" s="667"/>
      <c r="AD285" s="799"/>
    </row>
    <row r="286" spans="1:30" s="666" customFormat="1" ht="66">
      <c r="A286" s="818">
        <v>103</v>
      </c>
      <c r="B286" s="1068">
        <v>7000025896</v>
      </c>
      <c r="C286" s="1070">
        <v>1210</v>
      </c>
      <c r="D286" s="1070">
        <v>1860</v>
      </c>
      <c r="E286" s="1070">
        <v>10</v>
      </c>
      <c r="F286" s="1068" t="s">
        <v>817</v>
      </c>
      <c r="G286" s="1070">
        <v>100001210</v>
      </c>
      <c r="H286" s="1070">
        <v>995455</v>
      </c>
      <c r="I286" s="1157"/>
      <c r="J286" s="1070">
        <v>18</v>
      </c>
      <c r="K286" s="1156"/>
      <c r="L286" s="1068" t="s">
        <v>619</v>
      </c>
      <c r="M286" s="1070" t="s">
        <v>596</v>
      </c>
      <c r="N286" s="1070">
        <v>531</v>
      </c>
      <c r="O286" s="1143"/>
      <c r="P286" s="1102" t="str">
        <f t="shared" si="54"/>
        <v>Included</v>
      </c>
      <c r="Q286" s="1102">
        <f t="shared" si="55"/>
        <v>0</v>
      </c>
      <c r="R286" s="666">
        <f t="shared" si="56"/>
        <v>0</v>
      </c>
      <c r="S286" s="666">
        <f t="shared" si="35"/>
        <v>0</v>
      </c>
      <c r="T286" s="667"/>
      <c r="U286" s="667"/>
      <c r="AD286" s="799"/>
    </row>
    <row r="287" spans="1:30" s="666" customFormat="1" ht="33">
      <c r="A287" s="818">
        <v>104</v>
      </c>
      <c r="B287" s="1068">
        <v>7000025896</v>
      </c>
      <c r="C287" s="1070">
        <v>1210</v>
      </c>
      <c r="D287" s="1070">
        <v>1860</v>
      </c>
      <c r="E287" s="1070">
        <v>20</v>
      </c>
      <c r="F287" s="1068" t="s">
        <v>817</v>
      </c>
      <c r="G287" s="1070">
        <v>100001680</v>
      </c>
      <c r="H287" s="1070">
        <v>995455</v>
      </c>
      <c r="I287" s="1157"/>
      <c r="J287" s="1070">
        <v>18</v>
      </c>
      <c r="K287" s="1156"/>
      <c r="L287" s="1068" t="s">
        <v>620</v>
      </c>
      <c r="M287" s="1070" t="s">
        <v>596</v>
      </c>
      <c r="N287" s="1070">
        <v>34</v>
      </c>
      <c r="O287" s="1143"/>
      <c r="P287" s="1102" t="str">
        <f t="shared" si="54"/>
        <v>Included</v>
      </c>
      <c r="Q287" s="1102">
        <f t="shared" si="55"/>
        <v>0</v>
      </c>
      <c r="R287" s="666">
        <f t="shared" si="56"/>
        <v>0</v>
      </c>
      <c r="S287" s="666">
        <f t="shared" si="35"/>
        <v>0</v>
      </c>
      <c r="T287" s="667"/>
      <c r="U287" s="667"/>
      <c r="AD287" s="799"/>
    </row>
    <row r="288" spans="1:30" s="666" customFormat="1" ht="33">
      <c r="A288" s="818">
        <v>105</v>
      </c>
      <c r="B288" s="1068">
        <v>7000025896</v>
      </c>
      <c r="C288" s="1070">
        <v>1210</v>
      </c>
      <c r="D288" s="1070">
        <v>1860</v>
      </c>
      <c r="E288" s="1070">
        <v>30</v>
      </c>
      <c r="F288" s="1068" t="s">
        <v>817</v>
      </c>
      <c r="G288" s="1070">
        <v>100001681</v>
      </c>
      <c r="H288" s="1070">
        <v>995455</v>
      </c>
      <c r="I288" s="1157"/>
      <c r="J288" s="1070">
        <v>18</v>
      </c>
      <c r="K288" s="1156"/>
      <c r="L288" s="1068" t="s">
        <v>621</v>
      </c>
      <c r="M288" s="1070" t="s">
        <v>596</v>
      </c>
      <c r="N288" s="1070">
        <v>40</v>
      </c>
      <c r="O288" s="1143"/>
      <c r="P288" s="1102" t="str">
        <f t="shared" si="54"/>
        <v>Included</v>
      </c>
      <c r="Q288" s="1102">
        <f t="shared" si="55"/>
        <v>0</v>
      </c>
      <c r="R288" s="666">
        <f t="shared" si="56"/>
        <v>0</v>
      </c>
      <c r="S288" s="666">
        <f t="shared" si="35"/>
        <v>0</v>
      </c>
      <c r="T288" s="667"/>
      <c r="U288" s="667"/>
      <c r="AD288" s="799"/>
    </row>
    <row r="289" spans="1:30" s="1124" customFormat="1" ht="30" customHeight="1">
      <c r="A289" s="1115" t="s">
        <v>888</v>
      </c>
      <c r="B289" s="1116" t="s">
        <v>889</v>
      </c>
      <c r="C289" s="1117"/>
      <c r="D289" s="1117"/>
      <c r="E289" s="1117"/>
      <c r="F289" s="1118"/>
      <c r="G289" s="1117"/>
      <c r="H289" s="1117"/>
      <c r="I289" s="1118"/>
      <c r="J289" s="1118"/>
      <c r="K289" s="1118"/>
      <c r="L289" s="1119"/>
      <c r="M289" s="1120"/>
      <c r="N289" s="1120"/>
      <c r="O289" s="1120"/>
      <c r="P289" s="1120"/>
      <c r="Q289" s="1120"/>
      <c r="R289" s="1121" t="s">
        <v>492</v>
      </c>
      <c r="S289" s="1122" t="s">
        <v>493</v>
      </c>
      <c r="T289" s="1123"/>
      <c r="U289" s="1123"/>
      <c r="AD289" s="1125"/>
    </row>
    <row r="290" spans="1:30" s="666" customFormat="1" ht="33">
      <c r="A290" s="818">
        <v>1</v>
      </c>
      <c r="B290" s="1068">
        <v>7000025905</v>
      </c>
      <c r="C290" s="1070">
        <v>560</v>
      </c>
      <c r="D290" s="1070">
        <v>1310</v>
      </c>
      <c r="E290" s="1070">
        <v>10</v>
      </c>
      <c r="F290" s="1068" t="s">
        <v>707</v>
      </c>
      <c r="G290" s="1070">
        <v>100000267</v>
      </c>
      <c r="H290" s="1070">
        <v>998736</v>
      </c>
      <c r="I290" s="1157"/>
      <c r="J290" s="1070">
        <v>18</v>
      </c>
      <c r="K290" s="1156"/>
      <c r="L290" s="1068" t="s">
        <v>779</v>
      </c>
      <c r="M290" s="1070" t="s">
        <v>575</v>
      </c>
      <c r="N290" s="1070">
        <v>2</v>
      </c>
      <c r="O290" s="1143"/>
      <c r="P290" s="1102" t="str">
        <f>IF(O290=0, "Included", IF(ISERROR(N290*O290), O290, N290*O290))</f>
        <v>Included</v>
      </c>
      <c r="Q290" s="1102">
        <f>S290</f>
        <v>0</v>
      </c>
      <c r="R290" s="666">
        <f>IF(P290="Included",0,P290)</f>
        <v>0</v>
      </c>
      <c r="S290" s="666">
        <f>IF(K290="",(R290*J290/100),(R290*K290))</f>
        <v>0</v>
      </c>
      <c r="T290" s="667"/>
      <c r="U290" s="667"/>
      <c r="AD290" s="799"/>
    </row>
    <row r="291" spans="1:30" s="666" customFormat="1" ht="33">
      <c r="A291" s="818">
        <v>2</v>
      </c>
      <c r="B291" s="1068">
        <v>7000025905</v>
      </c>
      <c r="C291" s="1070">
        <v>560</v>
      </c>
      <c r="D291" s="1070">
        <v>1310</v>
      </c>
      <c r="E291" s="1070">
        <v>20</v>
      </c>
      <c r="F291" s="1068" t="s">
        <v>707</v>
      </c>
      <c r="G291" s="1070">
        <v>100000274</v>
      </c>
      <c r="H291" s="1070">
        <v>998736</v>
      </c>
      <c r="I291" s="1157"/>
      <c r="J291" s="1070">
        <v>18</v>
      </c>
      <c r="K291" s="1156"/>
      <c r="L291" s="1068" t="s">
        <v>731</v>
      </c>
      <c r="M291" s="1070" t="s">
        <v>575</v>
      </c>
      <c r="N291" s="1070">
        <v>6</v>
      </c>
      <c r="O291" s="1143"/>
      <c r="P291" s="1102" t="str">
        <f>IF(O291=0, "Included", IF(ISERROR(N291*O291), O291, N291*O291))</f>
        <v>Included</v>
      </c>
      <c r="Q291" s="1102">
        <f>S291</f>
        <v>0</v>
      </c>
      <c r="R291" s="666">
        <f>IF(P291="Included",0,P291)</f>
        <v>0</v>
      </c>
      <c r="S291" s="666">
        <f t="shared" ref="S291:S364" si="57">IF(K291="",(R291*J291/100),(R291*K291))</f>
        <v>0</v>
      </c>
      <c r="T291" s="667"/>
      <c r="U291" s="667"/>
      <c r="AD291" s="799"/>
    </row>
    <row r="292" spans="1:30" s="666" customFormat="1" ht="33">
      <c r="A292" s="818">
        <v>3</v>
      </c>
      <c r="B292" s="1068">
        <v>7000025905</v>
      </c>
      <c r="C292" s="1070">
        <v>560</v>
      </c>
      <c r="D292" s="1070">
        <v>1310</v>
      </c>
      <c r="E292" s="1070">
        <v>30</v>
      </c>
      <c r="F292" s="1068" t="s">
        <v>707</v>
      </c>
      <c r="G292" s="1070">
        <v>100000287</v>
      </c>
      <c r="H292" s="1070">
        <v>998736</v>
      </c>
      <c r="I292" s="1157"/>
      <c r="J292" s="1070">
        <v>18</v>
      </c>
      <c r="K292" s="1156"/>
      <c r="L292" s="1068" t="s">
        <v>730</v>
      </c>
      <c r="M292" s="1070" t="s">
        <v>575</v>
      </c>
      <c r="N292" s="1070">
        <v>5</v>
      </c>
      <c r="O292" s="1143"/>
      <c r="P292" s="1102" t="str">
        <f>IF(O292=0, "Included", IF(ISERROR(N292*O292), O292, N292*O292))</f>
        <v>Included</v>
      </c>
      <c r="Q292" s="1102">
        <f>S292</f>
        <v>0</v>
      </c>
      <c r="R292" s="666">
        <f>IF(P292="Included",0,P292)</f>
        <v>0</v>
      </c>
      <c r="S292" s="666">
        <f t="shared" si="57"/>
        <v>0</v>
      </c>
      <c r="T292" s="667"/>
      <c r="U292" s="667"/>
      <c r="AD292" s="799"/>
    </row>
    <row r="293" spans="1:30" s="666" customFormat="1" ht="33">
      <c r="A293" s="818">
        <v>4</v>
      </c>
      <c r="B293" s="1068">
        <v>7000025905</v>
      </c>
      <c r="C293" s="1070">
        <v>560</v>
      </c>
      <c r="D293" s="1070">
        <v>1310</v>
      </c>
      <c r="E293" s="1070">
        <v>40</v>
      </c>
      <c r="F293" s="1068" t="s">
        <v>707</v>
      </c>
      <c r="G293" s="1070">
        <v>100000328</v>
      </c>
      <c r="H293" s="1070">
        <v>998736</v>
      </c>
      <c r="I293" s="1157"/>
      <c r="J293" s="1070">
        <v>18</v>
      </c>
      <c r="K293" s="1156"/>
      <c r="L293" s="1068" t="s">
        <v>576</v>
      </c>
      <c r="M293" s="1070" t="s">
        <v>575</v>
      </c>
      <c r="N293" s="1070">
        <v>3</v>
      </c>
      <c r="O293" s="1143"/>
      <c r="P293" s="1102" t="str">
        <f>IF(O293=0, "Included", IF(ISERROR(N293*O293), O293, N293*O293))</f>
        <v>Included</v>
      </c>
      <c r="Q293" s="1102">
        <f>S293</f>
        <v>0</v>
      </c>
      <c r="R293" s="666">
        <f>IF(P293="Included",0,P293)</f>
        <v>0</v>
      </c>
      <c r="S293" s="666">
        <f t="shared" si="57"/>
        <v>0</v>
      </c>
      <c r="T293" s="667"/>
      <c r="U293" s="667"/>
      <c r="AD293" s="799"/>
    </row>
    <row r="294" spans="1:30" s="666" customFormat="1" ht="33">
      <c r="A294" s="818">
        <v>5</v>
      </c>
      <c r="B294" s="1068">
        <v>7000025905</v>
      </c>
      <c r="C294" s="1070">
        <v>560</v>
      </c>
      <c r="D294" s="1070">
        <v>1310</v>
      </c>
      <c r="E294" s="1070">
        <v>50</v>
      </c>
      <c r="F294" s="1068" t="s">
        <v>707</v>
      </c>
      <c r="G294" s="1070">
        <v>100005443</v>
      </c>
      <c r="H294" s="1070">
        <v>998734</v>
      </c>
      <c r="I294" s="1157"/>
      <c r="J294" s="1070">
        <v>18</v>
      </c>
      <c r="K294" s="1156"/>
      <c r="L294" s="1068" t="s">
        <v>600</v>
      </c>
      <c r="M294" s="1070" t="s">
        <v>575</v>
      </c>
      <c r="N294" s="1070">
        <v>5</v>
      </c>
      <c r="O294" s="1143"/>
      <c r="P294" s="1102" t="str">
        <f t="shared" ref="P294:P300" si="58">IF(O294=0, "Included", IF(ISERROR(N294*O294), O294, N294*O294))</f>
        <v>Included</v>
      </c>
      <c r="Q294" s="1102">
        <f t="shared" ref="Q294:Q300" si="59">S294</f>
        <v>0</v>
      </c>
      <c r="R294" s="666">
        <f t="shared" ref="R294:R300" si="60">IF(P294="Included",0,P294)</f>
        <v>0</v>
      </c>
      <c r="S294" s="666">
        <f t="shared" si="57"/>
        <v>0</v>
      </c>
      <c r="T294" s="667"/>
      <c r="U294" s="667"/>
      <c r="AD294" s="799"/>
    </row>
    <row r="295" spans="1:30" s="666" customFormat="1" ht="33">
      <c r="A295" s="818">
        <v>6</v>
      </c>
      <c r="B295" s="1068">
        <v>7000025905</v>
      </c>
      <c r="C295" s="1070">
        <v>570</v>
      </c>
      <c r="D295" s="1070">
        <v>1340</v>
      </c>
      <c r="E295" s="1070">
        <v>10</v>
      </c>
      <c r="F295" s="1068" t="s">
        <v>708</v>
      </c>
      <c r="G295" s="1070">
        <v>100003634</v>
      </c>
      <c r="H295" s="1070">
        <v>998736</v>
      </c>
      <c r="I295" s="1157"/>
      <c r="J295" s="1070">
        <v>18</v>
      </c>
      <c r="K295" s="1156"/>
      <c r="L295" s="1068" t="s">
        <v>781</v>
      </c>
      <c r="M295" s="1070" t="s">
        <v>575</v>
      </c>
      <c r="N295" s="1070">
        <v>1</v>
      </c>
      <c r="O295" s="1143"/>
      <c r="P295" s="1102" t="str">
        <f t="shared" si="58"/>
        <v>Included</v>
      </c>
      <c r="Q295" s="1102">
        <f t="shared" si="59"/>
        <v>0</v>
      </c>
      <c r="R295" s="666">
        <f t="shared" si="60"/>
        <v>0</v>
      </c>
      <c r="S295" s="666">
        <f t="shared" si="57"/>
        <v>0</v>
      </c>
      <c r="T295" s="667"/>
      <c r="U295" s="667"/>
      <c r="AD295" s="799"/>
    </row>
    <row r="296" spans="1:30" s="666" customFormat="1" ht="33">
      <c r="A296" s="818">
        <v>7</v>
      </c>
      <c r="B296" s="1068">
        <v>7000025905</v>
      </c>
      <c r="C296" s="1070">
        <v>570</v>
      </c>
      <c r="D296" s="1070">
        <v>1340</v>
      </c>
      <c r="E296" s="1070">
        <v>20</v>
      </c>
      <c r="F296" s="1068" t="s">
        <v>708</v>
      </c>
      <c r="G296" s="1070">
        <v>100001989</v>
      </c>
      <c r="H296" s="1070">
        <v>998736</v>
      </c>
      <c r="I296" s="1157"/>
      <c r="J296" s="1070">
        <v>18</v>
      </c>
      <c r="K296" s="1156"/>
      <c r="L296" s="1068" t="s">
        <v>734</v>
      </c>
      <c r="M296" s="1070" t="s">
        <v>575</v>
      </c>
      <c r="N296" s="1070">
        <v>3</v>
      </c>
      <c r="O296" s="1143"/>
      <c r="P296" s="1102" t="str">
        <f t="shared" si="58"/>
        <v>Included</v>
      </c>
      <c r="Q296" s="1102">
        <f t="shared" si="59"/>
        <v>0</v>
      </c>
      <c r="R296" s="666">
        <f t="shared" si="60"/>
        <v>0</v>
      </c>
      <c r="S296" s="666">
        <f t="shared" si="57"/>
        <v>0</v>
      </c>
      <c r="T296" s="667"/>
      <c r="U296" s="667"/>
      <c r="AD296" s="799"/>
    </row>
    <row r="297" spans="1:30" s="666" customFormat="1" ht="33">
      <c r="A297" s="818">
        <v>8</v>
      </c>
      <c r="B297" s="1068">
        <v>7000025905</v>
      </c>
      <c r="C297" s="1070">
        <v>570</v>
      </c>
      <c r="D297" s="1070">
        <v>1340</v>
      </c>
      <c r="E297" s="1070">
        <v>30</v>
      </c>
      <c r="F297" s="1068" t="s">
        <v>708</v>
      </c>
      <c r="G297" s="1070">
        <v>100002014</v>
      </c>
      <c r="H297" s="1070">
        <v>998736</v>
      </c>
      <c r="I297" s="1157"/>
      <c r="J297" s="1070">
        <v>18</v>
      </c>
      <c r="K297" s="1156"/>
      <c r="L297" s="1068" t="s">
        <v>735</v>
      </c>
      <c r="M297" s="1070" t="s">
        <v>575</v>
      </c>
      <c r="N297" s="1070">
        <v>1</v>
      </c>
      <c r="O297" s="1143"/>
      <c r="P297" s="1102" t="str">
        <f t="shared" si="58"/>
        <v>Included</v>
      </c>
      <c r="Q297" s="1102">
        <f t="shared" si="59"/>
        <v>0</v>
      </c>
      <c r="R297" s="666">
        <f t="shared" si="60"/>
        <v>0</v>
      </c>
      <c r="S297" s="666">
        <f t="shared" si="57"/>
        <v>0</v>
      </c>
      <c r="T297" s="667"/>
      <c r="U297" s="667"/>
      <c r="AD297" s="799"/>
    </row>
    <row r="298" spans="1:30" s="666" customFormat="1" ht="33">
      <c r="A298" s="818">
        <v>9</v>
      </c>
      <c r="B298" s="1068">
        <v>7000025905</v>
      </c>
      <c r="C298" s="1070">
        <v>570</v>
      </c>
      <c r="D298" s="1070">
        <v>1340</v>
      </c>
      <c r="E298" s="1070">
        <v>40</v>
      </c>
      <c r="F298" s="1068" t="s">
        <v>708</v>
      </c>
      <c r="G298" s="1070">
        <v>100002013</v>
      </c>
      <c r="H298" s="1070">
        <v>998736</v>
      </c>
      <c r="I298" s="1157"/>
      <c r="J298" s="1070">
        <v>18</v>
      </c>
      <c r="K298" s="1156"/>
      <c r="L298" s="1068" t="s">
        <v>736</v>
      </c>
      <c r="M298" s="1070" t="s">
        <v>575</v>
      </c>
      <c r="N298" s="1070">
        <v>1</v>
      </c>
      <c r="O298" s="1143"/>
      <c r="P298" s="1102" t="str">
        <f t="shared" si="58"/>
        <v>Included</v>
      </c>
      <c r="Q298" s="1102">
        <f t="shared" si="59"/>
        <v>0</v>
      </c>
      <c r="R298" s="666">
        <f t="shared" si="60"/>
        <v>0</v>
      </c>
      <c r="S298" s="666">
        <f t="shared" si="57"/>
        <v>0</v>
      </c>
      <c r="T298" s="667"/>
      <c r="U298" s="667"/>
      <c r="AD298" s="799"/>
    </row>
    <row r="299" spans="1:30" s="666" customFormat="1" ht="33">
      <c r="A299" s="818">
        <v>10</v>
      </c>
      <c r="B299" s="1068">
        <v>7000025905</v>
      </c>
      <c r="C299" s="1070">
        <v>570</v>
      </c>
      <c r="D299" s="1070">
        <v>1340</v>
      </c>
      <c r="E299" s="1070">
        <v>50</v>
      </c>
      <c r="F299" s="1068" t="s">
        <v>708</v>
      </c>
      <c r="G299" s="1070">
        <v>100002016</v>
      </c>
      <c r="H299" s="1070">
        <v>998736</v>
      </c>
      <c r="I299" s="1157"/>
      <c r="J299" s="1070">
        <v>18</v>
      </c>
      <c r="K299" s="1156"/>
      <c r="L299" s="1068" t="s">
        <v>780</v>
      </c>
      <c r="M299" s="1070" t="s">
        <v>575</v>
      </c>
      <c r="N299" s="1070">
        <v>2</v>
      </c>
      <c r="O299" s="1143"/>
      <c r="P299" s="1102" t="str">
        <f t="shared" si="58"/>
        <v>Included</v>
      </c>
      <c r="Q299" s="1102">
        <f t="shared" si="59"/>
        <v>0</v>
      </c>
      <c r="R299" s="666">
        <f t="shared" si="60"/>
        <v>0</v>
      </c>
      <c r="S299" s="666">
        <f t="shared" si="57"/>
        <v>0</v>
      </c>
      <c r="T299" s="667"/>
      <c r="U299" s="667"/>
      <c r="AD299" s="799"/>
    </row>
    <row r="300" spans="1:30" s="666" customFormat="1" ht="33">
      <c r="A300" s="818">
        <v>11</v>
      </c>
      <c r="B300" s="1068">
        <v>7000025905</v>
      </c>
      <c r="C300" s="1070">
        <v>570</v>
      </c>
      <c r="D300" s="1070">
        <v>1340</v>
      </c>
      <c r="E300" s="1070">
        <v>60</v>
      </c>
      <c r="F300" s="1068" t="s">
        <v>708</v>
      </c>
      <c r="G300" s="1070">
        <v>100000484</v>
      </c>
      <c r="H300" s="1070">
        <v>998736</v>
      </c>
      <c r="I300" s="1157"/>
      <c r="J300" s="1070">
        <v>18</v>
      </c>
      <c r="K300" s="1156"/>
      <c r="L300" s="1068" t="s">
        <v>637</v>
      </c>
      <c r="M300" s="1070" t="s">
        <v>575</v>
      </c>
      <c r="N300" s="1070">
        <v>3</v>
      </c>
      <c r="O300" s="1143"/>
      <c r="P300" s="1102" t="str">
        <f t="shared" si="58"/>
        <v>Included</v>
      </c>
      <c r="Q300" s="1102">
        <f t="shared" si="59"/>
        <v>0</v>
      </c>
      <c r="R300" s="666">
        <f t="shared" si="60"/>
        <v>0</v>
      </c>
      <c r="S300" s="666">
        <f t="shared" si="57"/>
        <v>0</v>
      </c>
      <c r="T300" s="667"/>
      <c r="U300" s="667"/>
      <c r="AD300" s="799"/>
    </row>
    <row r="301" spans="1:30" s="666" customFormat="1" ht="33">
      <c r="A301" s="818">
        <v>12</v>
      </c>
      <c r="B301" s="1068">
        <v>7000025905</v>
      </c>
      <c r="C301" s="1070">
        <v>570</v>
      </c>
      <c r="D301" s="1070">
        <v>1340</v>
      </c>
      <c r="E301" s="1070">
        <v>70</v>
      </c>
      <c r="F301" s="1068" t="s">
        <v>708</v>
      </c>
      <c r="G301" s="1070">
        <v>100001907</v>
      </c>
      <c r="H301" s="1070">
        <v>998736</v>
      </c>
      <c r="I301" s="1157"/>
      <c r="J301" s="1070">
        <v>18</v>
      </c>
      <c r="K301" s="1156"/>
      <c r="L301" s="1068" t="s">
        <v>653</v>
      </c>
      <c r="M301" s="1070" t="s">
        <v>575</v>
      </c>
      <c r="N301" s="1070">
        <v>9</v>
      </c>
      <c r="O301" s="1143"/>
      <c r="P301" s="1102" t="str">
        <f>IF(O301=0, "Included", IF(ISERROR(N301*O301), O301, N301*O301))</f>
        <v>Included</v>
      </c>
      <c r="Q301" s="1102">
        <f>S301</f>
        <v>0</v>
      </c>
      <c r="R301" s="666">
        <f>IF(P301="Included",0,P301)</f>
        <v>0</v>
      </c>
      <c r="S301" s="666">
        <f t="shared" si="57"/>
        <v>0</v>
      </c>
      <c r="T301" s="667"/>
      <c r="U301" s="667"/>
      <c r="AD301" s="799"/>
    </row>
    <row r="302" spans="1:30" s="666" customFormat="1" ht="33">
      <c r="A302" s="818">
        <v>13</v>
      </c>
      <c r="B302" s="1068">
        <v>7000025905</v>
      </c>
      <c r="C302" s="1070">
        <v>580</v>
      </c>
      <c r="D302" s="1070">
        <v>1410</v>
      </c>
      <c r="E302" s="1070">
        <v>10</v>
      </c>
      <c r="F302" s="1068" t="s">
        <v>645</v>
      </c>
      <c r="G302" s="1070">
        <v>100000335</v>
      </c>
      <c r="H302" s="1070">
        <v>998731</v>
      </c>
      <c r="I302" s="1157"/>
      <c r="J302" s="1070">
        <v>18</v>
      </c>
      <c r="K302" s="1156"/>
      <c r="L302" s="1068" t="s">
        <v>609</v>
      </c>
      <c r="M302" s="1070" t="s">
        <v>581</v>
      </c>
      <c r="N302" s="1070">
        <v>1</v>
      </c>
      <c r="O302" s="1143"/>
      <c r="P302" s="1102" t="str">
        <f>IF(O302=0, "Included", IF(ISERROR(N302*O302), O302, N302*O302))</f>
        <v>Included</v>
      </c>
      <c r="Q302" s="1102">
        <f>S302</f>
        <v>0</v>
      </c>
      <c r="R302" s="666">
        <f>IF(P302="Included",0,P302)</f>
        <v>0</v>
      </c>
      <c r="S302" s="666">
        <f t="shared" si="57"/>
        <v>0</v>
      </c>
      <c r="T302" s="667"/>
      <c r="U302" s="667"/>
      <c r="AD302" s="799"/>
    </row>
    <row r="303" spans="1:30" s="666" customFormat="1" ht="33">
      <c r="A303" s="818">
        <v>14</v>
      </c>
      <c r="B303" s="1068">
        <v>7000025905</v>
      </c>
      <c r="C303" s="1070">
        <v>580</v>
      </c>
      <c r="D303" s="1070">
        <v>1410</v>
      </c>
      <c r="E303" s="1070">
        <v>20</v>
      </c>
      <c r="F303" s="1068" t="s">
        <v>645</v>
      </c>
      <c r="G303" s="1070">
        <v>100000330</v>
      </c>
      <c r="H303" s="1070">
        <v>998731</v>
      </c>
      <c r="I303" s="1157"/>
      <c r="J303" s="1070">
        <v>18</v>
      </c>
      <c r="K303" s="1156"/>
      <c r="L303" s="1068" t="s">
        <v>654</v>
      </c>
      <c r="M303" s="1070" t="s">
        <v>581</v>
      </c>
      <c r="N303" s="1070">
        <v>1</v>
      </c>
      <c r="O303" s="1143"/>
      <c r="P303" s="1102" t="str">
        <f>IF(O303=0, "Included", IF(ISERROR(N303*O303), O303, N303*O303))</f>
        <v>Included</v>
      </c>
      <c r="Q303" s="1102">
        <f>S303</f>
        <v>0</v>
      </c>
      <c r="R303" s="666">
        <f>IF(P303="Included",0,P303)</f>
        <v>0</v>
      </c>
      <c r="S303" s="666">
        <f t="shared" si="57"/>
        <v>0</v>
      </c>
      <c r="T303" s="667"/>
      <c r="U303" s="667"/>
      <c r="AD303" s="799"/>
    </row>
    <row r="304" spans="1:30" s="666" customFormat="1" ht="49.5">
      <c r="A304" s="818">
        <v>15</v>
      </c>
      <c r="B304" s="1068">
        <v>7000025905</v>
      </c>
      <c r="C304" s="1070">
        <v>590</v>
      </c>
      <c r="D304" s="1070">
        <v>1421</v>
      </c>
      <c r="E304" s="1070">
        <v>10</v>
      </c>
      <c r="F304" s="1068" t="s">
        <v>712</v>
      </c>
      <c r="G304" s="1070">
        <v>100017127</v>
      </c>
      <c r="H304" s="1070">
        <v>998731</v>
      </c>
      <c r="I304" s="1157"/>
      <c r="J304" s="1070">
        <v>18</v>
      </c>
      <c r="K304" s="1156"/>
      <c r="L304" s="1068" t="s">
        <v>692</v>
      </c>
      <c r="M304" s="1070" t="s">
        <v>575</v>
      </c>
      <c r="N304" s="1070">
        <v>6</v>
      </c>
      <c r="O304" s="1143"/>
      <c r="P304" s="1102" t="str">
        <f t="shared" ref="P304:P315" si="61">IF(O304=0, "Included", IF(ISERROR(N304*O304), O304, N304*O304))</f>
        <v>Included</v>
      </c>
      <c r="Q304" s="1102">
        <f t="shared" ref="Q304:Q315" si="62">S304</f>
        <v>0</v>
      </c>
      <c r="R304" s="666">
        <f t="shared" ref="R304:R315" si="63">IF(P304="Included",0,P304)</f>
        <v>0</v>
      </c>
      <c r="S304" s="666">
        <f t="shared" si="57"/>
        <v>0</v>
      </c>
      <c r="T304" s="667"/>
      <c r="U304" s="667"/>
      <c r="AD304" s="799"/>
    </row>
    <row r="305" spans="1:30" s="666" customFormat="1" ht="49.5">
      <c r="A305" s="818">
        <v>16</v>
      </c>
      <c r="B305" s="1068">
        <v>7000025905</v>
      </c>
      <c r="C305" s="1070">
        <v>590</v>
      </c>
      <c r="D305" s="1070">
        <v>1421</v>
      </c>
      <c r="E305" s="1070">
        <v>20</v>
      </c>
      <c r="F305" s="1068" t="s">
        <v>712</v>
      </c>
      <c r="G305" s="1070">
        <v>100017126</v>
      </c>
      <c r="H305" s="1070">
        <v>998731</v>
      </c>
      <c r="I305" s="1157"/>
      <c r="J305" s="1070">
        <v>18</v>
      </c>
      <c r="K305" s="1156"/>
      <c r="L305" s="1068" t="s">
        <v>691</v>
      </c>
      <c r="M305" s="1070" t="s">
        <v>575</v>
      </c>
      <c r="N305" s="1070">
        <v>6</v>
      </c>
      <c r="O305" s="1143"/>
      <c r="P305" s="1102" t="str">
        <f t="shared" si="61"/>
        <v>Included</v>
      </c>
      <c r="Q305" s="1102">
        <f t="shared" si="62"/>
        <v>0</v>
      </c>
      <c r="R305" s="666">
        <f t="shared" si="63"/>
        <v>0</v>
      </c>
      <c r="S305" s="666">
        <f t="shared" si="57"/>
        <v>0</v>
      </c>
      <c r="T305" s="667"/>
      <c r="U305" s="667"/>
      <c r="AD305" s="799"/>
    </row>
    <row r="306" spans="1:30" s="666" customFormat="1" ht="49.5">
      <c r="A306" s="818">
        <v>17</v>
      </c>
      <c r="B306" s="1068">
        <v>7000025905</v>
      </c>
      <c r="C306" s="1070">
        <v>590</v>
      </c>
      <c r="D306" s="1070">
        <v>1421</v>
      </c>
      <c r="E306" s="1070">
        <v>30</v>
      </c>
      <c r="F306" s="1068" t="s">
        <v>712</v>
      </c>
      <c r="G306" s="1070">
        <v>100017133</v>
      </c>
      <c r="H306" s="1070">
        <v>998731</v>
      </c>
      <c r="I306" s="1157"/>
      <c r="J306" s="1070">
        <v>18</v>
      </c>
      <c r="K306" s="1156"/>
      <c r="L306" s="1068" t="s">
        <v>791</v>
      </c>
      <c r="M306" s="1070" t="s">
        <v>575</v>
      </c>
      <c r="N306" s="1070">
        <v>3</v>
      </c>
      <c r="O306" s="1143"/>
      <c r="P306" s="1102" t="str">
        <f t="shared" si="61"/>
        <v>Included</v>
      </c>
      <c r="Q306" s="1102">
        <f t="shared" si="62"/>
        <v>0</v>
      </c>
      <c r="R306" s="666">
        <f t="shared" si="63"/>
        <v>0</v>
      </c>
      <c r="S306" s="666">
        <f t="shared" si="57"/>
        <v>0</v>
      </c>
      <c r="T306" s="667"/>
      <c r="U306" s="667"/>
      <c r="AD306" s="799"/>
    </row>
    <row r="307" spans="1:30" s="666" customFormat="1" ht="33">
      <c r="A307" s="818">
        <v>18</v>
      </c>
      <c r="B307" s="1068">
        <v>7000025905</v>
      </c>
      <c r="C307" s="1070">
        <v>600</v>
      </c>
      <c r="D307" s="1070">
        <v>1430</v>
      </c>
      <c r="E307" s="1070">
        <v>10</v>
      </c>
      <c r="F307" s="1068" t="s">
        <v>646</v>
      </c>
      <c r="G307" s="1070">
        <v>100000489</v>
      </c>
      <c r="H307" s="1070">
        <v>998731</v>
      </c>
      <c r="I307" s="1157"/>
      <c r="J307" s="1070">
        <v>18</v>
      </c>
      <c r="K307" s="1156"/>
      <c r="L307" s="1068" t="s">
        <v>920</v>
      </c>
      <c r="M307" s="1070" t="s">
        <v>581</v>
      </c>
      <c r="N307" s="1070">
        <v>1</v>
      </c>
      <c r="O307" s="1143"/>
      <c r="P307" s="1102" t="str">
        <f t="shared" si="61"/>
        <v>Included</v>
      </c>
      <c r="Q307" s="1102">
        <f t="shared" si="62"/>
        <v>0</v>
      </c>
      <c r="R307" s="666">
        <f t="shared" si="63"/>
        <v>0</v>
      </c>
      <c r="S307" s="666">
        <f t="shared" si="57"/>
        <v>0</v>
      </c>
      <c r="T307" s="667"/>
      <c r="U307" s="667"/>
      <c r="AD307" s="799"/>
    </row>
    <row r="308" spans="1:30" s="666" customFormat="1" ht="33">
      <c r="A308" s="818">
        <v>19</v>
      </c>
      <c r="B308" s="1068">
        <v>7000025905</v>
      </c>
      <c r="C308" s="1070">
        <v>600</v>
      </c>
      <c r="D308" s="1070">
        <v>1430</v>
      </c>
      <c r="E308" s="1070">
        <v>20</v>
      </c>
      <c r="F308" s="1068" t="s">
        <v>646</v>
      </c>
      <c r="G308" s="1070">
        <v>100000486</v>
      </c>
      <c r="H308" s="1070">
        <v>998731</v>
      </c>
      <c r="I308" s="1157"/>
      <c r="J308" s="1070">
        <v>18</v>
      </c>
      <c r="K308" s="1156"/>
      <c r="L308" s="1068" t="s">
        <v>659</v>
      </c>
      <c r="M308" s="1070" t="s">
        <v>581</v>
      </c>
      <c r="N308" s="1070">
        <v>1</v>
      </c>
      <c r="O308" s="1143"/>
      <c r="P308" s="1102" t="str">
        <f t="shared" si="61"/>
        <v>Included</v>
      </c>
      <c r="Q308" s="1102">
        <f t="shared" si="62"/>
        <v>0</v>
      </c>
      <c r="R308" s="666">
        <f t="shared" si="63"/>
        <v>0</v>
      </c>
      <c r="S308" s="666">
        <f t="shared" si="57"/>
        <v>0</v>
      </c>
      <c r="T308" s="667"/>
      <c r="U308" s="667"/>
      <c r="AD308" s="799"/>
    </row>
    <row r="309" spans="1:30" s="666" customFormat="1" ht="49.5">
      <c r="A309" s="818">
        <v>20</v>
      </c>
      <c r="B309" s="1068">
        <v>7000025905</v>
      </c>
      <c r="C309" s="1070">
        <v>610</v>
      </c>
      <c r="D309" s="1070">
        <v>1433</v>
      </c>
      <c r="E309" s="1070">
        <v>10</v>
      </c>
      <c r="F309" s="1068" t="s">
        <v>713</v>
      </c>
      <c r="G309" s="1070">
        <v>100017122</v>
      </c>
      <c r="H309" s="1070">
        <v>998731</v>
      </c>
      <c r="I309" s="1157"/>
      <c r="J309" s="1070">
        <v>18</v>
      </c>
      <c r="K309" s="1156"/>
      <c r="L309" s="1068" t="s">
        <v>690</v>
      </c>
      <c r="M309" s="1070" t="s">
        <v>575</v>
      </c>
      <c r="N309" s="1070">
        <v>3</v>
      </c>
      <c r="O309" s="1143"/>
      <c r="P309" s="1102" t="str">
        <f t="shared" si="61"/>
        <v>Included</v>
      </c>
      <c r="Q309" s="1102">
        <f t="shared" si="62"/>
        <v>0</v>
      </c>
      <c r="R309" s="666">
        <f t="shared" si="63"/>
        <v>0</v>
      </c>
      <c r="S309" s="666">
        <f t="shared" si="57"/>
        <v>0</v>
      </c>
      <c r="T309" s="667"/>
      <c r="U309" s="667"/>
      <c r="AD309" s="799"/>
    </row>
    <row r="310" spans="1:30" s="666" customFormat="1" ht="49.5">
      <c r="A310" s="818">
        <v>21</v>
      </c>
      <c r="B310" s="1068">
        <v>7000025905</v>
      </c>
      <c r="C310" s="1070">
        <v>610</v>
      </c>
      <c r="D310" s="1070">
        <v>1433</v>
      </c>
      <c r="E310" s="1070">
        <v>20</v>
      </c>
      <c r="F310" s="1068" t="s">
        <v>713</v>
      </c>
      <c r="G310" s="1070">
        <v>100017121</v>
      </c>
      <c r="H310" s="1070">
        <v>998731</v>
      </c>
      <c r="I310" s="1157"/>
      <c r="J310" s="1070">
        <v>18</v>
      </c>
      <c r="K310" s="1156"/>
      <c r="L310" s="1068" t="s">
        <v>831</v>
      </c>
      <c r="M310" s="1070" t="s">
        <v>575</v>
      </c>
      <c r="N310" s="1070">
        <v>6</v>
      </c>
      <c r="O310" s="1143"/>
      <c r="P310" s="1102" t="str">
        <f t="shared" si="61"/>
        <v>Included</v>
      </c>
      <c r="Q310" s="1102">
        <f t="shared" si="62"/>
        <v>0</v>
      </c>
      <c r="R310" s="666">
        <f t="shared" si="63"/>
        <v>0</v>
      </c>
      <c r="S310" s="666">
        <f t="shared" si="57"/>
        <v>0</v>
      </c>
      <c r="T310" s="667"/>
      <c r="U310" s="667"/>
      <c r="AD310" s="799"/>
    </row>
    <row r="311" spans="1:30" s="666" customFormat="1" ht="49.5">
      <c r="A311" s="818">
        <v>22</v>
      </c>
      <c r="B311" s="1068">
        <v>7000025905</v>
      </c>
      <c r="C311" s="1070">
        <v>610</v>
      </c>
      <c r="D311" s="1070">
        <v>1433</v>
      </c>
      <c r="E311" s="1070">
        <v>30</v>
      </c>
      <c r="F311" s="1068" t="s">
        <v>713</v>
      </c>
      <c r="G311" s="1070">
        <v>100017116</v>
      </c>
      <c r="H311" s="1070">
        <v>998731</v>
      </c>
      <c r="I311" s="1157"/>
      <c r="J311" s="1070">
        <v>18</v>
      </c>
      <c r="K311" s="1156"/>
      <c r="L311" s="1068" t="s">
        <v>927</v>
      </c>
      <c r="M311" s="1070" t="s">
        <v>575</v>
      </c>
      <c r="N311" s="1070">
        <v>9</v>
      </c>
      <c r="O311" s="1143"/>
      <c r="P311" s="1102" t="str">
        <f t="shared" si="61"/>
        <v>Included</v>
      </c>
      <c r="Q311" s="1102">
        <f t="shared" si="62"/>
        <v>0</v>
      </c>
      <c r="R311" s="666">
        <f t="shared" si="63"/>
        <v>0</v>
      </c>
      <c r="S311" s="666">
        <f t="shared" si="57"/>
        <v>0</v>
      </c>
      <c r="T311" s="667"/>
      <c r="U311" s="667"/>
      <c r="AD311" s="799"/>
    </row>
    <row r="312" spans="1:30" s="666" customFormat="1" ht="49.5">
      <c r="A312" s="818">
        <v>23</v>
      </c>
      <c r="B312" s="1068">
        <v>7000025905</v>
      </c>
      <c r="C312" s="1070">
        <v>610</v>
      </c>
      <c r="D312" s="1070">
        <v>1433</v>
      </c>
      <c r="E312" s="1070">
        <v>40</v>
      </c>
      <c r="F312" s="1068" t="s">
        <v>713</v>
      </c>
      <c r="G312" s="1070">
        <v>100017118</v>
      </c>
      <c r="H312" s="1070">
        <v>998731</v>
      </c>
      <c r="I312" s="1157"/>
      <c r="J312" s="1070">
        <v>18</v>
      </c>
      <c r="K312" s="1156"/>
      <c r="L312" s="1068" t="s">
        <v>689</v>
      </c>
      <c r="M312" s="1070" t="s">
        <v>575</v>
      </c>
      <c r="N312" s="1070">
        <v>15</v>
      </c>
      <c r="O312" s="1143"/>
      <c r="P312" s="1102" t="str">
        <f t="shared" si="61"/>
        <v>Included</v>
      </c>
      <c r="Q312" s="1102">
        <f t="shared" si="62"/>
        <v>0</v>
      </c>
      <c r="R312" s="666">
        <f t="shared" si="63"/>
        <v>0</v>
      </c>
      <c r="S312" s="666">
        <f t="shared" si="57"/>
        <v>0</v>
      </c>
      <c r="T312" s="667"/>
      <c r="U312" s="667"/>
      <c r="AD312" s="799"/>
    </row>
    <row r="313" spans="1:30" s="666" customFormat="1" ht="49.5">
      <c r="A313" s="818">
        <v>24</v>
      </c>
      <c r="B313" s="1068">
        <v>7000025905</v>
      </c>
      <c r="C313" s="1070">
        <v>610</v>
      </c>
      <c r="D313" s="1070">
        <v>1433</v>
      </c>
      <c r="E313" s="1070">
        <v>50</v>
      </c>
      <c r="F313" s="1068" t="s">
        <v>713</v>
      </c>
      <c r="G313" s="1070">
        <v>100017115</v>
      </c>
      <c r="H313" s="1070">
        <v>998731</v>
      </c>
      <c r="I313" s="1157"/>
      <c r="J313" s="1070">
        <v>18</v>
      </c>
      <c r="K313" s="1156"/>
      <c r="L313" s="1068" t="s">
        <v>700</v>
      </c>
      <c r="M313" s="1070" t="s">
        <v>575</v>
      </c>
      <c r="N313" s="1070">
        <v>9</v>
      </c>
      <c r="O313" s="1143"/>
      <c r="P313" s="1102" t="str">
        <f t="shared" si="61"/>
        <v>Included</v>
      </c>
      <c r="Q313" s="1102">
        <f t="shared" si="62"/>
        <v>0</v>
      </c>
      <c r="R313" s="666">
        <f t="shared" si="63"/>
        <v>0</v>
      </c>
      <c r="S313" s="666">
        <f t="shared" si="57"/>
        <v>0</v>
      </c>
      <c r="T313" s="667"/>
      <c r="U313" s="667"/>
      <c r="AD313" s="799"/>
    </row>
    <row r="314" spans="1:30" s="666" customFormat="1" ht="49.5">
      <c r="A314" s="818">
        <v>25</v>
      </c>
      <c r="B314" s="1068">
        <v>7000025905</v>
      </c>
      <c r="C314" s="1070">
        <v>610</v>
      </c>
      <c r="D314" s="1070">
        <v>1433</v>
      </c>
      <c r="E314" s="1070">
        <v>60</v>
      </c>
      <c r="F314" s="1068" t="s">
        <v>713</v>
      </c>
      <c r="G314" s="1070">
        <v>100017117</v>
      </c>
      <c r="H314" s="1070">
        <v>998731</v>
      </c>
      <c r="I314" s="1157"/>
      <c r="J314" s="1070">
        <v>18</v>
      </c>
      <c r="K314" s="1156"/>
      <c r="L314" s="1068" t="s">
        <v>926</v>
      </c>
      <c r="M314" s="1070" t="s">
        <v>575</v>
      </c>
      <c r="N314" s="1070">
        <v>15</v>
      </c>
      <c r="O314" s="1143"/>
      <c r="P314" s="1102" t="str">
        <f t="shared" si="61"/>
        <v>Included</v>
      </c>
      <c r="Q314" s="1102">
        <f t="shared" si="62"/>
        <v>0</v>
      </c>
      <c r="R314" s="666">
        <f t="shared" si="63"/>
        <v>0</v>
      </c>
      <c r="S314" s="666">
        <f t="shared" si="57"/>
        <v>0</v>
      </c>
      <c r="T314" s="667"/>
      <c r="U314" s="667"/>
      <c r="AD314" s="799"/>
    </row>
    <row r="315" spans="1:30" s="666" customFormat="1" ht="16.5">
      <c r="A315" s="818">
        <v>26</v>
      </c>
      <c r="B315" s="1068">
        <v>7000025905</v>
      </c>
      <c r="C315" s="1070">
        <v>620</v>
      </c>
      <c r="D315" s="1070">
        <v>1451</v>
      </c>
      <c r="E315" s="1070">
        <v>10</v>
      </c>
      <c r="F315" s="1068" t="s">
        <v>634</v>
      </c>
      <c r="G315" s="1070">
        <v>100003103</v>
      </c>
      <c r="H315" s="1070">
        <v>998731</v>
      </c>
      <c r="I315" s="1157"/>
      <c r="J315" s="1070">
        <v>18</v>
      </c>
      <c r="K315" s="1156"/>
      <c r="L315" s="1068" t="s">
        <v>618</v>
      </c>
      <c r="M315" s="1070" t="s">
        <v>593</v>
      </c>
      <c r="N315" s="1070">
        <v>2</v>
      </c>
      <c r="O315" s="1143"/>
      <c r="P315" s="1102" t="str">
        <f t="shared" si="61"/>
        <v>Included</v>
      </c>
      <c r="Q315" s="1102">
        <f t="shared" si="62"/>
        <v>0</v>
      </c>
      <c r="R315" s="666">
        <f t="shared" si="63"/>
        <v>0</v>
      </c>
      <c r="S315" s="666">
        <f t="shared" si="57"/>
        <v>0</v>
      </c>
      <c r="T315" s="667"/>
      <c r="U315" s="667"/>
      <c r="AD315" s="799"/>
    </row>
    <row r="316" spans="1:30" s="666" customFormat="1" ht="33">
      <c r="A316" s="818">
        <v>27</v>
      </c>
      <c r="B316" s="1068">
        <v>7000025905</v>
      </c>
      <c r="C316" s="1070">
        <v>630</v>
      </c>
      <c r="D316" s="1070">
        <v>1470</v>
      </c>
      <c r="E316" s="1070">
        <v>10</v>
      </c>
      <c r="F316" s="1068" t="s">
        <v>658</v>
      </c>
      <c r="G316" s="1070">
        <v>100000731</v>
      </c>
      <c r="H316" s="1070">
        <v>998736</v>
      </c>
      <c r="I316" s="1157"/>
      <c r="J316" s="1070">
        <v>18</v>
      </c>
      <c r="K316" s="1156"/>
      <c r="L316" s="1068" t="s">
        <v>660</v>
      </c>
      <c r="M316" s="1070" t="s">
        <v>575</v>
      </c>
      <c r="N316" s="1070">
        <v>1</v>
      </c>
      <c r="O316" s="1143"/>
      <c r="P316" s="1102" t="str">
        <f>IF(O316=0, "Included", IF(ISERROR(N316*O316), O316, N316*O316))</f>
        <v>Included</v>
      </c>
      <c r="Q316" s="1102">
        <f>S316</f>
        <v>0</v>
      </c>
      <c r="R316" s="666">
        <f>IF(P316="Included",0,P316)</f>
        <v>0</v>
      </c>
      <c r="S316" s="666">
        <f t="shared" si="57"/>
        <v>0</v>
      </c>
      <c r="T316" s="667"/>
      <c r="U316" s="667"/>
      <c r="AD316" s="799"/>
    </row>
    <row r="317" spans="1:30" s="666" customFormat="1" ht="33">
      <c r="A317" s="818">
        <v>28</v>
      </c>
      <c r="B317" s="1068">
        <v>7000025905</v>
      </c>
      <c r="C317" s="1070">
        <v>630</v>
      </c>
      <c r="D317" s="1070">
        <v>1470</v>
      </c>
      <c r="E317" s="1070">
        <v>20</v>
      </c>
      <c r="F317" s="1068" t="s">
        <v>658</v>
      </c>
      <c r="G317" s="1070">
        <v>100000735</v>
      </c>
      <c r="H317" s="1070">
        <v>998736</v>
      </c>
      <c r="I317" s="1157"/>
      <c r="J317" s="1070">
        <v>18</v>
      </c>
      <c r="K317" s="1156"/>
      <c r="L317" s="1068" t="s">
        <v>610</v>
      </c>
      <c r="M317" s="1070" t="s">
        <v>581</v>
      </c>
      <c r="N317" s="1070">
        <v>1</v>
      </c>
      <c r="O317" s="1143"/>
      <c r="P317" s="1102" t="str">
        <f>IF(O317=0, "Included", IF(ISERROR(N317*O317), O317, N317*O317))</f>
        <v>Included</v>
      </c>
      <c r="Q317" s="1102">
        <f>S317</f>
        <v>0</v>
      </c>
      <c r="R317" s="666">
        <f>IF(P317="Included",0,P317)</f>
        <v>0</v>
      </c>
      <c r="S317" s="666">
        <f t="shared" si="57"/>
        <v>0</v>
      </c>
      <c r="T317" s="667"/>
      <c r="U317" s="667"/>
      <c r="AD317" s="799"/>
    </row>
    <row r="318" spans="1:30" s="666" customFormat="1" ht="33">
      <c r="A318" s="818">
        <v>29</v>
      </c>
      <c r="B318" s="1068">
        <v>7000025905</v>
      </c>
      <c r="C318" s="1070">
        <v>630</v>
      </c>
      <c r="D318" s="1070">
        <v>1470</v>
      </c>
      <c r="E318" s="1070">
        <v>30</v>
      </c>
      <c r="F318" s="1068" t="s">
        <v>658</v>
      </c>
      <c r="G318" s="1070">
        <v>100000728</v>
      </c>
      <c r="H318" s="1070">
        <v>998736</v>
      </c>
      <c r="I318" s="1157"/>
      <c r="J318" s="1070">
        <v>18</v>
      </c>
      <c r="K318" s="1156"/>
      <c r="L318" s="1068" t="s">
        <v>583</v>
      </c>
      <c r="M318" s="1070" t="s">
        <v>575</v>
      </c>
      <c r="N318" s="1070">
        <v>2</v>
      </c>
      <c r="O318" s="1143"/>
      <c r="P318" s="1102" t="str">
        <f>IF(O318=0, "Included", IF(ISERROR(N318*O318), O318, N318*O318))</f>
        <v>Included</v>
      </c>
      <c r="Q318" s="1102">
        <f>S318</f>
        <v>0</v>
      </c>
      <c r="R318" s="666">
        <f>IF(P318="Included",0,P318)</f>
        <v>0</v>
      </c>
      <c r="S318" s="666">
        <f t="shared" si="57"/>
        <v>0</v>
      </c>
      <c r="T318" s="667"/>
      <c r="U318" s="667"/>
      <c r="AD318" s="799"/>
    </row>
    <row r="319" spans="1:30" s="666" customFormat="1" ht="33">
      <c r="A319" s="818">
        <v>30</v>
      </c>
      <c r="B319" s="1068">
        <v>7000025905</v>
      </c>
      <c r="C319" s="1070">
        <v>640</v>
      </c>
      <c r="D319" s="1070">
        <v>1490</v>
      </c>
      <c r="E319" s="1070">
        <v>10</v>
      </c>
      <c r="F319" s="1068" t="s">
        <v>647</v>
      </c>
      <c r="G319" s="1070">
        <v>100000743</v>
      </c>
      <c r="H319" s="1070">
        <v>998736</v>
      </c>
      <c r="I319" s="1157"/>
      <c r="J319" s="1070">
        <v>18</v>
      </c>
      <c r="K319" s="1156"/>
      <c r="L319" s="1068" t="s">
        <v>662</v>
      </c>
      <c r="M319" s="1070" t="s">
        <v>581</v>
      </c>
      <c r="N319" s="1070">
        <v>1</v>
      </c>
      <c r="O319" s="1143"/>
      <c r="P319" s="1102" t="str">
        <f t="shared" ref="P319:P323" si="64">IF(O319=0, "Included", IF(ISERROR(N319*O319), O319, N319*O319))</f>
        <v>Included</v>
      </c>
      <c r="Q319" s="1102">
        <f t="shared" ref="Q319:Q323" si="65">S319</f>
        <v>0</v>
      </c>
      <c r="R319" s="666">
        <f t="shared" ref="R319:R323" si="66">IF(P319="Included",0,P319)</f>
        <v>0</v>
      </c>
      <c r="S319" s="666">
        <f t="shared" si="57"/>
        <v>0</v>
      </c>
      <c r="T319" s="667"/>
      <c r="U319" s="667"/>
      <c r="AD319" s="799"/>
    </row>
    <row r="320" spans="1:30" s="666" customFormat="1" ht="33">
      <c r="A320" s="818">
        <v>31</v>
      </c>
      <c r="B320" s="1068">
        <v>7000025905</v>
      </c>
      <c r="C320" s="1070">
        <v>640</v>
      </c>
      <c r="D320" s="1070">
        <v>1490</v>
      </c>
      <c r="E320" s="1070">
        <v>20</v>
      </c>
      <c r="F320" s="1068" t="s">
        <v>647</v>
      </c>
      <c r="G320" s="1070">
        <v>100000736</v>
      </c>
      <c r="H320" s="1070">
        <v>998736</v>
      </c>
      <c r="I320" s="1157"/>
      <c r="J320" s="1070">
        <v>18</v>
      </c>
      <c r="K320" s="1156"/>
      <c r="L320" s="1068" t="s">
        <v>651</v>
      </c>
      <c r="M320" s="1070" t="s">
        <v>575</v>
      </c>
      <c r="N320" s="1070">
        <v>1</v>
      </c>
      <c r="O320" s="1143"/>
      <c r="P320" s="1102" t="str">
        <f t="shared" si="64"/>
        <v>Included</v>
      </c>
      <c r="Q320" s="1102">
        <f t="shared" si="65"/>
        <v>0</v>
      </c>
      <c r="R320" s="666">
        <f t="shared" si="66"/>
        <v>0</v>
      </c>
      <c r="S320" s="666">
        <f t="shared" si="57"/>
        <v>0</v>
      </c>
      <c r="T320" s="667"/>
      <c r="U320" s="667"/>
      <c r="AD320" s="799"/>
    </row>
    <row r="321" spans="1:30" s="666" customFormat="1" ht="33">
      <c r="A321" s="818">
        <v>32</v>
      </c>
      <c r="B321" s="1068">
        <v>7000025905</v>
      </c>
      <c r="C321" s="1070">
        <v>650</v>
      </c>
      <c r="D321" s="1070">
        <v>1513</v>
      </c>
      <c r="E321" s="1070">
        <v>10</v>
      </c>
      <c r="F321" s="1068" t="s">
        <v>648</v>
      </c>
      <c r="G321" s="1070">
        <v>100002070</v>
      </c>
      <c r="H321" s="1070">
        <v>998736</v>
      </c>
      <c r="I321" s="1157"/>
      <c r="J321" s="1070">
        <v>18</v>
      </c>
      <c r="K321" s="1156"/>
      <c r="L321" s="1068" t="s">
        <v>661</v>
      </c>
      <c r="M321" s="1070" t="s">
        <v>575</v>
      </c>
      <c r="N321" s="1070">
        <v>1</v>
      </c>
      <c r="O321" s="1143"/>
      <c r="P321" s="1102" t="str">
        <f t="shared" si="64"/>
        <v>Included</v>
      </c>
      <c r="Q321" s="1102">
        <f t="shared" si="65"/>
        <v>0</v>
      </c>
      <c r="R321" s="666">
        <f t="shared" si="66"/>
        <v>0</v>
      </c>
      <c r="S321" s="666">
        <f t="shared" si="57"/>
        <v>0</v>
      </c>
      <c r="T321" s="667"/>
      <c r="U321" s="667"/>
      <c r="AD321" s="799"/>
    </row>
    <row r="322" spans="1:30" s="666" customFormat="1" ht="33">
      <c r="A322" s="818">
        <v>33</v>
      </c>
      <c r="B322" s="1068">
        <v>7000025905</v>
      </c>
      <c r="C322" s="1070">
        <v>650</v>
      </c>
      <c r="D322" s="1070">
        <v>1513</v>
      </c>
      <c r="E322" s="1070">
        <v>20</v>
      </c>
      <c r="F322" s="1068" t="s">
        <v>648</v>
      </c>
      <c r="G322" s="1070">
        <v>100002075</v>
      </c>
      <c r="H322" s="1070">
        <v>998736</v>
      </c>
      <c r="I322" s="1157"/>
      <c r="J322" s="1070">
        <v>18</v>
      </c>
      <c r="K322" s="1156"/>
      <c r="L322" s="1068" t="s">
        <v>795</v>
      </c>
      <c r="M322" s="1070" t="s">
        <v>575</v>
      </c>
      <c r="N322" s="1070">
        <v>1</v>
      </c>
      <c r="O322" s="1143"/>
      <c r="P322" s="1102" t="str">
        <f t="shared" si="64"/>
        <v>Included</v>
      </c>
      <c r="Q322" s="1102">
        <f t="shared" si="65"/>
        <v>0</v>
      </c>
      <c r="R322" s="666">
        <f t="shared" si="66"/>
        <v>0</v>
      </c>
      <c r="S322" s="666">
        <f t="shared" si="57"/>
        <v>0</v>
      </c>
      <c r="T322" s="667"/>
      <c r="U322" s="667"/>
      <c r="AD322" s="799"/>
    </row>
    <row r="323" spans="1:30" s="666" customFormat="1" ht="33">
      <c r="A323" s="818">
        <v>34</v>
      </c>
      <c r="B323" s="1068">
        <v>7000025905</v>
      </c>
      <c r="C323" s="1070">
        <v>650</v>
      </c>
      <c r="D323" s="1070">
        <v>1513</v>
      </c>
      <c r="E323" s="1070">
        <v>30</v>
      </c>
      <c r="F323" s="1068" t="s">
        <v>648</v>
      </c>
      <c r="G323" s="1070">
        <v>100002069</v>
      </c>
      <c r="H323" s="1070">
        <v>998736</v>
      </c>
      <c r="I323" s="1157"/>
      <c r="J323" s="1070">
        <v>18</v>
      </c>
      <c r="K323" s="1156"/>
      <c r="L323" s="1068" t="s">
        <v>611</v>
      </c>
      <c r="M323" s="1070" t="s">
        <v>575</v>
      </c>
      <c r="N323" s="1070">
        <v>1</v>
      </c>
      <c r="O323" s="1143"/>
      <c r="P323" s="1102" t="str">
        <f t="shared" si="64"/>
        <v>Included</v>
      </c>
      <c r="Q323" s="1102">
        <f t="shared" si="65"/>
        <v>0</v>
      </c>
      <c r="R323" s="666">
        <f t="shared" si="66"/>
        <v>0</v>
      </c>
      <c r="S323" s="666">
        <f t="shared" si="57"/>
        <v>0</v>
      </c>
      <c r="T323" s="667"/>
      <c r="U323" s="667"/>
      <c r="AD323" s="799"/>
    </row>
    <row r="324" spans="1:30" s="666" customFormat="1" ht="82.5">
      <c r="A324" s="818">
        <v>35</v>
      </c>
      <c r="B324" s="1068">
        <v>7000025905</v>
      </c>
      <c r="C324" s="1070">
        <v>660</v>
      </c>
      <c r="D324" s="1070">
        <v>1520</v>
      </c>
      <c r="E324" s="1070">
        <v>10</v>
      </c>
      <c r="F324" s="1068" t="s">
        <v>636</v>
      </c>
      <c r="G324" s="1070">
        <v>100002500</v>
      </c>
      <c r="H324" s="1070">
        <v>998731</v>
      </c>
      <c r="I324" s="1157"/>
      <c r="J324" s="1070">
        <v>18</v>
      </c>
      <c r="K324" s="1156"/>
      <c r="L324" s="1068" t="s">
        <v>628</v>
      </c>
      <c r="M324" s="1070" t="s">
        <v>581</v>
      </c>
      <c r="N324" s="1070">
        <v>1</v>
      </c>
      <c r="O324" s="1143"/>
      <c r="P324" s="1102" t="str">
        <f>IF(O324=0, "Included", IF(ISERROR(N324*O324), O324, N324*O324))</f>
        <v>Included</v>
      </c>
      <c r="Q324" s="1102">
        <f>S324</f>
        <v>0</v>
      </c>
      <c r="R324" s="666">
        <f>IF(P324="Included",0,P324)</f>
        <v>0</v>
      </c>
      <c r="S324" s="666">
        <f t="shared" si="57"/>
        <v>0</v>
      </c>
      <c r="T324" s="667"/>
      <c r="U324" s="667"/>
      <c r="AD324" s="799"/>
    </row>
    <row r="325" spans="1:30" s="666" customFormat="1" ht="33">
      <c r="A325" s="818">
        <v>36</v>
      </c>
      <c r="B325" s="1068">
        <v>7000025905</v>
      </c>
      <c r="C325" s="1070">
        <v>670</v>
      </c>
      <c r="D325" s="1070">
        <v>1590</v>
      </c>
      <c r="E325" s="1070">
        <v>10</v>
      </c>
      <c r="F325" s="1068" t="s">
        <v>716</v>
      </c>
      <c r="G325" s="1070">
        <v>100002180</v>
      </c>
      <c r="H325" s="1070">
        <v>998736</v>
      </c>
      <c r="I325" s="1157"/>
      <c r="J325" s="1070">
        <v>18</v>
      </c>
      <c r="K325" s="1156"/>
      <c r="L325" s="1068" t="s">
        <v>705</v>
      </c>
      <c r="M325" s="1070" t="s">
        <v>578</v>
      </c>
      <c r="N325" s="1070">
        <v>1</v>
      </c>
      <c r="O325" s="1143"/>
      <c r="P325" s="1102" t="str">
        <f>IF(O325=0, "Included", IF(ISERROR(N325*O325), O325, N325*O325))</f>
        <v>Included</v>
      </c>
      <c r="Q325" s="1102">
        <f>S325</f>
        <v>0</v>
      </c>
      <c r="R325" s="666">
        <f>IF(P325="Included",0,P325)</f>
        <v>0</v>
      </c>
      <c r="S325" s="666">
        <f t="shared" si="57"/>
        <v>0</v>
      </c>
      <c r="T325" s="667"/>
      <c r="U325" s="667"/>
      <c r="AD325" s="799"/>
    </row>
    <row r="326" spans="1:30" s="666" customFormat="1" ht="33">
      <c r="A326" s="818">
        <v>37</v>
      </c>
      <c r="B326" s="1068">
        <v>7000025905</v>
      </c>
      <c r="C326" s="1070">
        <v>670</v>
      </c>
      <c r="D326" s="1070">
        <v>1590</v>
      </c>
      <c r="E326" s="1070">
        <v>20</v>
      </c>
      <c r="F326" s="1068" t="s">
        <v>716</v>
      </c>
      <c r="G326" s="1070">
        <v>100002181</v>
      </c>
      <c r="H326" s="1070">
        <v>998736</v>
      </c>
      <c r="I326" s="1157"/>
      <c r="J326" s="1070">
        <v>18</v>
      </c>
      <c r="K326" s="1156"/>
      <c r="L326" s="1068" t="s">
        <v>579</v>
      </c>
      <c r="M326" s="1070" t="s">
        <v>578</v>
      </c>
      <c r="N326" s="1070">
        <v>1</v>
      </c>
      <c r="O326" s="1143"/>
      <c r="P326" s="1102" t="str">
        <f>IF(O326=0, "Included", IF(ISERROR(N326*O326), O326, N326*O326))</f>
        <v>Included</v>
      </c>
      <c r="Q326" s="1102">
        <f>S326</f>
        <v>0</v>
      </c>
      <c r="R326" s="666">
        <f>IF(P326="Included",0,P326)</f>
        <v>0</v>
      </c>
      <c r="S326" s="666">
        <f t="shared" si="57"/>
        <v>0</v>
      </c>
      <c r="T326" s="667"/>
      <c r="U326" s="667"/>
      <c r="AD326" s="799"/>
    </row>
    <row r="327" spans="1:30" s="666" customFormat="1" ht="33">
      <c r="A327" s="818">
        <v>38</v>
      </c>
      <c r="B327" s="1068">
        <v>7000025905</v>
      </c>
      <c r="C327" s="1070">
        <v>670</v>
      </c>
      <c r="D327" s="1070">
        <v>1590</v>
      </c>
      <c r="E327" s="1070">
        <v>30</v>
      </c>
      <c r="F327" s="1068" t="s">
        <v>716</v>
      </c>
      <c r="G327" s="1070">
        <v>100002182</v>
      </c>
      <c r="H327" s="1070">
        <v>998736</v>
      </c>
      <c r="I327" s="1157"/>
      <c r="J327" s="1070">
        <v>18</v>
      </c>
      <c r="K327" s="1156"/>
      <c r="L327" s="1068" t="s">
        <v>580</v>
      </c>
      <c r="M327" s="1070" t="s">
        <v>578</v>
      </c>
      <c r="N327" s="1070">
        <v>1</v>
      </c>
      <c r="O327" s="1143"/>
      <c r="P327" s="1102" t="str">
        <f t="shared" ref="P327:P352" si="67">IF(O327=0, "Included", IF(ISERROR(N327*O327), O327, N327*O327))</f>
        <v>Included</v>
      </c>
      <c r="Q327" s="1102">
        <f t="shared" ref="Q327:Q352" si="68">S327</f>
        <v>0</v>
      </c>
      <c r="R327" s="666">
        <f t="shared" ref="R327:R352" si="69">IF(P327="Included",0,P327)</f>
        <v>0</v>
      </c>
      <c r="S327" s="666">
        <f t="shared" si="57"/>
        <v>0</v>
      </c>
      <c r="T327" s="667"/>
      <c r="U327" s="667"/>
      <c r="AD327" s="799"/>
    </row>
    <row r="328" spans="1:30" s="666" customFormat="1" ht="33">
      <c r="A328" s="818">
        <v>39</v>
      </c>
      <c r="B328" s="1068">
        <v>7000025905</v>
      </c>
      <c r="C328" s="1070">
        <v>680</v>
      </c>
      <c r="D328" s="1070">
        <v>1600</v>
      </c>
      <c r="E328" s="1070">
        <v>10</v>
      </c>
      <c r="F328" s="1068" t="s">
        <v>717</v>
      </c>
      <c r="G328" s="1070">
        <v>100001882</v>
      </c>
      <c r="H328" s="1070">
        <v>995463</v>
      </c>
      <c r="I328" s="1157"/>
      <c r="J328" s="1070">
        <v>18</v>
      </c>
      <c r="K328" s="1156"/>
      <c r="L328" s="1068" t="s">
        <v>585</v>
      </c>
      <c r="M328" s="1070" t="s">
        <v>581</v>
      </c>
      <c r="N328" s="1070">
        <v>2</v>
      </c>
      <c r="O328" s="1143"/>
      <c r="P328" s="1102" t="str">
        <f t="shared" si="67"/>
        <v>Included</v>
      </c>
      <c r="Q328" s="1102">
        <f t="shared" si="68"/>
        <v>0</v>
      </c>
      <c r="R328" s="666">
        <f t="shared" si="69"/>
        <v>0</v>
      </c>
      <c r="S328" s="666">
        <f t="shared" si="57"/>
        <v>0</v>
      </c>
      <c r="T328" s="667"/>
      <c r="U328" s="667"/>
      <c r="AD328" s="799"/>
    </row>
    <row r="329" spans="1:30" s="666" customFormat="1" ht="16.5">
      <c r="A329" s="818">
        <v>40</v>
      </c>
      <c r="B329" s="1068">
        <v>7000025905</v>
      </c>
      <c r="C329" s="1070">
        <v>690</v>
      </c>
      <c r="D329" s="1070">
        <v>1610</v>
      </c>
      <c r="E329" s="1070">
        <v>10</v>
      </c>
      <c r="F329" s="1068" t="s">
        <v>635</v>
      </c>
      <c r="G329" s="1070">
        <v>100002062</v>
      </c>
      <c r="H329" s="1070">
        <v>995461</v>
      </c>
      <c r="I329" s="1157"/>
      <c r="J329" s="1070">
        <v>18</v>
      </c>
      <c r="K329" s="1156"/>
      <c r="L329" s="1068" t="s">
        <v>612</v>
      </c>
      <c r="M329" s="1070" t="s">
        <v>581</v>
      </c>
      <c r="N329" s="1070">
        <v>2</v>
      </c>
      <c r="O329" s="1143"/>
      <c r="P329" s="1102" t="str">
        <f t="shared" si="67"/>
        <v>Included</v>
      </c>
      <c r="Q329" s="1102">
        <f t="shared" si="68"/>
        <v>0</v>
      </c>
      <c r="R329" s="666">
        <f t="shared" si="69"/>
        <v>0</v>
      </c>
      <c r="S329" s="666">
        <f t="shared" si="57"/>
        <v>0</v>
      </c>
      <c r="T329" s="667"/>
      <c r="U329" s="667"/>
      <c r="AD329" s="799"/>
    </row>
    <row r="330" spans="1:30" s="666" customFormat="1" ht="49.5">
      <c r="A330" s="818">
        <v>41</v>
      </c>
      <c r="B330" s="1068">
        <v>7000025905</v>
      </c>
      <c r="C330" s="1070">
        <v>690</v>
      </c>
      <c r="D330" s="1070">
        <v>1610</v>
      </c>
      <c r="E330" s="1070">
        <v>20</v>
      </c>
      <c r="F330" s="1068" t="s">
        <v>635</v>
      </c>
      <c r="G330" s="1070">
        <v>100016783</v>
      </c>
      <c r="H330" s="1070">
        <v>998736</v>
      </c>
      <c r="I330" s="1157"/>
      <c r="J330" s="1070">
        <v>18</v>
      </c>
      <c r="K330" s="1156"/>
      <c r="L330" s="1068" t="s">
        <v>833</v>
      </c>
      <c r="M330" s="1070" t="s">
        <v>581</v>
      </c>
      <c r="N330" s="1070">
        <v>1</v>
      </c>
      <c r="O330" s="1143"/>
      <c r="P330" s="1102" t="str">
        <f t="shared" si="67"/>
        <v>Included</v>
      </c>
      <c r="Q330" s="1102">
        <f t="shared" si="68"/>
        <v>0</v>
      </c>
      <c r="R330" s="666">
        <f t="shared" si="69"/>
        <v>0</v>
      </c>
      <c r="S330" s="666">
        <f t="shared" si="57"/>
        <v>0</v>
      </c>
      <c r="T330" s="667"/>
      <c r="U330" s="667"/>
      <c r="AD330" s="799"/>
    </row>
    <row r="331" spans="1:30" s="666" customFormat="1" ht="16.5">
      <c r="A331" s="818">
        <v>42</v>
      </c>
      <c r="B331" s="1068">
        <v>7000025905</v>
      </c>
      <c r="C331" s="1070">
        <v>700</v>
      </c>
      <c r="D331" s="1070">
        <v>1620</v>
      </c>
      <c r="E331" s="1070">
        <v>10</v>
      </c>
      <c r="F331" s="1068" t="s">
        <v>574</v>
      </c>
      <c r="G331" s="1070">
        <v>100001021</v>
      </c>
      <c r="H331" s="1070">
        <v>995461</v>
      </c>
      <c r="I331" s="1157"/>
      <c r="J331" s="1070">
        <v>18</v>
      </c>
      <c r="K331" s="1156"/>
      <c r="L331" s="1068" t="s">
        <v>588</v>
      </c>
      <c r="M331" s="1070" t="s">
        <v>575</v>
      </c>
      <c r="N331" s="1070">
        <v>1</v>
      </c>
      <c r="O331" s="1143"/>
      <c r="P331" s="1102" t="str">
        <f t="shared" si="67"/>
        <v>Included</v>
      </c>
      <c r="Q331" s="1102">
        <f t="shared" si="68"/>
        <v>0</v>
      </c>
      <c r="R331" s="666">
        <f t="shared" si="69"/>
        <v>0</v>
      </c>
      <c r="S331" s="666">
        <f t="shared" si="57"/>
        <v>0</v>
      </c>
      <c r="T331" s="667"/>
      <c r="U331" s="667"/>
      <c r="AD331" s="799"/>
    </row>
    <row r="332" spans="1:30" s="666" customFormat="1" ht="16.5">
      <c r="A332" s="818">
        <v>43</v>
      </c>
      <c r="B332" s="1068">
        <v>7000025905</v>
      </c>
      <c r="C332" s="1070">
        <v>700</v>
      </c>
      <c r="D332" s="1070">
        <v>1620</v>
      </c>
      <c r="E332" s="1070">
        <v>20</v>
      </c>
      <c r="F332" s="1068" t="s">
        <v>574</v>
      </c>
      <c r="G332" s="1070">
        <v>100001885</v>
      </c>
      <c r="H332" s="1070">
        <v>998739</v>
      </c>
      <c r="I332" s="1157"/>
      <c r="J332" s="1070">
        <v>18</v>
      </c>
      <c r="K332" s="1156"/>
      <c r="L332" s="1068" t="s">
        <v>589</v>
      </c>
      <c r="M332" s="1070" t="s">
        <v>575</v>
      </c>
      <c r="N332" s="1070">
        <v>1</v>
      </c>
      <c r="O332" s="1143"/>
      <c r="P332" s="1102" t="str">
        <f t="shared" si="67"/>
        <v>Included</v>
      </c>
      <c r="Q332" s="1102">
        <f t="shared" si="68"/>
        <v>0</v>
      </c>
      <c r="R332" s="666">
        <f t="shared" si="69"/>
        <v>0</v>
      </c>
      <c r="S332" s="666">
        <f t="shared" si="57"/>
        <v>0</v>
      </c>
      <c r="T332" s="667"/>
      <c r="U332" s="667"/>
      <c r="AD332" s="799"/>
    </row>
    <row r="333" spans="1:30" s="666" customFormat="1" ht="16.5">
      <c r="A333" s="818">
        <v>44</v>
      </c>
      <c r="B333" s="1068">
        <v>7000025905</v>
      </c>
      <c r="C333" s="1070">
        <v>700</v>
      </c>
      <c r="D333" s="1070">
        <v>1620</v>
      </c>
      <c r="E333" s="1070">
        <v>30</v>
      </c>
      <c r="F333" s="1068" t="s">
        <v>574</v>
      </c>
      <c r="G333" s="1070">
        <v>100004852</v>
      </c>
      <c r="H333" s="1070">
        <v>998731</v>
      </c>
      <c r="I333" s="1157"/>
      <c r="J333" s="1070">
        <v>18</v>
      </c>
      <c r="K333" s="1156"/>
      <c r="L333" s="1068" t="s">
        <v>655</v>
      </c>
      <c r="M333" s="1070" t="s">
        <v>575</v>
      </c>
      <c r="N333" s="1070">
        <v>10</v>
      </c>
      <c r="O333" s="1143"/>
      <c r="P333" s="1102" t="str">
        <f t="shared" si="67"/>
        <v>Included</v>
      </c>
      <c r="Q333" s="1102">
        <f t="shared" si="68"/>
        <v>0</v>
      </c>
      <c r="R333" s="666">
        <f t="shared" si="69"/>
        <v>0</v>
      </c>
      <c r="S333" s="666">
        <f t="shared" si="57"/>
        <v>0</v>
      </c>
      <c r="T333" s="667"/>
      <c r="U333" s="667"/>
      <c r="AD333" s="799"/>
    </row>
    <row r="334" spans="1:30" s="666" customFormat="1" ht="16.5">
      <c r="A334" s="818">
        <v>45</v>
      </c>
      <c r="B334" s="1068">
        <v>7000025905</v>
      </c>
      <c r="C334" s="1070">
        <v>700</v>
      </c>
      <c r="D334" s="1070">
        <v>1620</v>
      </c>
      <c r="E334" s="1070">
        <v>40</v>
      </c>
      <c r="F334" s="1068" t="s">
        <v>574</v>
      </c>
      <c r="G334" s="1070">
        <v>100004926</v>
      </c>
      <c r="H334" s="1070">
        <v>998731</v>
      </c>
      <c r="I334" s="1157"/>
      <c r="J334" s="1070">
        <v>18</v>
      </c>
      <c r="K334" s="1156"/>
      <c r="L334" s="1068" t="s">
        <v>656</v>
      </c>
      <c r="M334" s="1070" t="s">
        <v>575</v>
      </c>
      <c r="N334" s="1070">
        <v>10</v>
      </c>
      <c r="O334" s="1143"/>
      <c r="P334" s="1102" t="str">
        <f t="shared" si="67"/>
        <v>Included</v>
      </c>
      <c r="Q334" s="1102">
        <f t="shared" si="68"/>
        <v>0</v>
      </c>
      <c r="R334" s="666">
        <f t="shared" si="69"/>
        <v>0</v>
      </c>
      <c r="S334" s="666">
        <f t="shared" si="57"/>
        <v>0</v>
      </c>
      <c r="T334" s="667"/>
      <c r="U334" s="667"/>
      <c r="AD334" s="799"/>
    </row>
    <row r="335" spans="1:30" s="666" customFormat="1" ht="16.5">
      <c r="A335" s="818">
        <v>46</v>
      </c>
      <c r="B335" s="1068">
        <v>7000025905</v>
      </c>
      <c r="C335" s="1070">
        <v>700</v>
      </c>
      <c r="D335" s="1070">
        <v>1620</v>
      </c>
      <c r="E335" s="1070">
        <v>50</v>
      </c>
      <c r="F335" s="1068" t="s">
        <v>574</v>
      </c>
      <c r="G335" s="1070">
        <v>100001116</v>
      </c>
      <c r="H335" s="1070">
        <v>998739</v>
      </c>
      <c r="I335" s="1157"/>
      <c r="J335" s="1070">
        <v>18</v>
      </c>
      <c r="K335" s="1156"/>
      <c r="L335" s="1068" t="s">
        <v>591</v>
      </c>
      <c r="M335" s="1070" t="s">
        <v>581</v>
      </c>
      <c r="N335" s="1070">
        <v>2</v>
      </c>
      <c r="O335" s="1143"/>
      <c r="P335" s="1102" t="str">
        <f t="shared" si="67"/>
        <v>Included</v>
      </c>
      <c r="Q335" s="1102">
        <f t="shared" si="68"/>
        <v>0</v>
      </c>
      <c r="R335" s="666">
        <f t="shared" si="69"/>
        <v>0</v>
      </c>
      <c r="S335" s="666">
        <f t="shared" si="57"/>
        <v>0</v>
      </c>
      <c r="T335" s="667"/>
      <c r="U335" s="667"/>
      <c r="AD335" s="799"/>
    </row>
    <row r="336" spans="1:30" s="666" customFormat="1" ht="49.5">
      <c r="A336" s="818">
        <v>47</v>
      </c>
      <c r="B336" s="1068">
        <v>7000025905</v>
      </c>
      <c r="C336" s="1070">
        <v>720</v>
      </c>
      <c r="D336" s="1070">
        <v>1690</v>
      </c>
      <c r="E336" s="1070">
        <v>10</v>
      </c>
      <c r="F336" s="1068" t="s">
        <v>829</v>
      </c>
      <c r="G336" s="1070">
        <v>100004518</v>
      </c>
      <c r="H336" s="1070">
        <v>995433</v>
      </c>
      <c r="I336" s="1157"/>
      <c r="J336" s="1070">
        <v>18</v>
      </c>
      <c r="K336" s="1156"/>
      <c r="L336" s="1068" t="s">
        <v>601</v>
      </c>
      <c r="M336" s="1070" t="s">
        <v>602</v>
      </c>
      <c r="N336" s="1070">
        <v>3836</v>
      </c>
      <c r="O336" s="1143"/>
      <c r="P336" s="1102" t="str">
        <f t="shared" si="67"/>
        <v>Included</v>
      </c>
      <c r="Q336" s="1102">
        <f t="shared" si="68"/>
        <v>0</v>
      </c>
      <c r="R336" s="666">
        <f t="shared" si="69"/>
        <v>0</v>
      </c>
      <c r="S336" s="666">
        <f t="shared" si="57"/>
        <v>0</v>
      </c>
      <c r="T336" s="667"/>
      <c r="U336" s="667"/>
      <c r="AD336" s="799"/>
    </row>
    <row r="337" spans="1:30" s="666" customFormat="1" ht="66">
      <c r="A337" s="818">
        <v>48</v>
      </c>
      <c r="B337" s="1068">
        <v>7000025905</v>
      </c>
      <c r="C337" s="1070">
        <v>720</v>
      </c>
      <c r="D337" s="1070">
        <v>1690</v>
      </c>
      <c r="E337" s="1070">
        <v>20</v>
      </c>
      <c r="F337" s="1068" t="s">
        <v>829</v>
      </c>
      <c r="G337" s="1070">
        <v>100011662</v>
      </c>
      <c r="H337" s="1070">
        <v>995433</v>
      </c>
      <c r="I337" s="1157"/>
      <c r="J337" s="1070">
        <v>18</v>
      </c>
      <c r="K337" s="1156"/>
      <c r="L337" s="1068" t="s">
        <v>834</v>
      </c>
      <c r="M337" s="1070" t="s">
        <v>602</v>
      </c>
      <c r="N337" s="1070">
        <v>426</v>
      </c>
      <c r="O337" s="1143"/>
      <c r="P337" s="1102" t="str">
        <f t="shared" si="67"/>
        <v>Included</v>
      </c>
      <c r="Q337" s="1102">
        <f t="shared" si="68"/>
        <v>0</v>
      </c>
      <c r="R337" s="666">
        <f t="shared" si="69"/>
        <v>0</v>
      </c>
      <c r="S337" s="666">
        <f t="shared" si="57"/>
        <v>0</v>
      </c>
      <c r="T337" s="667"/>
      <c r="U337" s="667"/>
      <c r="AD337" s="799"/>
    </row>
    <row r="338" spans="1:30" s="666" customFormat="1" ht="16.5">
      <c r="A338" s="818">
        <v>49</v>
      </c>
      <c r="B338" s="1068">
        <v>7000025905</v>
      </c>
      <c r="C338" s="1070">
        <v>720</v>
      </c>
      <c r="D338" s="1070">
        <v>1690</v>
      </c>
      <c r="E338" s="1070">
        <v>30</v>
      </c>
      <c r="F338" s="1068" t="s">
        <v>829</v>
      </c>
      <c r="G338" s="1070">
        <v>100001326</v>
      </c>
      <c r="H338" s="1070">
        <v>995454</v>
      </c>
      <c r="I338" s="1157"/>
      <c r="J338" s="1070">
        <v>18</v>
      </c>
      <c r="K338" s="1156"/>
      <c r="L338" s="1068" t="s">
        <v>613</v>
      </c>
      <c r="M338" s="1070" t="s">
        <v>602</v>
      </c>
      <c r="N338" s="1070">
        <v>25</v>
      </c>
      <c r="O338" s="1143"/>
      <c r="P338" s="1102" t="str">
        <f t="shared" si="67"/>
        <v>Included</v>
      </c>
      <c r="Q338" s="1102">
        <f t="shared" si="68"/>
        <v>0</v>
      </c>
      <c r="R338" s="666">
        <f t="shared" si="69"/>
        <v>0</v>
      </c>
      <c r="S338" s="666">
        <f t="shared" si="57"/>
        <v>0</v>
      </c>
      <c r="T338" s="667"/>
      <c r="U338" s="667"/>
      <c r="AD338" s="799"/>
    </row>
    <row r="339" spans="1:30" s="666" customFormat="1" ht="16.5">
      <c r="A339" s="818">
        <v>50</v>
      </c>
      <c r="B339" s="1068">
        <v>7000025905</v>
      </c>
      <c r="C339" s="1070">
        <v>720</v>
      </c>
      <c r="D339" s="1070">
        <v>1690</v>
      </c>
      <c r="E339" s="1070">
        <v>40</v>
      </c>
      <c r="F339" s="1068" t="s">
        <v>829</v>
      </c>
      <c r="G339" s="1070">
        <v>100001325</v>
      </c>
      <c r="H339" s="1070">
        <v>995454</v>
      </c>
      <c r="I339" s="1157"/>
      <c r="J339" s="1070">
        <v>18</v>
      </c>
      <c r="K339" s="1156"/>
      <c r="L339" s="1068" t="s">
        <v>603</v>
      </c>
      <c r="M339" s="1070" t="s">
        <v>602</v>
      </c>
      <c r="N339" s="1070">
        <v>126</v>
      </c>
      <c r="O339" s="1143"/>
      <c r="P339" s="1102" t="str">
        <f t="shared" si="67"/>
        <v>Included</v>
      </c>
      <c r="Q339" s="1102">
        <f t="shared" si="68"/>
        <v>0</v>
      </c>
      <c r="R339" s="666">
        <f t="shared" si="69"/>
        <v>0</v>
      </c>
      <c r="S339" s="666">
        <f t="shared" si="57"/>
        <v>0</v>
      </c>
      <c r="T339" s="667"/>
      <c r="U339" s="667"/>
      <c r="AD339" s="799"/>
    </row>
    <row r="340" spans="1:30" s="666" customFormat="1" ht="49.5">
      <c r="A340" s="818">
        <v>51</v>
      </c>
      <c r="B340" s="1068">
        <v>7000025905</v>
      </c>
      <c r="C340" s="1070">
        <v>720</v>
      </c>
      <c r="D340" s="1070">
        <v>1690</v>
      </c>
      <c r="E340" s="1070">
        <v>50</v>
      </c>
      <c r="F340" s="1068" t="s">
        <v>829</v>
      </c>
      <c r="G340" s="1070">
        <v>100001327</v>
      </c>
      <c r="H340" s="1070">
        <v>995454</v>
      </c>
      <c r="I340" s="1157"/>
      <c r="J340" s="1070">
        <v>18</v>
      </c>
      <c r="K340" s="1156"/>
      <c r="L340" s="1068" t="s">
        <v>614</v>
      </c>
      <c r="M340" s="1070" t="s">
        <v>602</v>
      </c>
      <c r="N340" s="1070">
        <v>1012</v>
      </c>
      <c r="O340" s="1143"/>
      <c r="P340" s="1102" t="str">
        <f t="shared" si="67"/>
        <v>Included</v>
      </c>
      <c r="Q340" s="1102">
        <f t="shared" si="68"/>
        <v>0</v>
      </c>
      <c r="R340" s="666">
        <f t="shared" si="69"/>
        <v>0</v>
      </c>
      <c r="S340" s="666">
        <f t="shared" si="57"/>
        <v>0</v>
      </c>
      <c r="T340" s="667"/>
      <c r="U340" s="667"/>
      <c r="AD340" s="799"/>
    </row>
    <row r="341" spans="1:30" s="666" customFormat="1" ht="16.5">
      <c r="A341" s="818">
        <v>52</v>
      </c>
      <c r="B341" s="1068">
        <v>7000025905</v>
      </c>
      <c r="C341" s="1070">
        <v>720</v>
      </c>
      <c r="D341" s="1070">
        <v>1690</v>
      </c>
      <c r="E341" s="1070">
        <v>60</v>
      </c>
      <c r="F341" s="1068" t="s">
        <v>829</v>
      </c>
      <c r="G341" s="1070">
        <v>100001329</v>
      </c>
      <c r="H341" s="1070">
        <v>995454</v>
      </c>
      <c r="I341" s="1157"/>
      <c r="J341" s="1070">
        <v>18</v>
      </c>
      <c r="K341" s="1156"/>
      <c r="L341" s="1068" t="s">
        <v>604</v>
      </c>
      <c r="M341" s="1070" t="s">
        <v>596</v>
      </c>
      <c r="N341" s="1070">
        <v>78</v>
      </c>
      <c r="O341" s="1143"/>
      <c r="P341" s="1102" t="str">
        <f t="shared" si="67"/>
        <v>Included</v>
      </c>
      <c r="Q341" s="1102">
        <f t="shared" si="68"/>
        <v>0</v>
      </c>
      <c r="R341" s="666">
        <f t="shared" si="69"/>
        <v>0</v>
      </c>
      <c r="S341" s="666">
        <f t="shared" si="57"/>
        <v>0</v>
      </c>
      <c r="T341" s="667"/>
      <c r="U341" s="667"/>
      <c r="AD341" s="799"/>
    </row>
    <row r="342" spans="1:30" s="666" customFormat="1" ht="49.5">
      <c r="A342" s="818">
        <v>53</v>
      </c>
      <c r="B342" s="1068">
        <v>7000025905</v>
      </c>
      <c r="C342" s="1070">
        <v>720</v>
      </c>
      <c r="D342" s="1070">
        <v>1690</v>
      </c>
      <c r="E342" s="1070">
        <v>70</v>
      </c>
      <c r="F342" s="1068" t="s">
        <v>829</v>
      </c>
      <c r="G342" s="1070">
        <v>100001331</v>
      </c>
      <c r="H342" s="1070">
        <v>995455</v>
      </c>
      <c r="I342" s="1157"/>
      <c r="J342" s="1070">
        <v>18</v>
      </c>
      <c r="K342" s="1156"/>
      <c r="L342" s="1068" t="s">
        <v>606</v>
      </c>
      <c r="M342" s="1070" t="s">
        <v>596</v>
      </c>
      <c r="N342" s="1070">
        <v>28</v>
      </c>
      <c r="O342" s="1143"/>
      <c r="P342" s="1102" t="str">
        <f t="shared" si="67"/>
        <v>Included</v>
      </c>
      <c r="Q342" s="1102">
        <f t="shared" si="68"/>
        <v>0</v>
      </c>
      <c r="R342" s="666">
        <f t="shared" si="69"/>
        <v>0</v>
      </c>
      <c r="S342" s="666">
        <f t="shared" si="57"/>
        <v>0</v>
      </c>
      <c r="T342" s="667"/>
      <c r="U342" s="667"/>
      <c r="AD342" s="799"/>
    </row>
    <row r="343" spans="1:30" s="666" customFormat="1" ht="66">
      <c r="A343" s="818">
        <v>54</v>
      </c>
      <c r="B343" s="1068">
        <v>7000025905</v>
      </c>
      <c r="C343" s="1070">
        <v>720</v>
      </c>
      <c r="D343" s="1070">
        <v>1690</v>
      </c>
      <c r="E343" s="1070">
        <v>80</v>
      </c>
      <c r="F343" s="1068" t="s">
        <v>829</v>
      </c>
      <c r="G343" s="1070">
        <v>100001457</v>
      </c>
      <c r="H343" s="1070">
        <v>995421</v>
      </c>
      <c r="I343" s="1157"/>
      <c r="J343" s="1070">
        <v>18</v>
      </c>
      <c r="K343" s="1156"/>
      <c r="L343" s="1068" t="s">
        <v>693</v>
      </c>
      <c r="M343" s="1070" t="s">
        <v>608</v>
      </c>
      <c r="N343" s="1070">
        <v>86</v>
      </c>
      <c r="O343" s="1143"/>
      <c r="P343" s="1102" t="str">
        <f t="shared" si="67"/>
        <v>Included</v>
      </c>
      <c r="Q343" s="1102">
        <f t="shared" si="68"/>
        <v>0</v>
      </c>
      <c r="R343" s="666">
        <f t="shared" si="69"/>
        <v>0</v>
      </c>
      <c r="S343" s="666">
        <f t="shared" si="57"/>
        <v>0</v>
      </c>
      <c r="T343" s="667"/>
      <c r="U343" s="667"/>
      <c r="AD343" s="799"/>
    </row>
    <row r="344" spans="1:30" s="666" customFormat="1" ht="16.5">
      <c r="A344" s="818">
        <v>55</v>
      </c>
      <c r="B344" s="1068">
        <v>7000025905</v>
      </c>
      <c r="C344" s="1070">
        <v>720</v>
      </c>
      <c r="D344" s="1070">
        <v>1690</v>
      </c>
      <c r="E344" s="1070">
        <v>90</v>
      </c>
      <c r="F344" s="1068" t="s">
        <v>829</v>
      </c>
      <c r="G344" s="1070">
        <v>100001330</v>
      </c>
      <c r="H344" s="1070">
        <v>995428</v>
      </c>
      <c r="I344" s="1157"/>
      <c r="J344" s="1070">
        <v>18</v>
      </c>
      <c r="K344" s="1156"/>
      <c r="L344" s="1068" t="s">
        <v>605</v>
      </c>
      <c r="M344" s="1070" t="s">
        <v>602</v>
      </c>
      <c r="N344" s="1070">
        <v>21</v>
      </c>
      <c r="O344" s="1143"/>
      <c r="P344" s="1102" t="str">
        <f t="shared" si="67"/>
        <v>Included</v>
      </c>
      <c r="Q344" s="1102">
        <f t="shared" si="68"/>
        <v>0</v>
      </c>
      <c r="R344" s="666">
        <f t="shared" si="69"/>
        <v>0</v>
      </c>
      <c r="S344" s="666">
        <f t="shared" si="57"/>
        <v>0</v>
      </c>
      <c r="T344" s="667"/>
      <c r="U344" s="667"/>
      <c r="AD344" s="799"/>
    </row>
    <row r="345" spans="1:30" s="666" customFormat="1" ht="33">
      <c r="A345" s="818">
        <v>56</v>
      </c>
      <c r="B345" s="1068">
        <v>7000025905</v>
      </c>
      <c r="C345" s="1070">
        <v>720</v>
      </c>
      <c r="D345" s="1070">
        <v>1690</v>
      </c>
      <c r="E345" s="1070">
        <v>100</v>
      </c>
      <c r="F345" s="1068" t="s">
        <v>829</v>
      </c>
      <c r="G345" s="1070">
        <v>100003114</v>
      </c>
      <c r="H345" s="1070">
        <v>995454</v>
      </c>
      <c r="I345" s="1157"/>
      <c r="J345" s="1070">
        <v>18</v>
      </c>
      <c r="K345" s="1156"/>
      <c r="L345" s="1068" t="s">
        <v>615</v>
      </c>
      <c r="M345" s="1070" t="s">
        <v>608</v>
      </c>
      <c r="N345" s="1070">
        <v>240</v>
      </c>
      <c r="O345" s="1143"/>
      <c r="P345" s="1102" t="str">
        <f t="shared" si="67"/>
        <v>Included</v>
      </c>
      <c r="Q345" s="1102">
        <f t="shared" si="68"/>
        <v>0</v>
      </c>
      <c r="R345" s="666">
        <f t="shared" si="69"/>
        <v>0</v>
      </c>
      <c r="S345" s="666">
        <f t="shared" si="57"/>
        <v>0</v>
      </c>
      <c r="T345" s="667"/>
      <c r="U345" s="667"/>
      <c r="AD345" s="799"/>
    </row>
    <row r="346" spans="1:30" s="666" customFormat="1" ht="16.5">
      <c r="A346" s="818">
        <v>57</v>
      </c>
      <c r="B346" s="1068">
        <v>7000025905</v>
      </c>
      <c r="C346" s="1070">
        <v>720</v>
      </c>
      <c r="D346" s="1070">
        <v>1690</v>
      </c>
      <c r="E346" s="1070">
        <v>110</v>
      </c>
      <c r="F346" s="1068" t="s">
        <v>829</v>
      </c>
      <c r="G346" s="1070">
        <v>100001714</v>
      </c>
      <c r="H346" s="1070">
        <v>995428</v>
      </c>
      <c r="I346" s="1157"/>
      <c r="J346" s="1070">
        <v>18</v>
      </c>
      <c r="K346" s="1156"/>
      <c r="L346" s="1068" t="s">
        <v>622</v>
      </c>
      <c r="M346" s="1070" t="s">
        <v>608</v>
      </c>
      <c r="N346" s="1070">
        <v>7500</v>
      </c>
      <c r="O346" s="1143"/>
      <c r="P346" s="1102" t="str">
        <f t="shared" si="67"/>
        <v>Included</v>
      </c>
      <c r="Q346" s="1102">
        <f t="shared" si="68"/>
        <v>0</v>
      </c>
      <c r="R346" s="666">
        <f t="shared" si="69"/>
        <v>0</v>
      </c>
      <c r="S346" s="666">
        <f t="shared" si="57"/>
        <v>0</v>
      </c>
      <c r="T346" s="667"/>
      <c r="U346" s="667"/>
      <c r="AD346" s="799"/>
    </row>
    <row r="347" spans="1:30" s="666" customFormat="1" ht="16.5">
      <c r="A347" s="818">
        <v>58</v>
      </c>
      <c r="B347" s="1068">
        <v>7000025905</v>
      </c>
      <c r="C347" s="1070">
        <v>720</v>
      </c>
      <c r="D347" s="1070">
        <v>1690</v>
      </c>
      <c r="E347" s="1070">
        <v>120</v>
      </c>
      <c r="F347" s="1068" t="s">
        <v>829</v>
      </c>
      <c r="G347" s="1070">
        <v>100001713</v>
      </c>
      <c r="H347" s="1070">
        <v>995424</v>
      </c>
      <c r="I347" s="1157"/>
      <c r="J347" s="1070">
        <v>18</v>
      </c>
      <c r="K347" s="1156"/>
      <c r="L347" s="1068" t="s">
        <v>607</v>
      </c>
      <c r="M347" s="1070" t="s">
        <v>608</v>
      </c>
      <c r="N347" s="1070">
        <v>8000</v>
      </c>
      <c r="O347" s="1143"/>
      <c r="P347" s="1102" t="str">
        <f t="shared" si="67"/>
        <v>Included</v>
      </c>
      <c r="Q347" s="1102">
        <f t="shared" si="68"/>
        <v>0</v>
      </c>
      <c r="R347" s="666">
        <f t="shared" si="69"/>
        <v>0</v>
      </c>
      <c r="S347" s="666">
        <f t="shared" si="57"/>
        <v>0</v>
      </c>
      <c r="T347" s="667"/>
      <c r="U347" s="667"/>
      <c r="AD347" s="799"/>
    </row>
    <row r="348" spans="1:30" s="666" customFormat="1" ht="33">
      <c r="A348" s="818">
        <v>59</v>
      </c>
      <c r="B348" s="1068">
        <v>7000025905</v>
      </c>
      <c r="C348" s="1070">
        <v>720</v>
      </c>
      <c r="D348" s="1070">
        <v>1690</v>
      </c>
      <c r="E348" s="1070">
        <v>130</v>
      </c>
      <c r="F348" s="1068" t="s">
        <v>829</v>
      </c>
      <c r="G348" s="1070">
        <v>100001712</v>
      </c>
      <c r="H348" s="1070">
        <v>995428</v>
      </c>
      <c r="I348" s="1157"/>
      <c r="J348" s="1070">
        <v>18</v>
      </c>
      <c r="K348" s="1156"/>
      <c r="L348" s="1068" t="s">
        <v>835</v>
      </c>
      <c r="M348" s="1070" t="s">
        <v>608</v>
      </c>
      <c r="N348" s="1070">
        <v>500</v>
      </c>
      <c r="O348" s="1143"/>
      <c r="P348" s="1102" t="str">
        <f t="shared" si="67"/>
        <v>Included</v>
      </c>
      <c r="Q348" s="1102">
        <f t="shared" si="68"/>
        <v>0</v>
      </c>
      <c r="R348" s="666">
        <f t="shared" si="69"/>
        <v>0</v>
      </c>
      <c r="S348" s="666">
        <f t="shared" si="57"/>
        <v>0</v>
      </c>
      <c r="T348" s="667"/>
      <c r="U348" s="667"/>
      <c r="AD348" s="799"/>
    </row>
    <row r="349" spans="1:30" s="666" customFormat="1" ht="33">
      <c r="A349" s="818">
        <v>60</v>
      </c>
      <c r="B349" s="1068">
        <v>7000025905</v>
      </c>
      <c r="C349" s="1070">
        <v>720</v>
      </c>
      <c r="D349" s="1070">
        <v>1690</v>
      </c>
      <c r="E349" s="1070">
        <v>140</v>
      </c>
      <c r="F349" s="1068" t="s">
        <v>829</v>
      </c>
      <c r="G349" s="1070">
        <v>100020960</v>
      </c>
      <c r="H349" s="1070">
        <v>995461</v>
      </c>
      <c r="I349" s="1157"/>
      <c r="J349" s="1070">
        <v>18</v>
      </c>
      <c r="K349" s="1156"/>
      <c r="L349" s="1068" t="s">
        <v>837</v>
      </c>
      <c r="M349" s="1070" t="s">
        <v>616</v>
      </c>
      <c r="N349" s="1070">
        <v>10</v>
      </c>
      <c r="O349" s="1143"/>
      <c r="P349" s="1102" t="str">
        <f t="shared" si="67"/>
        <v>Included</v>
      </c>
      <c r="Q349" s="1102">
        <f t="shared" si="68"/>
        <v>0</v>
      </c>
      <c r="R349" s="666">
        <f t="shared" si="69"/>
        <v>0</v>
      </c>
      <c r="S349" s="666">
        <f t="shared" si="57"/>
        <v>0</v>
      </c>
      <c r="T349" s="667"/>
      <c r="U349" s="667"/>
      <c r="AD349" s="799"/>
    </row>
    <row r="350" spans="1:30" s="666" customFormat="1" ht="33">
      <c r="A350" s="818">
        <v>61</v>
      </c>
      <c r="B350" s="1068">
        <v>7000025905</v>
      </c>
      <c r="C350" s="1070">
        <v>720</v>
      </c>
      <c r="D350" s="1070">
        <v>1690</v>
      </c>
      <c r="E350" s="1070">
        <v>150</v>
      </c>
      <c r="F350" s="1068" t="s">
        <v>829</v>
      </c>
      <c r="G350" s="1070">
        <v>100020961</v>
      </c>
      <c r="H350" s="1070">
        <v>995461</v>
      </c>
      <c r="I350" s="1157"/>
      <c r="J350" s="1070">
        <v>18</v>
      </c>
      <c r="K350" s="1156"/>
      <c r="L350" s="1068" t="s">
        <v>838</v>
      </c>
      <c r="M350" s="1070" t="s">
        <v>616</v>
      </c>
      <c r="N350" s="1070">
        <v>10</v>
      </c>
      <c r="O350" s="1143"/>
      <c r="P350" s="1102" t="str">
        <f t="shared" si="67"/>
        <v>Included</v>
      </c>
      <c r="Q350" s="1102">
        <f t="shared" si="68"/>
        <v>0</v>
      </c>
      <c r="R350" s="666">
        <f t="shared" si="69"/>
        <v>0</v>
      </c>
      <c r="S350" s="666">
        <f t="shared" si="57"/>
        <v>0</v>
      </c>
      <c r="T350" s="667"/>
      <c r="U350" s="667"/>
      <c r="AD350" s="799"/>
    </row>
    <row r="351" spans="1:30" s="666" customFormat="1" ht="33">
      <c r="A351" s="818">
        <v>62</v>
      </c>
      <c r="B351" s="1068">
        <v>7000025905</v>
      </c>
      <c r="C351" s="1070">
        <v>720</v>
      </c>
      <c r="D351" s="1070">
        <v>1690</v>
      </c>
      <c r="E351" s="1070">
        <v>160</v>
      </c>
      <c r="F351" s="1068" t="s">
        <v>829</v>
      </c>
      <c r="G351" s="1070">
        <v>100020962</v>
      </c>
      <c r="H351" s="1070">
        <v>995461</v>
      </c>
      <c r="I351" s="1157"/>
      <c r="J351" s="1070">
        <v>18</v>
      </c>
      <c r="K351" s="1156"/>
      <c r="L351" s="1068" t="s">
        <v>839</v>
      </c>
      <c r="M351" s="1070" t="s">
        <v>616</v>
      </c>
      <c r="N351" s="1070">
        <v>10</v>
      </c>
      <c r="O351" s="1143"/>
      <c r="P351" s="1102" t="str">
        <f t="shared" si="67"/>
        <v>Included</v>
      </c>
      <c r="Q351" s="1102">
        <f t="shared" si="68"/>
        <v>0</v>
      </c>
      <c r="R351" s="666">
        <f t="shared" si="69"/>
        <v>0</v>
      </c>
      <c r="S351" s="666">
        <f t="shared" si="57"/>
        <v>0</v>
      </c>
      <c r="T351" s="667"/>
      <c r="U351" s="667"/>
      <c r="AD351" s="799"/>
    </row>
    <row r="352" spans="1:30" s="666" customFormat="1" ht="66">
      <c r="A352" s="818">
        <v>63</v>
      </c>
      <c r="B352" s="1068">
        <v>7000025905</v>
      </c>
      <c r="C352" s="1070">
        <v>720</v>
      </c>
      <c r="D352" s="1070">
        <v>1690</v>
      </c>
      <c r="E352" s="1070">
        <v>170</v>
      </c>
      <c r="F352" s="1068" t="s">
        <v>829</v>
      </c>
      <c r="G352" s="1070">
        <v>100003437</v>
      </c>
      <c r="H352" s="1070">
        <v>995454</v>
      </c>
      <c r="I352" s="1157"/>
      <c r="J352" s="1070">
        <v>18</v>
      </c>
      <c r="K352" s="1156"/>
      <c r="L352" s="1068" t="s">
        <v>617</v>
      </c>
      <c r="M352" s="1070" t="s">
        <v>608</v>
      </c>
      <c r="N352" s="1070">
        <v>60</v>
      </c>
      <c r="O352" s="1143"/>
      <c r="P352" s="1102" t="str">
        <f t="shared" si="67"/>
        <v>Included</v>
      </c>
      <c r="Q352" s="1102">
        <f t="shared" si="68"/>
        <v>0</v>
      </c>
      <c r="R352" s="666">
        <f t="shared" si="69"/>
        <v>0</v>
      </c>
      <c r="S352" s="666">
        <f t="shared" si="57"/>
        <v>0</v>
      </c>
      <c r="T352" s="667"/>
      <c r="U352" s="667"/>
      <c r="AD352" s="799"/>
    </row>
    <row r="353" spans="1:30" s="666" customFormat="1" ht="33">
      <c r="A353" s="818">
        <v>64</v>
      </c>
      <c r="B353" s="1068">
        <v>7000025905</v>
      </c>
      <c r="C353" s="1070">
        <v>720</v>
      </c>
      <c r="D353" s="1070">
        <v>1690</v>
      </c>
      <c r="E353" s="1070">
        <v>180</v>
      </c>
      <c r="F353" s="1068" t="s">
        <v>829</v>
      </c>
      <c r="G353" s="1070">
        <v>100001480</v>
      </c>
      <c r="H353" s="1070">
        <v>995454</v>
      </c>
      <c r="I353" s="1157"/>
      <c r="J353" s="1070">
        <v>18</v>
      </c>
      <c r="K353" s="1156"/>
      <c r="L353" s="1068" t="s">
        <v>805</v>
      </c>
      <c r="M353" s="1070" t="s">
        <v>616</v>
      </c>
      <c r="N353" s="1070">
        <v>80</v>
      </c>
      <c r="O353" s="1143"/>
      <c r="P353" s="1102" t="str">
        <f>IF(O353=0, "Included", IF(ISERROR(N353*O353), O353, N353*O353))</f>
        <v>Included</v>
      </c>
      <c r="Q353" s="1102">
        <f>S353</f>
        <v>0</v>
      </c>
      <c r="R353" s="666">
        <f>IF(P353="Included",0,P353)</f>
        <v>0</v>
      </c>
      <c r="S353" s="666">
        <f t="shared" si="57"/>
        <v>0</v>
      </c>
      <c r="T353" s="667"/>
      <c r="U353" s="667"/>
      <c r="AD353" s="799"/>
    </row>
    <row r="354" spans="1:30" s="666" customFormat="1" ht="16.5">
      <c r="A354" s="818">
        <v>65</v>
      </c>
      <c r="B354" s="1068">
        <v>7000025905</v>
      </c>
      <c r="C354" s="1070">
        <v>720</v>
      </c>
      <c r="D354" s="1070">
        <v>1690</v>
      </c>
      <c r="E354" s="1070">
        <v>190</v>
      </c>
      <c r="F354" s="1068" t="s">
        <v>829</v>
      </c>
      <c r="G354" s="1070">
        <v>100007701</v>
      </c>
      <c r="H354" s="1070">
        <v>995462</v>
      </c>
      <c r="I354" s="1157"/>
      <c r="J354" s="1070">
        <v>18</v>
      </c>
      <c r="K354" s="1156"/>
      <c r="L354" s="1068" t="s">
        <v>931</v>
      </c>
      <c r="M354" s="1070" t="s">
        <v>575</v>
      </c>
      <c r="N354" s="1070">
        <v>1</v>
      </c>
      <c r="O354" s="1143"/>
      <c r="P354" s="1102" t="str">
        <f>IF(O354=0, "Included", IF(ISERROR(N354*O354), O354, N354*O354))</f>
        <v>Included</v>
      </c>
      <c r="Q354" s="1102">
        <f>S354</f>
        <v>0</v>
      </c>
      <c r="R354" s="666">
        <f>IF(P354="Included",0,P354)</f>
        <v>0</v>
      </c>
      <c r="S354" s="666">
        <f t="shared" si="57"/>
        <v>0</v>
      </c>
      <c r="T354" s="667"/>
      <c r="U354" s="667"/>
      <c r="AD354" s="799"/>
    </row>
    <row r="355" spans="1:30" s="666" customFormat="1" ht="16.5">
      <c r="A355" s="818">
        <v>66</v>
      </c>
      <c r="B355" s="1068">
        <v>7000025905</v>
      </c>
      <c r="C355" s="1070">
        <v>720</v>
      </c>
      <c r="D355" s="1070">
        <v>1690</v>
      </c>
      <c r="E355" s="1070">
        <v>200</v>
      </c>
      <c r="F355" s="1068" t="s">
        <v>829</v>
      </c>
      <c r="G355" s="1070">
        <v>100001409</v>
      </c>
      <c r="H355" s="1070">
        <v>995462</v>
      </c>
      <c r="I355" s="1157"/>
      <c r="J355" s="1070">
        <v>18</v>
      </c>
      <c r="K355" s="1156"/>
      <c r="L355" s="1068" t="s">
        <v>836</v>
      </c>
      <c r="M355" s="1070" t="s">
        <v>575</v>
      </c>
      <c r="N355" s="1070">
        <v>1</v>
      </c>
      <c r="O355" s="1143"/>
      <c r="P355" s="1102" t="str">
        <f>IF(O355=0, "Included", IF(ISERROR(N355*O355), O355, N355*O355))</f>
        <v>Included</v>
      </c>
      <c r="Q355" s="1102">
        <f>S355</f>
        <v>0</v>
      </c>
      <c r="R355" s="666">
        <f>IF(P355="Included",0,P355)</f>
        <v>0</v>
      </c>
      <c r="S355" s="666">
        <f t="shared" si="57"/>
        <v>0</v>
      </c>
      <c r="T355" s="667"/>
      <c r="U355" s="667"/>
      <c r="AD355" s="799"/>
    </row>
    <row r="356" spans="1:30" s="666" customFormat="1" ht="82.5">
      <c r="A356" s="818">
        <v>67</v>
      </c>
      <c r="B356" s="1068">
        <v>7000025905</v>
      </c>
      <c r="C356" s="1070">
        <v>720</v>
      </c>
      <c r="D356" s="1070">
        <v>1690</v>
      </c>
      <c r="E356" s="1070">
        <v>210</v>
      </c>
      <c r="F356" s="1068" t="s">
        <v>829</v>
      </c>
      <c r="G356" s="1070">
        <v>100007097</v>
      </c>
      <c r="H356" s="1070">
        <v>995454</v>
      </c>
      <c r="I356" s="1157"/>
      <c r="J356" s="1070">
        <v>18</v>
      </c>
      <c r="K356" s="1156"/>
      <c r="L356" s="1068" t="s">
        <v>806</v>
      </c>
      <c r="M356" s="1070" t="s">
        <v>608</v>
      </c>
      <c r="N356" s="1070">
        <v>450</v>
      </c>
      <c r="O356" s="1143"/>
      <c r="P356" s="1102" t="str">
        <f t="shared" ref="P356:P362" si="70">IF(O356=0, "Included", IF(ISERROR(N356*O356), O356, N356*O356))</f>
        <v>Included</v>
      </c>
      <c r="Q356" s="1102">
        <f t="shared" ref="Q356:Q362" si="71">S356</f>
        <v>0</v>
      </c>
      <c r="R356" s="666">
        <f t="shared" ref="R356:R362" si="72">IF(P356="Included",0,P356)</f>
        <v>0</v>
      </c>
      <c r="S356" s="666">
        <f t="shared" si="57"/>
        <v>0</v>
      </c>
      <c r="T356" s="667"/>
      <c r="U356" s="667"/>
      <c r="AD356" s="799"/>
    </row>
    <row r="357" spans="1:30" s="666" customFormat="1" ht="247.5">
      <c r="A357" s="818">
        <v>68</v>
      </c>
      <c r="B357" s="1068">
        <v>7000025905</v>
      </c>
      <c r="C357" s="1070">
        <v>720</v>
      </c>
      <c r="D357" s="1070">
        <v>1690</v>
      </c>
      <c r="E357" s="1070">
        <v>220</v>
      </c>
      <c r="F357" s="1068" t="s">
        <v>829</v>
      </c>
      <c r="G357" s="1070">
        <v>100002911</v>
      </c>
      <c r="H357" s="1070">
        <v>995432</v>
      </c>
      <c r="I357" s="1157"/>
      <c r="J357" s="1070">
        <v>18</v>
      </c>
      <c r="K357" s="1156"/>
      <c r="L357" s="1068" t="s">
        <v>657</v>
      </c>
      <c r="M357" s="1070" t="s">
        <v>602</v>
      </c>
      <c r="N357" s="1070">
        <v>4500</v>
      </c>
      <c r="O357" s="1143"/>
      <c r="P357" s="1102" t="str">
        <f t="shared" si="70"/>
        <v>Included</v>
      </c>
      <c r="Q357" s="1102">
        <f t="shared" si="71"/>
        <v>0</v>
      </c>
      <c r="R357" s="666">
        <f t="shared" si="72"/>
        <v>0</v>
      </c>
      <c r="S357" s="666">
        <f t="shared" si="57"/>
        <v>0</v>
      </c>
      <c r="T357" s="667"/>
      <c r="U357" s="667"/>
      <c r="AD357" s="799"/>
    </row>
    <row r="358" spans="1:30" s="666" customFormat="1" ht="115.5">
      <c r="A358" s="818">
        <v>69</v>
      </c>
      <c r="B358" s="1068">
        <v>7000025905</v>
      </c>
      <c r="C358" s="1070">
        <v>720</v>
      </c>
      <c r="D358" s="1070">
        <v>1690</v>
      </c>
      <c r="E358" s="1070">
        <v>230</v>
      </c>
      <c r="F358" s="1068" t="s">
        <v>829</v>
      </c>
      <c r="G358" s="1070">
        <v>100002583</v>
      </c>
      <c r="H358" s="1070">
        <v>995432</v>
      </c>
      <c r="I358" s="1157"/>
      <c r="J358" s="1070">
        <v>18</v>
      </c>
      <c r="K358" s="1156"/>
      <c r="L358" s="1068" t="s">
        <v>932</v>
      </c>
      <c r="M358" s="1070" t="s">
        <v>602</v>
      </c>
      <c r="N358" s="1070">
        <v>5000</v>
      </c>
      <c r="O358" s="1143"/>
      <c r="P358" s="1102" t="str">
        <f t="shared" si="70"/>
        <v>Included</v>
      </c>
      <c r="Q358" s="1102">
        <f t="shared" si="71"/>
        <v>0</v>
      </c>
      <c r="R358" s="666">
        <f t="shared" si="72"/>
        <v>0</v>
      </c>
      <c r="S358" s="666">
        <f t="shared" si="57"/>
        <v>0</v>
      </c>
      <c r="T358" s="667"/>
      <c r="U358" s="667"/>
      <c r="AD358" s="799"/>
    </row>
    <row r="359" spans="1:30" s="666" customFormat="1" ht="132">
      <c r="A359" s="818">
        <v>70</v>
      </c>
      <c r="B359" s="1068">
        <v>7000025905</v>
      </c>
      <c r="C359" s="1070">
        <v>720</v>
      </c>
      <c r="D359" s="1070">
        <v>1690</v>
      </c>
      <c r="E359" s="1070">
        <v>240</v>
      </c>
      <c r="F359" s="1068" t="s">
        <v>829</v>
      </c>
      <c r="G359" s="1070">
        <v>100002914</v>
      </c>
      <c r="H359" s="1070">
        <v>995432</v>
      </c>
      <c r="I359" s="1157"/>
      <c r="J359" s="1070">
        <v>18</v>
      </c>
      <c r="K359" s="1156"/>
      <c r="L359" s="1068" t="s">
        <v>796</v>
      </c>
      <c r="M359" s="1070" t="s">
        <v>602</v>
      </c>
      <c r="N359" s="1070">
        <v>1500</v>
      </c>
      <c r="O359" s="1143"/>
      <c r="P359" s="1102" t="str">
        <f t="shared" si="70"/>
        <v>Included</v>
      </c>
      <c r="Q359" s="1102">
        <f t="shared" si="71"/>
        <v>0</v>
      </c>
      <c r="R359" s="666">
        <f t="shared" si="72"/>
        <v>0</v>
      </c>
      <c r="S359" s="666">
        <f t="shared" si="57"/>
        <v>0</v>
      </c>
      <c r="T359" s="667"/>
      <c r="U359" s="667"/>
      <c r="AD359" s="799"/>
    </row>
    <row r="360" spans="1:30" s="666" customFormat="1" ht="49.5">
      <c r="A360" s="818">
        <v>71</v>
      </c>
      <c r="B360" s="1068">
        <v>7000025905</v>
      </c>
      <c r="C360" s="1070">
        <v>720</v>
      </c>
      <c r="D360" s="1070">
        <v>1690</v>
      </c>
      <c r="E360" s="1070">
        <v>250</v>
      </c>
      <c r="F360" s="1068" t="s">
        <v>829</v>
      </c>
      <c r="G360" s="1070">
        <v>100001721</v>
      </c>
      <c r="H360" s="1070">
        <v>995428</v>
      </c>
      <c r="I360" s="1157"/>
      <c r="J360" s="1070">
        <v>18</v>
      </c>
      <c r="K360" s="1156"/>
      <c r="L360" s="1068" t="s">
        <v>627</v>
      </c>
      <c r="M360" s="1070" t="s">
        <v>602</v>
      </c>
      <c r="N360" s="1070">
        <v>209</v>
      </c>
      <c r="O360" s="1143"/>
      <c r="P360" s="1102" t="str">
        <f t="shared" si="70"/>
        <v>Included</v>
      </c>
      <c r="Q360" s="1102">
        <f t="shared" si="71"/>
        <v>0</v>
      </c>
      <c r="R360" s="666">
        <f t="shared" si="72"/>
        <v>0</v>
      </c>
      <c r="S360" s="666">
        <f t="shared" si="57"/>
        <v>0</v>
      </c>
      <c r="T360" s="667"/>
      <c r="U360" s="667"/>
      <c r="AD360" s="799"/>
    </row>
    <row r="361" spans="1:30" s="666" customFormat="1" ht="66">
      <c r="A361" s="818">
        <v>72</v>
      </c>
      <c r="B361" s="1068">
        <v>7000025905</v>
      </c>
      <c r="C361" s="1070">
        <v>730</v>
      </c>
      <c r="D361" s="1070">
        <v>1700</v>
      </c>
      <c r="E361" s="1070">
        <v>10</v>
      </c>
      <c r="F361" s="1068" t="s">
        <v>890</v>
      </c>
      <c r="G361" s="1070">
        <v>100001210</v>
      </c>
      <c r="H361" s="1070">
        <v>995455</v>
      </c>
      <c r="I361" s="1157"/>
      <c r="J361" s="1070">
        <v>18</v>
      </c>
      <c r="K361" s="1156"/>
      <c r="L361" s="1068" t="s">
        <v>619</v>
      </c>
      <c r="M361" s="1070" t="s">
        <v>596</v>
      </c>
      <c r="N361" s="1070">
        <v>63</v>
      </c>
      <c r="O361" s="1143"/>
      <c r="P361" s="1102" t="str">
        <f t="shared" si="70"/>
        <v>Included</v>
      </c>
      <c r="Q361" s="1102">
        <f t="shared" si="71"/>
        <v>0</v>
      </c>
      <c r="R361" s="666">
        <f t="shared" si="72"/>
        <v>0</v>
      </c>
      <c r="S361" s="666">
        <f t="shared" si="57"/>
        <v>0</v>
      </c>
      <c r="T361" s="667"/>
      <c r="U361" s="667"/>
      <c r="AD361" s="799"/>
    </row>
    <row r="362" spans="1:30" s="666" customFormat="1" ht="33">
      <c r="A362" s="818">
        <v>73</v>
      </c>
      <c r="B362" s="1068">
        <v>7000025905</v>
      </c>
      <c r="C362" s="1070">
        <v>730</v>
      </c>
      <c r="D362" s="1070">
        <v>1700</v>
      </c>
      <c r="E362" s="1070">
        <v>20</v>
      </c>
      <c r="F362" s="1068" t="s">
        <v>890</v>
      </c>
      <c r="G362" s="1070">
        <v>100001680</v>
      </c>
      <c r="H362" s="1070">
        <v>995455</v>
      </c>
      <c r="I362" s="1157"/>
      <c r="J362" s="1070">
        <v>18</v>
      </c>
      <c r="K362" s="1156"/>
      <c r="L362" s="1068" t="s">
        <v>620</v>
      </c>
      <c r="M362" s="1070" t="s">
        <v>596</v>
      </c>
      <c r="N362" s="1070">
        <v>5</v>
      </c>
      <c r="O362" s="1143"/>
      <c r="P362" s="1102" t="str">
        <f t="shared" si="70"/>
        <v>Included</v>
      </c>
      <c r="Q362" s="1102">
        <f t="shared" si="71"/>
        <v>0</v>
      </c>
      <c r="R362" s="666">
        <f t="shared" si="72"/>
        <v>0</v>
      </c>
      <c r="S362" s="666">
        <f t="shared" si="57"/>
        <v>0</v>
      </c>
      <c r="T362" s="667"/>
      <c r="U362" s="667"/>
      <c r="AD362" s="799"/>
    </row>
    <row r="363" spans="1:30" s="666" customFormat="1" ht="33">
      <c r="A363" s="818">
        <v>74</v>
      </c>
      <c r="B363" s="1068">
        <v>7000025905</v>
      </c>
      <c r="C363" s="1070">
        <v>730</v>
      </c>
      <c r="D363" s="1070">
        <v>1700</v>
      </c>
      <c r="E363" s="1070">
        <v>30</v>
      </c>
      <c r="F363" s="1068" t="s">
        <v>890</v>
      </c>
      <c r="G363" s="1070">
        <v>100001681</v>
      </c>
      <c r="H363" s="1070">
        <v>995455</v>
      </c>
      <c r="I363" s="1157"/>
      <c r="J363" s="1070">
        <v>18</v>
      </c>
      <c r="K363" s="1156"/>
      <c r="L363" s="1068" t="s">
        <v>621</v>
      </c>
      <c r="M363" s="1070" t="s">
        <v>596</v>
      </c>
      <c r="N363" s="1070">
        <v>5</v>
      </c>
      <c r="O363" s="1143"/>
      <c r="P363" s="1102" t="str">
        <f>IF(O363=0, "Included", IF(ISERROR(N363*O363), O363, N363*O363))</f>
        <v>Included</v>
      </c>
      <c r="Q363" s="1102">
        <f>S363</f>
        <v>0</v>
      </c>
      <c r="R363" s="666">
        <f>IF(P363="Included",0,P363)</f>
        <v>0</v>
      </c>
      <c r="S363" s="666">
        <f t="shared" si="57"/>
        <v>0</v>
      </c>
      <c r="T363" s="667"/>
      <c r="U363" s="667"/>
      <c r="AD363" s="799"/>
    </row>
    <row r="364" spans="1:30" s="666" customFormat="1" ht="16.5">
      <c r="A364" s="818">
        <v>75</v>
      </c>
      <c r="B364" s="1068">
        <v>7000025905</v>
      </c>
      <c r="C364" s="1070">
        <v>770</v>
      </c>
      <c r="D364" s="1070">
        <v>1720</v>
      </c>
      <c r="E364" s="1070">
        <v>10</v>
      </c>
      <c r="F364" s="1068" t="s">
        <v>908</v>
      </c>
      <c r="G364" s="1070">
        <v>100032665</v>
      </c>
      <c r="H364" s="1070">
        <v>998875</v>
      </c>
      <c r="I364" s="1157"/>
      <c r="J364" s="1070">
        <v>18</v>
      </c>
      <c r="K364" s="1156"/>
      <c r="L364" s="1068" t="s">
        <v>913</v>
      </c>
      <c r="M364" s="1070" t="s">
        <v>581</v>
      </c>
      <c r="N364" s="1070">
        <v>1</v>
      </c>
      <c r="O364" s="1143"/>
      <c r="P364" s="1102" t="str">
        <f>IF(O364=0, "Included", IF(ISERROR(N364*O364), O364, N364*O364))</f>
        <v>Included</v>
      </c>
      <c r="Q364" s="1102">
        <f>S364</f>
        <v>0</v>
      </c>
      <c r="R364" s="666">
        <f>IF(P364="Included",0,P364)</f>
        <v>0</v>
      </c>
      <c r="S364" s="666">
        <f t="shared" si="57"/>
        <v>0</v>
      </c>
      <c r="T364" s="667"/>
      <c r="U364" s="667"/>
      <c r="AD364" s="799"/>
    </row>
    <row r="365" spans="1:30" s="1124" customFormat="1" ht="30" customHeight="1">
      <c r="A365" s="1115" t="s">
        <v>891</v>
      </c>
      <c r="B365" s="1116" t="s">
        <v>892</v>
      </c>
      <c r="C365" s="1117"/>
      <c r="D365" s="1117"/>
      <c r="E365" s="1117"/>
      <c r="F365" s="1118"/>
      <c r="G365" s="1117"/>
      <c r="H365" s="1117"/>
      <c r="I365" s="1118"/>
      <c r="J365" s="1118"/>
      <c r="K365" s="1118"/>
      <c r="L365" s="1119"/>
      <c r="M365" s="1120"/>
      <c r="N365" s="1120"/>
      <c r="O365" s="1120"/>
      <c r="P365" s="1120"/>
      <c r="Q365" s="1120"/>
      <c r="R365" s="1121" t="s">
        <v>492</v>
      </c>
      <c r="S365" s="1122" t="s">
        <v>493</v>
      </c>
      <c r="T365" s="1123"/>
      <c r="U365" s="1123"/>
      <c r="AD365" s="1125"/>
    </row>
    <row r="366" spans="1:30" s="666" customFormat="1" ht="33">
      <c r="A366" s="818">
        <v>1</v>
      </c>
      <c r="B366" s="1068">
        <v>7000025907</v>
      </c>
      <c r="C366" s="1070">
        <v>170</v>
      </c>
      <c r="D366" s="1070">
        <v>1310</v>
      </c>
      <c r="E366" s="1070">
        <v>10</v>
      </c>
      <c r="F366" s="1068" t="s">
        <v>707</v>
      </c>
      <c r="G366" s="1070">
        <v>100000266</v>
      </c>
      <c r="H366" s="1070">
        <v>998736</v>
      </c>
      <c r="I366" s="1157"/>
      <c r="J366" s="1070">
        <v>18</v>
      </c>
      <c r="K366" s="1156"/>
      <c r="L366" s="1068" t="s">
        <v>933</v>
      </c>
      <c r="M366" s="1070" t="s">
        <v>575</v>
      </c>
      <c r="N366" s="1070">
        <v>1</v>
      </c>
      <c r="O366" s="1143"/>
      <c r="P366" s="1102" t="str">
        <f>IF(O366=0, "Included", IF(ISERROR(N366*O366), O366, N366*O366))</f>
        <v>Included</v>
      </c>
      <c r="Q366" s="1102">
        <f>S366</f>
        <v>0</v>
      </c>
      <c r="R366" s="666">
        <f>IF(P366="Included",0,P366)</f>
        <v>0</v>
      </c>
      <c r="S366" s="666">
        <f>IF(K366="",(R366*J366/100),(R366*K366))</f>
        <v>0</v>
      </c>
      <c r="T366" s="667"/>
      <c r="U366" s="667"/>
      <c r="AD366" s="799"/>
    </row>
    <row r="367" spans="1:30" s="666" customFormat="1" ht="33">
      <c r="A367" s="818">
        <v>2</v>
      </c>
      <c r="B367" s="1068">
        <v>7000025907</v>
      </c>
      <c r="C367" s="1070">
        <v>170</v>
      </c>
      <c r="D367" s="1070">
        <v>1310</v>
      </c>
      <c r="E367" s="1070">
        <v>20</v>
      </c>
      <c r="F367" s="1068" t="s">
        <v>707</v>
      </c>
      <c r="G367" s="1070">
        <v>100000267</v>
      </c>
      <c r="H367" s="1070">
        <v>998736</v>
      </c>
      <c r="I367" s="1157"/>
      <c r="J367" s="1070">
        <v>18</v>
      </c>
      <c r="K367" s="1156"/>
      <c r="L367" s="1068" t="s">
        <v>779</v>
      </c>
      <c r="M367" s="1070" t="s">
        <v>575</v>
      </c>
      <c r="N367" s="1070">
        <v>2</v>
      </c>
      <c r="O367" s="1143"/>
      <c r="P367" s="1102" t="str">
        <f>IF(O367=0, "Included", IF(ISERROR(N367*O367), O367, N367*O367))</f>
        <v>Included</v>
      </c>
      <c r="Q367" s="1102">
        <f>S367</f>
        <v>0</v>
      </c>
      <c r="R367" s="666">
        <f>IF(P367="Included",0,P367)</f>
        <v>0</v>
      </c>
      <c r="S367" s="666">
        <f t="shared" ref="S367:S392" si="73">IF(K367="",(R367*J367/100),(R367*K367))</f>
        <v>0</v>
      </c>
      <c r="T367" s="667"/>
      <c r="U367" s="667"/>
      <c r="AD367" s="799"/>
    </row>
    <row r="368" spans="1:30" s="666" customFormat="1" ht="33">
      <c r="A368" s="818">
        <v>3</v>
      </c>
      <c r="B368" s="1068">
        <v>7000025907</v>
      </c>
      <c r="C368" s="1070">
        <v>170</v>
      </c>
      <c r="D368" s="1070">
        <v>1310</v>
      </c>
      <c r="E368" s="1070">
        <v>30</v>
      </c>
      <c r="F368" s="1068" t="s">
        <v>707</v>
      </c>
      <c r="G368" s="1070">
        <v>100000274</v>
      </c>
      <c r="H368" s="1070">
        <v>998736</v>
      </c>
      <c r="I368" s="1157"/>
      <c r="J368" s="1070">
        <v>18</v>
      </c>
      <c r="K368" s="1156"/>
      <c r="L368" s="1068" t="s">
        <v>731</v>
      </c>
      <c r="M368" s="1070" t="s">
        <v>575</v>
      </c>
      <c r="N368" s="1070">
        <v>9</v>
      </c>
      <c r="O368" s="1143"/>
      <c r="P368" s="1102" t="str">
        <f>IF(O368=0, "Included", IF(ISERROR(N368*O368), O368, N368*O368))</f>
        <v>Included</v>
      </c>
      <c r="Q368" s="1102">
        <f>S368</f>
        <v>0</v>
      </c>
      <c r="R368" s="666">
        <f>IF(P368="Included",0,P368)</f>
        <v>0</v>
      </c>
      <c r="S368" s="666">
        <f t="shared" si="73"/>
        <v>0</v>
      </c>
      <c r="T368" s="667"/>
      <c r="U368" s="667"/>
      <c r="AD368" s="799"/>
    </row>
    <row r="369" spans="1:30" s="666" customFormat="1" ht="33">
      <c r="A369" s="818">
        <v>4</v>
      </c>
      <c r="B369" s="1068">
        <v>7000025907</v>
      </c>
      <c r="C369" s="1070">
        <v>170</v>
      </c>
      <c r="D369" s="1070">
        <v>1310</v>
      </c>
      <c r="E369" s="1070">
        <v>40</v>
      </c>
      <c r="F369" s="1068" t="s">
        <v>707</v>
      </c>
      <c r="G369" s="1070">
        <v>100000287</v>
      </c>
      <c r="H369" s="1070">
        <v>998736</v>
      </c>
      <c r="I369" s="1157"/>
      <c r="J369" s="1070">
        <v>18</v>
      </c>
      <c r="K369" s="1156"/>
      <c r="L369" s="1068" t="s">
        <v>730</v>
      </c>
      <c r="M369" s="1070" t="s">
        <v>575</v>
      </c>
      <c r="N369" s="1070">
        <v>4</v>
      </c>
      <c r="O369" s="1143"/>
      <c r="P369" s="1102" t="str">
        <f>IF(O369=0, "Included", IF(ISERROR(N369*O369), O369, N369*O369))</f>
        <v>Included</v>
      </c>
      <c r="Q369" s="1102">
        <f>S369</f>
        <v>0</v>
      </c>
      <c r="R369" s="666">
        <f>IF(P369="Included",0,P369)</f>
        <v>0</v>
      </c>
      <c r="S369" s="666">
        <f t="shared" si="73"/>
        <v>0</v>
      </c>
      <c r="T369" s="667"/>
      <c r="U369" s="667"/>
      <c r="AD369" s="799"/>
    </row>
    <row r="370" spans="1:30" s="666" customFormat="1" ht="33">
      <c r="A370" s="818">
        <v>5</v>
      </c>
      <c r="B370" s="1068">
        <v>7000025907</v>
      </c>
      <c r="C370" s="1070">
        <v>170</v>
      </c>
      <c r="D370" s="1070">
        <v>1310</v>
      </c>
      <c r="E370" s="1070">
        <v>50</v>
      </c>
      <c r="F370" s="1068" t="s">
        <v>707</v>
      </c>
      <c r="G370" s="1070">
        <v>100000288</v>
      </c>
      <c r="H370" s="1070">
        <v>998736</v>
      </c>
      <c r="I370" s="1157"/>
      <c r="J370" s="1070">
        <v>18</v>
      </c>
      <c r="K370" s="1156"/>
      <c r="L370" s="1068" t="s">
        <v>819</v>
      </c>
      <c r="M370" s="1070" t="s">
        <v>575</v>
      </c>
      <c r="N370" s="1070">
        <v>2</v>
      </c>
      <c r="O370" s="1143"/>
      <c r="P370" s="1102" t="str">
        <f t="shared" ref="P370:P376" si="74">IF(O370=0, "Included", IF(ISERROR(N370*O370), O370, N370*O370))</f>
        <v>Included</v>
      </c>
      <c r="Q370" s="1102">
        <f t="shared" ref="Q370:Q376" si="75">S370</f>
        <v>0</v>
      </c>
      <c r="R370" s="666">
        <f t="shared" ref="R370:R376" si="76">IF(P370="Included",0,P370)</f>
        <v>0</v>
      </c>
      <c r="S370" s="666">
        <f t="shared" si="73"/>
        <v>0</v>
      </c>
      <c r="T370" s="667"/>
      <c r="U370" s="667"/>
      <c r="AD370" s="799"/>
    </row>
    <row r="371" spans="1:30" s="666" customFormat="1" ht="33">
      <c r="A371" s="818">
        <v>6</v>
      </c>
      <c r="B371" s="1068">
        <v>7000025907</v>
      </c>
      <c r="C371" s="1070">
        <v>180</v>
      </c>
      <c r="D371" s="1070">
        <v>1410</v>
      </c>
      <c r="E371" s="1070">
        <v>10</v>
      </c>
      <c r="F371" s="1068" t="s">
        <v>645</v>
      </c>
      <c r="G371" s="1070">
        <v>100000339</v>
      </c>
      <c r="H371" s="1070">
        <v>998731</v>
      </c>
      <c r="I371" s="1157"/>
      <c r="J371" s="1070">
        <v>18</v>
      </c>
      <c r="K371" s="1156"/>
      <c r="L371" s="1068" t="s">
        <v>909</v>
      </c>
      <c r="M371" s="1070" t="s">
        <v>581</v>
      </c>
      <c r="N371" s="1070">
        <v>3</v>
      </c>
      <c r="O371" s="1143"/>
      <c r="P371" s="1102" t="str">
        <f t="shared" si="74"/>
        <v>Included</v>
      </c>
      <c r="Q371" s="1102">
        <f t="shared" si="75"/>
        <v>0</v>
      </c>
      <c r="R371" s="666">
        <f t="shared" si="76"/>
        <v>0</v>
      </c>
      <c r="S371" s="666">
        <f t="shared" si="73"/>
        <v>0</v>
      </c>
      <c r="T371" s="667"/>
      <c r="U371" s="667"/>
      <c r="AD371" s="799"/>
    </row>
    <row r="372" spans="1:30" s="666" customFormat="1" ht="49.5">
      <c r="A372" s="818">
        <v>7</v>
      </c>
      <c r="B372" s="1068">
        <v>7000025907</v>
      </c>
      <c r="C372" s="1070">
        <v>190</v>
      </c>
      <c r="D372" s="1070">
        <v>1421</v>
      </c>
      <c r="E372" s="1070">
        <v>10</v>
      </c>
      <c r="F372" s="1068" t="s">
        <v>712</v>
      </c>
      <c r="G372" s="1070">
        <v>100017133</v>
      </c>
      <c r="H372" s="1070">
        <v>998731</v>
      </c>
      <c r="I372" s="1157"/>
      <c r="J372" s="1070">
        <v>18</v>
      </c>
      <c r="K372" s="1156"/>
      <c r="L372" s="1068" t="s">
        <v>791</v>
      </c>
      <c r="M372" s="1070" t="s">
        <v>575</v>
      </c>
      <c r="N372" s="1070">
        <v>12</v>
      </c>
      <c r="O372" s="1143"/>
      <c r="P372" s="1102" t="str">
        <f t="shared" si="74"/>
        <v>Included</v>
      </c>
      <c r="Q372" s="1102">
        <f t="shared" si="75"/>
        <v>0</v>
      </c>
      <c r="R372" s="666">
        <f t="shared" si="76"/>
        <v>0</v>
      </c>
      <c r="S372" s="666">
        <f t="shared" si="73"/>
        <v>0</v>
      </c>
      <c r="T372" s="667"/>
      <c r="U372" s="667"/>
      <c r="AD372" s="799"/>
    </row>
    <row r="373" spans="1:30" s="666" customFormat="1" ht="33">
      <c r="A373" s="818">
        <v>8</v>
      </c>
      <c r="B373" s="1068">
        <v>7000025907</v>
      </c>
      <c r="C373" s="1070">
        <v>200</v>
      </c>
      <c r="D373" s="1070">
        <v>1470</v>
      </c>
      <c r="E373" s="1070">
        <v>10</v>
      </c>
      <c r="F373" s="1068" t="s">
        <v>658</v>
      </c>
      <c r="G373" s="1070">
        <v>100000728</v>
      </c>
      <c r="H373" s="1070">
        <v>998736</v>
      </c>
      <c r="I373" s="1157"/>
      <c r="J373" s="1070">
        <v>18</v>
      </c>
      <c r="K373" s="1156"/>
      <c r="L373" s="1068" t="s">
        <v>583</v>
      </c>
      <c r="M373" s="1070" t="s">
        <v>575</v>
      </c>
      <c r="N373" s="1070">
        <v>3</v>
      </c>
      <c r="O373" s="1143"/>
      <c r="P373" s="1102" t="str">
        <f t="shared" si="74"/>
        <v>Included</v>
      </c>
      <c r="Q373" s="1102">
        <f t="shared" si="75"/>
        <v>0</v>
      </c>
      <c r="R373" s="666">
        <f t="shared" si="76"/>
        <v>0</v>
      </c>
      <c r="S373" s="666">
        <f t="shared" si="73"/>
        <v>0</v>
      </c>
      <c r="T373" s="667"/>
      <c r="U373" s="667"/>
      <c r="AD373" s="799"/>
    </row>
    <row r="374" spans="1:30" s="666" customFormat="1" ht="33">
      <c r="A374" s="818">
        <v>9</v>
      </c>
      <c r="B374" s="1068">
        <v>7000025907</v>
      </c>
      <c r="C374" s="1070">
        <v>200</v>
      </c>
      <c r="D374" s="1070">
        <v>1470</v>
      </c>
      <c r="E374" s="1070">
        <v>20</v>
      </c>
      <c r="F374" s="1068" t="s">
        <v>658</v>
      </c>
      <c r="G374" s="1070">
        <v>100000735</v>
      </c>
      <c r="H374" s="1070">
        <v>998736</v>
      </c>
      <c r="I374" s="1157"/>
      <c r="J374" s="1070">
        <v>18</v>
      </c>
      <c r="K374" s="1156"/>
      <c r="L374" s="1068" t="s">
        <v>610</v>
      </c>
      <c r="M374" s="1070" t="s">
        <v>581</v>
      </c>
      <c r="N374" s="1070">
        <v>2</v>
      </c>
      <c r="O374" s="1143"/>
      <c r="P374" s="1102" t="str">
        <f t="shared" si="74"/>
        <v>Included</v>
      </c>
      <c r="Q374" s="1102">
        <f t="shared" si="75"/>
        <v>0</v>
      </c>
      <c r="R374" s="666">
        <f t="shared" si="76"/>
        <v>0</v>
      </c>
      <c r="S374" s="666">
        <f t="shared" si="73"/>
        <v>0</v>
      </c>
      <c r="T374" s="667"/>
      <c r="U374" s="667"/>
      <c r="AD374" s="799"/>
    </row>
    <row r="375" spans="1:30" s="666" customFormat="1" ht="33">
      <c r="A375" s="818">
        <v>10</v>
      </c>
      <c r="B375" s="1068">
        <v>7000025907</v>
      </c>
      <c r="C375" s="1070">
        <v>210</v>
      </c>
      <c r="D375" s="1070">
        <v>1513</v>
      </c>
      <c r="E375" s="1070">
        <v>10</v>
      </c>
      <c r="F375" s="1068" t="s">
        <v>648</v>
      </c>
      <c r="G375" s="1070">
        <v>100002075</v>
      </c>
      <c r="H375" s="1070">
        <v>998736</v>
      </c>
      <c r="I375" s="1157"/>
      <c r="J375" s="1070">
        <v>18</v>
      </c>
      <c r="K375" s="1156"/>
      <c r="L375" s="1068" t="s">
        <v>795</v>
      </c>
      <c r="M375" s="1070" t="s">
        <v>575</v>
      </c>
      <c r="N375" s="1070">
        <v>1</v>
      </c>
      <c r="O375" s="1143"/>
      <c r="P375" s="1102" t="str">
        <f t="shared" si="74"/>
        <v>Included</v>
      </c>
      <c r="Q375" s="1102">
        <f t="shared" si="75"/>
        <v>0</v>
      </c>
      <c r="R375" s="666">
        <f t="shared" si="76"/>
        <v>0</v>
      </c>
      <c r="S375" s="666">
        <f t="shared" si="73"/>
        <v>0</v>
      </c>
      <c r="T375" s="667"/>
      <c r="U375" s="667"/>
      <c r="AD375" s="799"/>
    </row>
    <row r="376" spans="1:30" s="666" customFormat="1" ht="33">
      <c r="A376" s="818">
        <v>11</v>
      </c>
      <c r="B376" s="1068">
        <v>7000025907</v>
      </c>
      <c r="C376" s="1070">
        <v>210</v>
      </c>
      <c r="D376" s="1070">
        <v>1513</v>
      </c>
      <c r="E376" s="1070">
        <v>20</v>
      </c>
      <c r="F376" s="1068" t="s">
        <v>648</v>
      </c>
      <c r="G376" s="1070">
        <v>100002069</v>
      </c>
      <c r="H376" s="1070">
        <v>998736</v>
      </c>
      <c r="I376" s="1157"/>
      <c r="J376" s="1070">
        <v>18</v>
      </c>
      <c r="K376" s="1156"/>
      <c r="L376" s="1068" t="s">
        <v>611</v>
      </c>
      <c r="M376" s="1070" t="s">
        <v>575</v>
      </c>
      <c r="N376" s="1070">
        <v>2</v>
      </c>
      <c r="O376" s="1143"/>
      <c r="P376" s="1102" t="str">
        <f t="shared" si="74"/>
        <v>Included</v>
      </c>
      <c r="Q376" s="1102">
        <f t="shared" si="75"/>
        <v>0</v>
      </c>
      <c r="R376" s="666">
        <f t="shared" si="76"/>
        <v>0</v>
      </c>
      <c r="S376" s="666">
        <f t="shared" si="73"/>
        <v>0</v>
      </c>
      <c r="T376" s="667"/>
      <c r="U376" s="667"/>
      <c r="AD376" s="799"/>
    </row>
    <row r="377" spans="1:30" s="666" customFormat="1" ht="33">
      <c r="A377" s="818">
        <v>12</v>
      </c>
      <c r="B377" s="1068">
        <v>7000025907</v>
      </c>
      <c r="C377" s="1070">
        <v>220</v>
      </c>
      <c r="D377" s="1070">
        <v>1590</v>
      </c>
      <c r="E377" s="1070">
        <v>10</v>
      </c>
      <c r="F377" s="1068" t="s">
        <v>716</v>
      </c>
      <c r="G377" s="1070">
        <v>100002181</v>
      </c>
      <c r="H377" s="1070">
        <v>998736</v>
      </c>
      <c r="I377" s="1157"/>
      <c r="J377" s="1070">
        <v>18</v>
      </c>
      <c r="K377" s="1156"/>
      <c r="L377" s="1068" t="s">
        <v>579</v>
      </c>
      <c r="M377" s="1070" t="s">
        <v>578</v>
      </c>
      <c r="N377" s="1070">
        <v>1</v>
      </c>
      <c r="O377" s="1143"/>
      <c r="P377" s="1102" t="str">
        <f>IF(O377=0, "Included", IF(ISERROR(N377*O377), O377, N377*O377))</f>
        <v>Included</v>
      </c>
      <c r="Q377" s="1102">
        <f>S377</f>
        <v>0</v>
      </c>
      <c r="R377" s="666">
        <f>IF(P377="Included",0,P377)</f>
        <v>0</v>
      </c>
      <c r="S377" s="666">
        <f t="shared" si="73"/>
        <v>0</v>
      </c>
      <c r="T377" s="667"/>
      <c r="U377" s="667"/>
      <c r="AD377" s="799"/>
    </row>
    <row r="378" spans="1:30" s="666" customFormat="1" ht="33">
      <c r="A378" s="818">
        <v>13</v>
      </c>
      <c r="B378" s="1068">
        <v>7000025907</v>
      </c>
      <c r="C378" s="1070">
        <v>220</v>
      </c>
      <c r="D378" s="1070">
        <v>1590</v>
      </c>
      <c r="E378" s="1070">
        <v>20</v>
      </c>
      <c r="F378" s="1068" t="s">
        <v>716</v>
      </c>
      <c r="G378" s="1070">
        <v>100002182</v>
      </c>
      <c r="H378" s="1070">
        <v>998736</v>
      </c>
      <c r="I378" s="1157"/>
      <c r="J378" s="1070">
        <v>18</v>
      </c>
      <c r="K378" s="1156"/>
      <c r="L378" s="1068" t="s">
        <v>580</v>
      </c>
      <c r="M378" s="1070" t="s">
        <v>578</v>
      </c>
      <c r="N378" s="1070">
        <v>1</v>
      </c>
      <c r="O378" s="1143"/>
      <c r="P378" s="1102" t="str">
        <f>IF(O378=0, "Included", IF(ISERROR(N378*O378), O378, N378*O378))</f>
        <v>Included</v>
      </c>
      <c r="Q378" s="1102">
        <f>S378</f>
        <v>0</v>
      </c>
      <c r="R378" s="666">
        <f>IF(P378="Included",0,P378)</f>
        <v>0</v>
      </c>
      <c r="S378" s="666">
        <f t="shared" si="73"/>
        <v>0</v>
      </c>
      <c r="T378" s="667"/>
      <c r="U378" s="667"/>
      <c r="AD378" s="799"/>
    </row>
    <row r="379" spans="1:30" s="666" customFormat="1" ht="49.5">
      <c r="A379" s="818">
        <v>14</v>
      </c>
      <c r="B379" s="1068">
        <v>7000025907</v>
      </c>
      <c r="C379" s="1070">
        <v>230</v>
      </c>
      <c r="D379" s="1070">
        <v>1670</v>
      </c>
      <c r="E379" s="1070">
        <v>10</v>
      </c>
      <c r="F379" s="1068" t="s">
        <v>829</v>
      </c>
      <c r="G379" s="1070">
        <v>100004518</v>
      </c>
      <c r="H379" s="1070">
        <v>995433</v>
      </c>
      <c r="I379" s="1157"/>
      <c r="J379" s="1070">
        <v>18</v>
      </c>
      <c r="K379" s="1156"/>
      <c r="L379" s="1068" t="s">
        <v>601</v>
      </c>
      <c r="M379" s="1070" t="s">
        <v>602</v>
      </c>
      <c r="N379" s="1070">
        <v>943</v>
      </c>
      <c r="O379" s="1143"/>
      <c r="P379" s="1102" t="str">
        <f>IF(O379=0, "Included", IF(ISERROR(N379*O379), O379, N379*O379))</f>
        <v>Included</v>
      </c>
      <c r="Q379" s="1102">
        <f>S379</f>
        <v>0</v>
      </c>
      <c r="R379" s="666">
        <f>IF(P379="Included",0,P379)</f>
        <v>0</v>
      </c>
      <c r="S379" s="666">
        <f t="shared" si="73"/>
        <v>0</v>
      </c>
      <c r="T379" s="667"/>
      <c r="U379" s="667"/>
      <c r="AD379" s="799"/>
    </row>
    <row r="380" spans="1:30" s="666" customFormat="1" ht="66">
      <c r="A380" s="818">
        <v>15</v>
      </c>
      <c r="B380" s="1068">
        <v>7000025907</v>
      </c>
      <c r="C380" s="1070">
        <v>230</v>
      </c>
      <c r="D380" s="1070">
        <v>1670</v>
      </c>
      <c r="E380" s="1070">
        <v>20</v>
      </c>
      <c r="F380" s="1068" t="s">
        <v>829</v>
      </c>
      <c r="G380" s="1070">
        <v>100011662</v>
      </c>
      <c r="H380" s="1070">
        <v>995433</v>
      </c>
      <c r="I380" s="1157"/>
      <c r="J380" s="1070">
        <v>18</v>
      </c>
      <c r="K380" s="1156"/>
      <c r="L380" s="1068" t="s">
        <v>834</v>
      </c>
      <c r="M380" s="1070" t="s">
        <v>602</v>
      </c>
      <c r="N380" s="1070">
        <v>105</v>
      </c>
      <c r="O380" s="1143"/>
      <c r="P380" s="1102" t="str">
        <f t="shared" ref="P380:P391" si="77">IF(O380=0, "Included", IF(ISERROR(N380*O380), O380, N380*O380))</f>
        <v>Included</v>
      </c>
      <c r="Q380" s="1102">
        <f t="shared" ref="Q380:Q391" si="78">S380</f>
        <v>0</v>
      </c>
      <c r="R380" s="666">
        <f t="shared" ref="R380:R391" si="79">IF(P380="Included",0,P380)</f>
        <v>0</v>
      </c>
      <c r="S380" s="666">
        <f t="shared" si="73"/>
        <v>0</v>
      </c>
      <c r="T380" s="667"/>
      <c r="U380" s="667"/>
      <c r="AD380" s="799"/>
    </row>
    <row r="381" spans="1:30" s="666" customFormat="1" ht="16.5">
      <c r="A381" s="818">
        <v>16</v>
      </c>
      <c r="B381" s="1068">
        <v>7000025907</v>
      </c>
      <c r="C381" s="1070">
        <v>230</v>
      </c>
      <c r="D381" s="1070">
        <v>1670</v>
      </c>
      <c r="E381" s="1070">
        <v>30</v>
      </c>
      <c r="F381" s="1068" t="s">
        <v>829</v>
      </c>
      <c r="G381" s="1070">
        <v>100001326</v>
      </c>
      <c r="H381" s="1070">
        <v>995454</v>
      </c>
      <c r="I381" s="1157"/>
      <c r="J381" s="1070">
        <v>18</v>
      </c>
      <c r="K381" s="1156"/>
      <c r="L381" s="1068" t="s">
        <v>613</v>
      </c>
      <c r="M381" s="1070" t="s">
        <v>602</v>
      </c>
      <c r="N381" s="1070">
        <v>4</v>
      </c>
      <c r="O381" s="1143"/>
      <c r="P381" s="1102" t="str">
        <f t="shared" si="77"/>
        <v>Included</v>
      </c>
      <c r="Q381" s="1102">
        <f t="shared" si="78"/>
        <v>0</v>
      </c>
      <c r="R381" s="666">
        <f t="shared" si="79"/>
        <v>0</v>
      </c>
      <c r="S381" s="666">
        <f t="shared" si="73"/>
        <v>0</v>
      </c>
      <c r="T381" s="667"/>
      <c r="U381" s="667"/>
      <c r="AD381" s="799"/>
    </row>
    <row r="382" spans="1:30" s="666" customFormat="1" ht="16.5">
      <c r="A382" s="818">
        <v>17</v>
      </c>
      <c r="B382" s="1068">
        <v>7000025907</v>
      </c>
      <c r="C382" s="1070">
        <v>230</v>
      </c>
      <c r="D382" s="1070">
        <v>1670</v>
      </c>
      <c r="E382" s="1070">
        <v>40</v>
      </c>
      <c r="F382" s="1068" t="s">
        <v>829</v>
      </c>
      <c r="G382" s="1070">
        <v>100001325</v>
      </c>
      <c r="H382" s="1070">
        <v>995454</v>
      </c>
      <c r="I382" s="1157"/>
      <c r="J382" s="1070">
        <v>18</v>
      </c>
      <c r="K382" s="1156"/>
      <c r="L382" s="1068" t="s">
        <v>603</v>
      </c>
      <c r="M382" s="1070" t="s">
        <v>602</v>
      </c>
      <c r="N382" s="1070">
        <v>16</v>
      </c>
      <c r="O382" s="1143"/>
      <c r="P382" s="1102" t="str">
        <f t="shared" si="77"/>
        <v>Included</v>
      </c>
      <c r="Q382" s="1102">
        <f t="shared" si="78"/>
        <v>0</v>
      </c>
      <c r="R382" s="666">
        <f t="shared" si="79"/>
        <v>0</v>
      </c>
      <c r="S382" s="666">
        <f t="shared" si="73"/>
        <v>0</v>
      </c>
      <c r="T382" s="667"/>
      <c r="U382" s="667"/>
      <c r="AD382" s="799"/>
    </row>
    <row r="383" spans="1:30" s="666" customFormat="1" ht="49.5">
      <c r="A383" s="818">
        <v>18</v>
      </c>
      <c r="B383" s="1068">
        <v>7000025907</v>
      </c>
      <c r="C383" s="1070">
        <v>230</v>
      </c>
      <c r="D383" s="1070">
        <v>1670</v>
      </c>
      <c r="E383" s="1070">
        <v>50</v>
      </c>
      <c r="F383" s="1068" t="s">
        <v>829</v>
      </c>
      <c r="G383" s="1070">
        <v>100001327</v>
      </c>
      <c r="H383" s="1070">
        <v>995454</v>
      </c>
      <c r="I383" s="1157"/>
      <c r="J383" s="1070">
        <v>18</v>
      </c>
      <c r="K383" s="1156"/>
      <c r="L383" s="1068" t="s">
        <v>614</v>
      </c>
      <c r="M383" s="1070" t="s">
        <v>602</v>
      </c>
      <c r="N383" s="1070">
        <v>213</v>
      </c>
      <c r="O383" s="1143"/>
      <c r="P383" s="1102" t="str">
        <f t="shared" si="77"/>
        <v>Included</v>
      </c>
      <c r="Q383" s="1102">
        <f t="shared" si="78"/>
        <v>0</v>
      </c>
      <c r="R383" s="666">
        <f t="shared" si="79"/>
        <v>0</v>
      </c>
      <c r="S383" s="666">
        <f t="shared" si="73"/>
        <v>0</v>
      </c>
      <c r="T383" s="667"/>
      <c r="U383" s="667"/>
      <c r="AD383" s="799"/>
    </row>
    <row r="384" spans="1:30" s="666" customFormat="1" ht="16.5">
      <c r="A384" s="818">
        <v>19</v>
      </c>
      <c r="B384" s="1068">
        <v>7000025907</v>
      </c>
      <c r="C384" s="1070">
        <v>230</v>
      </c>
      <c r="D384" s="1070">
        <v>1670</v>
      </c>
      <c r="E384" s="1070">
        <v>60</v>
      </c>
      <c r="F384" s="1068" t="s">
        <v>829</v>
      </c>
      <c r="G384" s="1070">
        <v>100001329</v>
      </c>
      <c r="H384" s="1070">
        <v>995454</v>
      </c>
      <c r="I384" s="1157"/>
      <c r="J384" s="1070">
        <v>18</v>
      </c>
      <c r="K384" s="1156"/>
      <c r="L384" s="1068" t="s">
        <v>604</v>
      </c>
      <c r="M384" s="1070" t="s">
        <v>596</v>
      </c>
      <c r="N384" s="1070">
        <v>15</v>
      </c>
      <c r="O384" s="1143"/>
      <c r="P384" s="1102" t="str">
        <f t="shared" si="77"/>
        <v>Included</v>
      </c>
      <c r="Q384" s="1102">
        <f t="shared" si="78"/>
        <v>0</v>
      </c>
      <c r="R384" s="666">
        <f t="shared" si="79"/>
        <v>0</v>
      </c>
      <c r="S384" s="666">
        <f t="shared" si="73"/>
        <v>0</v>
      </c>
      <c r="T384" s="667"/>
      <c r="U384" s="667"/>
      <c r="AD384" s="799"/>
    </row>
    <row r="385" spans="1:30" s="666" customFormat="1" ht="16.5">
      <c r="A385" s="818">
        <v>20</v>
      </c>
      <c r="B385" s="1068">
        <v>7000025907</v>
      </c>
      <c r="C385" s="1070">
        <v>230</v>
      </c>
      <c r="D385" s="1070">
        <v>1670</v>
      </c>
      <c r="E385" s="1070">
        <v>70</v>
      </c>
      <c r="F385" s="1068" t="s">
        <v>829</v>
      </c>
      <c r="G385" s="1070">
        <v>100001714</v>
      </c>
      <c r="H385" s="1070">
        <v>995428</v>
      </c>
      <c r="I385" s="1157"/>
      <c r="J385" s="1070">
        <v>18</v>
      </c>
      <c r="K385" s="1156"/>
      <c r="L385" s="1068" t="s">
        <v>622</v>
      </c>
      <c r="M385" s="1070" t="s">
        <v>608</v>
      </c>
      <c r="N385" s="1070">
        <v>3000</v>
      </c>
      <c r="O385" s="1143"/>
      <c r="P385" s="1102" t="str">
        <f t="shared" si="77"/>
        <v>Included</v>
      </c>
      <c r="Q385" s="1102">
        <f t="shared" si="78"/>
        <v>0</v>
      </c>
      <c r="R385" s="666">
        <f t="shared" si="79"/>
        <v>0</v>
      </c>
      <c r="S385" s="666">
        <f t="shared" si="73"/>
        <v>0</v>
      </c>
      <c r="T385" s="667"/>
      <c r="U385" s="667"/>
      <c r="AD385" s="799"/>
    </row>
    <row r="386" spans="1:30" s="666" customFormat="1" ht="16.5">
      <c r="A386" s="818">
        <v>21</v>
      </c>
      <c r="B386" s="1068">
        <v>7000025907</v>
      </c>
      <c r="C386" s="1070">
        <v>230</v>
      </c>
      <c r="D386" s="1070">
        <v>1670</v>
      </c>
      <c r="E386" s="1070">
        <v>80</v>
      </c>
      <c r="F386" s="1068" t="s">
        <v>829</v>
      </c>
      <c r="G386" s="1070">
        <v>100001713</v>
      </c>
      <c r="H386" s="1070">
        <v>995424</v>
      </c>
      <c r="I386" s="1157"/>
      <c r="J386" s="1070">
        <v>18</v>
      </c>
      <c r="K386" s="1156"/>
      <c r="L386" s="1068" t="s">
        <v>607</v>
      </c>
      <c r="M386" s="1070" t="s">
        <v>608</v>
      </c>
      <c r="N386" s="1070">
        <v>4000</v>
      </c>
      <c r="O386" s="1143"/>
      <c r="P386" s="1102" t="str">
        <f t="shared" si="77"/>
        <v>Included</v>
      </c>
      <c r="Q386" s="1102">
        <f t="shared" si="78"/>
        <v>0</v>
      </c>
      <c r="R386" s="666">
        <f t="shared" si="79"/>
        <v>0</v>
      </c>
      <c r="S386" s="666">
        <f t="shared" si="73"/>
        <v>0</v>
      </c>
      <c r="T386" s="667"/>
      <c r="U386" s="667"/>
      <c r="AD386" s="799"/>
    </row>
    <row r="387" spans="1:30" s="666" customFormat="1" ht="33">
      <c r="A387" s="818">
        <v>22</v>
      </c>
      <c r="B387" s="1068">
        <v>7000025907</v>
      </c>
      <c r="C387" s="1070">
        <v>230</v>
      </c>
      <c r="D387" s="1070">
        <v>1670</v>
      </c>
      <c r="E387" s="1070">
        <v>90</v>
      </c>
      <c r="F387" s="1068" t="s">
        <v>829</v>
      </c>
      <c r="G387" s="1070">
        <v>100001712</v>
      </c>
      <c r="H387" s="1070">
        <v>995428</v>
      </c>
      <c r="I387" s="1157"/>
      <c r="J387" s="1070">
        <v>18</v>
      </c>
      <c r="K387" s="1156"/>
      <c r="L387" s="1068" t="s">
        <v>835</v>
      </c>
      <c r="M387" s="1070" t="s">
        <v>608</v>
      </c>
      <c r="N387" s="1070">
        <v>1000</v>
      </c>
      <c r="O387" s="1143"/>
      <c r="P387" s="1102" t="str">
        <f t="shared" si="77"/>
        <v>Included</v>
      </c>
      <c r="Q387" s="1102">
        <f t="shared" si="78"/>
        <v>0</v>
      </c>
      <c r="R387" s="666">
        <f t="shared" si="79"/>
        <v>0</v>
      </c>
      <c r="S387" s="666">
        <f t="shared" si="73"/>
        <v>0</v>
      </c>
      <c r="T387" s="667"/>
      <c r="U387" s="667"/>
      <c r="AD387" s="799"/>
    </row>
    <row r="388" spans="1:30" s="666" customFormat="1" ht="82.5">
      <c r="A388" s="818">
        <v>23</v>
      </c>
      <c r="B388" s="1068">
        <v>7000025907</v>
      </c>
      <c r="C388" s="1070">
        <v>230</v>
      </c>
      <c r="D388" s="1070">
        <v>1670</v>
      </c>
      <c r="E388" s="1070">
        <v>100</v>
      </c>
      <c r="F388" s="1068" t="s">
        <v>829</v>
      </c>
      <c r="G388" s="1070">
        <v>100007097</v>
      </c>
      <c r="H388" s="1070">
        <v>995454</v>
      </c>
      <c r="I388" s="1157"/>
      <c r="J388" s="1070">
        <v>18</v>
      </c>
      <c r="K388" s="1156"/>
      <c r="L388" s="1068" t="s">
        <v>806</v>
      </c>
      <c r="M388" s="1070" t="s">
        <v>608</v>
      </c>
      <c r="N388" s="1070">
        <v>150</v>
      </c>
      <c r="O388" s="1143"/>
      <c r="P388" s="1102" t="str">
        <f t="shared" si="77"/>
        <v>Included</v>
      </c>
      <c r="Q388" s="1102">
        <f t="shared" si="78"/>
        <v>0</v>
      </c>
      <c r="R388" s="666">
        <f t="shared" si="79"/>
        <v>0</v>
      </c>
      <c r="S388" s="666">
        <f t="shared" si="73"/>
        <v>0</v>
      </c>
      <c r="T388" s="667"/>
      <c r="U388" s="667"/>
      <c r="AD388" s="799"/>
    </row>
    <row r="389" spans="1:30" s="666" customFormat="1" ht="49.5">
      <c r="A389" s="818">
        <v>24</v>
      </c>
      <c r="B389" s="1068">
        <v>7000025907</v>
      </c>
      <c r="C389" s="1070">
        <v>230</v>
      </c>
      <c r="D389" s="1070">
        <v>1670</v>
      </c>
      <c r="E389" s="1070">
        <v>110</v>
      </c>
      <c r="F389" s="1068" t="s">
        <v>829</v>
      </c>
      <c r="G389" s="1070">
        <v>100001721</v>
      </c>
      <c r="H389" s="1070">
        <v>995428</v>
      </c>
      <c r="I389" s="1157"/>
      <c r="J389" s="1070">
        <v>18</v>
      </c>
      <c r="K389" s="1156"/>
      <c r="L389" s="1068" t="s">
        <v>627</v>
      </c>
      <c r="M389" s="1070" t="s">
        <v>602</v>
      </c>
      <c r="N389" s="1070">
        <v>13</v>
      </c>
      <c r="O389" s="1143"/>
      <c r="P389" s="1102" t="str">
        <f t="shared" si="77"/>
        <v>Included</v>
      </c>
      <c r="Q389" s="1102">
        <f t="shared" si="78"/>
        <v>0</v>
      </c>
      <c r="R389" s="666">
        <f t="shared" si="79"/>
        <v>0</v>
      </c>
      <c r="S389" s="666">
        <f t="shared" si="73"/>
        <v>0</v>
      </c>
      <c r="T389" s="667"/>
      <c r="U389" s="667"/>
      <c r="AD389" s="799"/>
    </row>
    <row r="390" spans="1:30" s="666" customFormat="1" ht="66">
      <c r="A390" s="818">
        <v>25</v>
      </c>
      <c r="B390" s="1068">
        <v>7000025907</v>
      </c>
      <c r="C390" s="1070">
        <v>240</v>
      </c>
      <c r="D390" s="1070">
        <v>1680</v>
      </c>
      <c r="E390" s="1070">
        <v>10</v>
      </c>
      <c r="F390" s="1068" t="s">
        <v>893</v>
      </c>
      <c r="G390" s="1070">
        <v>100001210</v>
      </c>
      <c r="H390" s="1070">
        <v>995455</v>
      </c>
      <c r="I390" s="1157"/>
      <c r="J390" s="1070">
        <v>18</v>
      </c>
      <c r="K390" s="1156"/>
      <c r="L390" s="1068" t="s">
        <v>619</v>
      </c>
      <c r="M390" s="1070" t="s">
        <v>596</v>
      </c>
      <c r="N390" s="1070">
        <v>10</v>
      </c>
      <c r="O390" s="1143"/>
      <c r="P390" s="1102" t="str">
        <f t="shared" si="77"/>
        <v>Included</v>
      </c>
      <c r="Q390" s="1102">
        <f t="shared" si="78"/>
        <v>0</v>
      </c>
      <c r="R390" s="666">
        <f t="shared" si="79"/>
        <v>0</v>
      </c>
      <c r="S390" s="666">
        <f t="shared" si="73"/>
        <v>0</v>
      </c>
      <c r="T390" s="667"/>
      <c r="U390" s="667"/>
      <c r="AD390" s="799"/>
    </row>
    <row r="391" spans="1:30" s="666" customFormat="1" ht="33">
      <c r="A391" s="818">
        <v>26</v>
      </c>
      <c r="B391" s="1068">
        <v>7000025907</v>
      </c>
      <c r="C391" s="1070">
        <v>240</v>
      </c>
      <c r="D391" s="1070">
        <v>1680</v>
      </c>
      <c r="E391" s="1070">
        <v>20</v>
      </c>
      <c r="F391" s="1068" t="s">
        <v>893</v>
      </c>
      <c r="G391" s="1070">
        <v>100001680</v>
      </c>
      <c r="H391" s="1070">
        <v>995455</v>
      </c>
      <c r="I391" s="1157"/>
      <c r="J391" s="1070">
        <v>18</v>
      </c>
      <c r="K391" s="1156"/>
      <c r="L391" s="1068" t="s">
        <v>620</v>
      </c>
      <c r="M391" s="1070" t="s">
        <v>596</v>
      </c>
      <c r="N391" s="1070">
        <v>3</v>
      </c>
      <c r="O391" s="1143"/>
      <c r="P391" s="1102" t="str">
        <f t="shared" si="77"/>
        <v>Included</v>
      </c>
      <c r="Q391" s="1102">
        <f t="shared" si="78"/>
        <v>0</v>
      </c>
      <c r="R391" s="666">
        <f t="shared" si="79"/>
        <v>0</v>
      </c>
      <c r="S391" s="666">
        <f t="shared" si="73"/>
        <v>0</v>
      </c>
      <c r="T391" s="667"/>
      <c r="U391" s="667"/>
      <c r="AD391" s="799"/>
    </row>
    <row r="392" spans="1:30" s="666" customFormat="1" ht="33">
      <c r="A392" s="818">
        <v>27</v>
      </c>
      <c r="B392" s="1068">
        <v>7000025907</v>
      </c>
      <c r="C392" s="1070">
        <v>240</v>
      </c>
      <c r="D392" s="1070">
        <v>1680</v>
      </c>
      <c r="E392" s="1070">
        <v>30</v>
      </c>
      <c r="F392" s="1068" t="s">
        <v>893</v>
      </c>
      <c r="G392" s="1070">
        <v>100001681</v>
      </c>
      <c r="H392" s="1070">
        <v>995455</v>
      </c>
      <c r="I392" s="1157"/>
      <c r="J392" s="1070">
        <v>18</v>
      </c>
      <c r="K392" s="1156"/>
      <c r="L392" s="1068" t="s">
        <v>621</v>
      </c>
      <c r="M392" s="1070" t="s">
        <v>596</v>
      </c>
      <c r="N392" s="1070">
        <v>1</v>
      </c>
      <c r="O392" s="1143"/>
      <c r="P392" s="1102" t="str">
        <f>IF(O392=0, "Included", IF(ISERROR(N392*O392), O392, N392*O392))</f>
        <v>Included</v>
      </c>
      <c r="Q392" s="1102">
        <f>S392</f>
        <v>0</v>
      </c>
      <c r="R392" s="666">
        <f>IF(P392="Included",0,P392)</f>
        <v>0</v>
      </c>
      <c r="S392" s="666">
        <f t="shared" si="73"/>
        <v>0</v>
      </c>
      <c r="T392" s="667"/>
      <c r="U392" s="667"/>
      <c r="AD392" s="799"/>
    </row>
    <row r="393" spans="1:30" s="1124" customFormat="1" ht="30" customHeight="1">
      <c r="A393" s="1115" t="s">
        <v>895</v>
      </c>
      <c r="B393" s="1116" t="s">
        <v>896</v>
      </c>
      <c r="C393" s="1117"/>
      <c r="D393" s="1117"/>
      <c r="E393" s="1117"/>
      <c r="F393" s="1118"/>
      <c r="G393" s="1117"/>
      <c r="H393" s="1117"/>
      <c r="I393" s="1118"/>
      <c r="J393" s="1118"/>
      <c r="K393" s="1118"/>
      <c r="L393" s="1119"/>
      <c r="M393" s="1120"/>
      <c r="N393" s="1120"/>
      <c r="O393" s="1120"/>
      <c r="P393" s="1120"/>
      <c r="Q393" s="1120"/>
      <c r="R393" s="1121" t="s">
        <v>492</v>
      </c>
      <c r="S393" s="1122" t="s">
        <v>493</v>
      </c>
      <c r="T393" s="1123"/>
      <c r="U393" s="1123"/>
      <c r="AD393" s="1125"/>
    </row>
    <row r="394" spans="1:30" s="666" customFormat="1" ht="33">
      <c r="A394" s="818">
        <v>1</v>
      </c>
      <c r="B394" s="1068">
        <v>7000025908</v>
      </c>
      <c r="C394" s="1070">
        <v>720</v>
      </c>
      <c r="D394" s="1070">
        <v>1290</v>
      </c>
      <c r="E394" s="1070">
        <v>10</v>
      </c>
      <c r="F394" s="1068" t="s">
        <v>706</v>
      </c>
      <c r="G394" s="1070">
        <v>100000133</v>
      </c>
      <c r="H394" s="1070">
        <v>998736</v>
      </c>
      <c r="I394" s="1157"/>
      <c r="J394" s="1070">
        <v>18</v>
      </c>
      <c r="K394" s="1156"/>
      <c r="L394" s="1068" t="s">
        <v>719</v>
      </c>
      <c r="M394" s="1070" t="s">
        <v>575</v>
      </c>
      <c r="N394" s="1070">
        <v>1</v>
      </c>
      <c r="O394" s="1143"/>
      <c r="P394" s="1102" t="str">
        <f>IF(O394=0, "Included", IF(ISERROR(N394*O394), O394, N394*O394))</f>
        <v>Included</v>
      </c>
      <c r="Q394" s="1102">
        <f>S394</f>
        <v>0</v>
      </c>
      <c r="R394" s="666">
        <f>IF(P394="Included",0,P394)</f>
        <v>0</v>
      </c>
      <c r="S394" s="666">
        <f>IF(K394="",(R394*J394/100),(R394*K394))</f>
        <v>0</v>
      </c>
      <c r="T394" s="667"/>
      <c r="U394" s="667"/>
      <c r="AD394" s="799"/>
    </row>
    <row r="395" spans="1:30" s="666" customFormat="1" ht="33">
      <c r="A395" s="818">
        <v>2</v>
      </c>
      <c r="B395" s="1068">
        <v>7000025908</v>
      </c>
      <c r="C395" s="1070">
        <v>720</v>
      </c>
      <c r="D395" s="1070">
        <v>1290</v>
      </c>
      <c r="E395" s="1070">
        <v>20</v>
      </c>
      <c r="F395" s="1068" t="s">
        <v>706</v>
      </c>
      <c r="G395" s="1070">
        <v>100000134</v>
      </c>
      <c r="H395" s="1070">
        <v>998736</v>
      </c>
      <c r="I395" s="1157"/>
      <c r="J395" s="1070">
        <v>18</v>
      </c>
      <c r="K395" s="1156"/>
      <c r="L395" s="1068" t="s">
        <v>720</v>
      </c>
      <c r="M395" s="1070" t="s">
        <v>575</v>
      </c>
      <c r="N395" s="1070">
        <v>1</v>
      </c>
      <c r="O395" s="1143"/>
      <c r="P395" s="1102" t="str">
        <f>IF(O395=0, "Included", IF(ISERROR(N395*O395), O395, N395*O395))</f>
        <v>Included</v>
      </c>
      <c r="Q395" s="1102">
        <f>S395</f>
        <v>0</v>
      </c>
      <c r="R395" s="666">
        <f>IF(P395="Included",0,P395)</f>
        <v>0</v>
      </c>
      <c r="S395" s="666">
        <f t="shared" ref="S395:S468" si="80">IF(K395="",(R395*J395/100),(R395*K395))</f>
        <v>0</v>
      </c>
      <c r="T395" s="667"/>
      <c r="U395" s="667"/>
      <c r="AD395" s="799"/>
    </row>
    <row r="396" spans="1:30" s="666" customFormat="1" ht="33">
      <c r="A396" s="818">
        <v>3</v>
      </c>
      <c r="B396" s="1068">
        <v>7000025908</v>
      </c>
      <c r="C396" s="1070">
        <v>720</v>
      </c>
      <c r="D396" s="1070">
        <v>1290</v>
      </c>
      <c r="E396" s="1070">
        <v>30</v>
      </c>
      <c r="F396" s="1068" t="s">
        <v>706</v>
      </c>
      <c r="G396" s="1070">
        <v>100000143</v>
      </c>
      <c r="H396" s="1070">
        <v>998736</v>
      </c>
      <c r="I396" s="1157"/>
      <c r="J396" s="1070">
        <v>18</v>
      </c>
      <c r="K396" s="1156"/>
      <c r="L396" s="1068" t="s">
        <v>721</v>
      </c>
      <c r="M396" s="1070" t="s">
        <v>575</v>
      </c>
      <c r="N396" s="1070">
        <v>6</v>
      </c>
      <c r="O396" s="1143"/>
      <c r="P396" s="1102" t="str">
        <f>IF(O396=0, "Included", IF(ISERROR(N396*O396), O396, N396*O396))</f>
        <v>Included</v>
      </c>
      <c r="Q396" s="1102">
        <f>S396</f>
        <v>0</v>
      </c>
      <c r="R396" s="666">
        <f>IF(P396="Included",0,P396)</f>
        <v>0</v>
      </c>
      <c r="S396" s="666">
        <f t="shared" si="80"/>
        <v>0</v>
      </c>
      <c r="T396" s="667"/>
      <c r="U396" s="667"/>
      <c r="AD396" s="799"/>
    </row>
    <row r="397" spans="1:30" s="666" customFormat="1" ht="33">
      <c r="A397" s="818">
        <v>4</v>
      </c>
      <c r="B397" s="1068">
        <v>7000025908</v>
      </c>
      <c r="C397" s="1070">
        <v>720</v>
      </c>
      <c r="D397" s="1070">
        <v>1290</v>
      </c>
      <c r="E397" s="1070">
        <v>40</v>
      </c>
      <c r="F397" s="1068" t="s">
        <v>706</v>
      </c>
      <c r="G397" s="1070">
        <v>100000171</v>
      </c>
      <c r="H397" s="1070">
        <v>998736</v>
      </c>
      <c r="I397" s="1157"/>
      <c r="J397" s="1070">
        <v>18</v>
      </c>
      <c r="K397" s="1156"/>
      <c r="L397" s="1068" t="s">
        <v>776</v>
      </c>
      <c r="M397" s="1070" t="s">
        <v>575</v>
      </c>
      <c r="N397" s="1070">
        <v>4</v>
      </c>
      <c r="O397" s="1143"/>
      <c r="P397" s="1102" t="str">
        <f>IF(O397=0, "Included", IF(ISERROR(N397*O397), O397, N397*O397))</f>
        <v>Included</v>
      </c>
      <c r="Q397" s="1102">
        <f>S397</f>
        <v>0</v>
      </c>
      <c r="R397" s="666">
        <f>IF(P397="Included",0,P397)</f>
        <v>0</v>
      </c>
      <c r="S397" s="666">
        <f t="shared" si="80"/>
        <v>0</v>
      </c>
      <c r="T397" s="667"/>
      <c r="U397" s="667"/>
      <c r="AD397" s="799"/>
    </row>
    <row r="398" spans="1:30" s="666" customFormat="1" ht="33">
      <c r="A398" s="818">
        <v>5</v>
      </c>
      <c r="B398" s="1068">
        <v>7000025908</v>
      </c>
      <c r="C398" s="1070">
        <v>720</v>
      </c>
      <c r="D398" s="1070">
        <v>1290</v>
      </c>
      <c r="E398" s="1070">
        <v>50</v>
      </c>
      <c r="F398" s="1068" t="s">
        <v>706</v>
      </c>
      <c r="G398" s="1070">
        <v>100000172</v>
      </c>
      <c r="H398" s="1070">
        <v>998736</v>
      </c>
      <c r="I398" s="1157"/>
      <c r="J398" s="1070">
        <v>18</v>
      </c>
      <c r="K398" s="1156"/>
      <c r="L398" s="1068" t="s">
        <v>777</v>
      </c>
      <c r="M398" s="1070" t="s">
        <v>575</v>
      </c>
      <c r="N398" s="1070">
        <v>2</v>
      </c>
      <c r="O398" s="1143"/>
      <c r="P398" s="1102" t="str">
        <f t="shared" ref="P398:P404" si="81">IF(O398=0, "Included", IF(ISERROR(N398*O398), O398, N398*O398))</f>
        <v>Included</v>
      </c>
      <c r="Q398" s="1102">
        <f t="shared" ref="Q398:Q404" si="82">S398</f>
        <v>0</v>
      </c>
      <c r="R398" s="666">
        <f t="shared" ref="R398:R404" si="83">IF(P398="Included",0,P398)</f>
        <v>0</v>
      </c>
      <c r="S398" s="666">
        <f t="shared" si="80"/>
        <v>0</v>
      </c>
      <c r="T398" s="667"/>
      <c r="U398" s="667"/>
      <c r="AD398" s="799"/>
    </row>
    <row r="399" spans="1:30" s="666" customFormat="1" ht="33">
      <c r="A399" s="818">
        <v>6</v>
      </c>
      <c r="B399" s="1068">
        <v>7000025908</v>
      </c>
      <c r="C399" s="1070">
        <v>720</v>
      </c>
      <c r="D399" s="1070">
        <v>1290</v>
      </c>
      <c r="E399" s="1070">
        <v>60</v>
      </c>
      <c r="F399" s="1068" t="s">
        <v>706</v>
      </c>
      <c r="G399" s="1070">
        <v>100000183</v>
      </c>
      <c r="H399" s="1070">
        <v>998736</v>
      </c>
      <c r="I399" s="1157"/>
      <c r="J399" s="1070">
        <v>18</v>
      </c>
      <c r="K399" s="1156"/>
      <c r="L399" s="1068" t="s">
        <v>726</v>
      </c>
      <c r="M399" s="1070" t="s">
        <v>575</v>
      </c>
      <c r="N399" s="1070">
        <v>3</v>
      </c>
      <c r="O399" s="1143"/>
      <c r="P399" s="1102" t="str">
        <f t="shared" si="81"/>
        <v>Included</v>
      </c>
      <c r="Q399" s="1102">
        <f t="shared" si="82"/>
        <v>0</v>
      </c>
      <c r="R399" s="666">
        <f t="shared" si="83"/>
        <v>0</v>
      </c>
      <c r="S399" s="666">
        <f t="shared" si="80"/>
        <v>0</v>
      </c>
      <c r="T399" s="667"/>
      <c r="U399" s="667"/>
      <c r="AD399" s="799"/>
    </row>
    <row r="400" spans="1:30" s="666" customFormat="1" ht="33">
      <c r="A400" s="818">
        <v>7</v>
      </c>
      <c r="B400" s="1068">
        <v>7000025908</v>
      </c>
      <c r="C400" s="1070">
        <v>720</v>
      </c>
      <c r="D400" s="1070">
        <v>1290</v>
      </c>
      <c r="E400" s="1070">
        <v>70</v>
      </c>
      <c r="F400" s="1068" t="s">
        <v>706</v>
      </c>
      <c r="G400" s="1070">
        <v>100000194</v>
      </c>
      <c r="H400" s="1070">
        <v>998736</v>
      </c>
      <c r="I400" s="1157"/>
      <c r="J400" s="1070">
        <v>18</v>
      </c>
      <c r="K400" s="1156"/>
      <c r="L400" s="1068" t="s">
        <v>778</v>
      </c>
      <c r="M400" s="1070" t="s">
        <v>581</v>
      </c>
      <c r="N400" s="1070">
        <v>22</v>
      </c>
      <c r="O400" s="1143"/>
      <c r="P400" s="1102" t="str">
        <f t="shared" si="81"/>
        <v>Included</v>
      </c>
      <c r="Q400" s="1102">
        <f t="shared" si="82"/>
        <v>0</v>
      </c>
      <c r="R400" s="666">
        <f t="shared" si="83"/>
        <v>0</v>
      </c>
      <c r="S400" s="666">
        <f t="shared" si="80"/>
        <v>0</v>
      </c>
      <c r="T400" s="667"/>
      <c r="U400" s="667"/>
      <c r="AD400" s="799"/>
    </row>
    <row r="401" spans="1:30" s="666" customFormat="1" ht="33">
      <c r="A401" s="818">
        <v>8</v>
      </c>
      <c r="B401" s="1068">
        <v>7000025908</v>
      </c>
      <c r="C401" s="1070">
        <v>730</v>
      </c>
      <c r="D401" s="1070">
        <v>1310</v>
      </c>
      <c r="E401" s="1070">
        <v>10</v>
      </c>
      <c r="F401" s="1068" t="s">
        <v>707</v>
      </c>
      <c r="G401" s="1070">
        <v>100000267</v>
      </c>
      <c r="H401" s="1070">
        <v>998736</v>
      </c>
      <c r="I401" s="1157"/>
      <c r="J401" s="1070">
        <v>18</v>
      </c>
      <c r="K401" s="1156"/>
      <c r="L401" s="1068" t="s">
        <v>779</v>
      </c>
      <c r="M401" s="1070" t="s">
        <v>575</v>
      </c>
      <c r="N401" s="1070">
        <v>2</v>
      </c>
      <c r="O401" s="1143"/>
      <c r="P401" s="1102" t="str">
        <f t="shared" si="81"/>
        <v>Included</v>
      </c>
      <c r="Q401" s="1102">
        <f t="shared" si="82"/>
        <v>0</v>
      </c>
      <c r="R401" s="666">
        <f t="shared" si="83"/>
        <v>0</v>
      </c>
      <c r="S401" s="666">
        <f t="shared" si="80"/>
        <v>0</v>
      </c>
      <c r="T401" s="667"/>
      <c r="U401" s="667"/>
      <c r="AD401" s="799"/>
    </row>
    <row r="402" spans="1:30" s="666" customFormat="1" ht="33">
      <c r="A402" s="818">
        <v>9</v>
      </c>
      <c r="B402" s="1068">
        <v>7000025908</v>
      </c>
      <c r="C402" s="1070">
        <v>730</v>
      </c>
      <c r="D402" s="1070">
        <v>1310</v>
      </c>
      <c r="E402" s="1070">
        <v>20</v>
      </c>
      <c r="F402" s="1068" t="s">
        <v>707</v>
      </c>
      <c r="G402" s="1070">
        <v>100000274</v>
      </c>
      <c r="H402" s="1070">
        <v>998736</v>
      </c>
      <c r="I402" s="1157"/>
      <c r="J402" s="1070">
        <v>18</v>
      </c>
      <c r="K402" s="1156"/>
      <c r="L402" s="1068" t="s">
        <v>731</v>
      </c>
      <c r="M402" s="1070" t="s">
        <v>575</v>
      </c>
      <c r="N402" s="1070">
        <v>6</v>
      </c>
      <c r="O402" s="1143"/>
      <c r="P402" s="1102" t="str">
        <f t="shared" si="81"/>
        <v>Included</v>
      </c>
      <c r="Q402" s="1102">
        <f t="shared" si="82"/>
        <v>0</v>
      </c>
      <c r="R402" s="666">
        <f t="shared" si="83"/>
        <v>0</v>
      </c>
      <c r="S402" s="666">
        <f t="shared" si="80"/>
        <v>0</v>
      </c>
      <c r="T402" s="667"/>
      <c r="U402" s="667"/>
      <c r="AD402" s="799"/>
    </row>
    <row r="403" spans="1:30" s="666" customFormat="1" ht="33">
      <c r="A403" s="818">
        <v>10</v>
      </c>
      <c r="B403" s="1068">
        <v>7000025908</v>
      </c>
      <c r="C403" s="1070">
        <v>730</v>
      </c>
      <c r="D403" s="1070">
        <v>1310</v>
      </c>
      <c r="E403" s="1070">
        <v>30</v>
      </c>
      <c r="F403" s="1068" t="s">
        <v>707</v>
      </c>
      <c r="G403" s="1070">
        <v>100000287</v>
      </c>
      <c r="H403" s="1070">
        <v>998736</v>
      </c>
      <c r="I403" s="1157"/>
      <c r="J403" s="1070">
        <v>18</v>
      </c>
      <c r="K403" s="1156"/>
      <c r="L403" s="1068" t="s">
        <v>730</v>
      </c>
      <c r="M403" s="1070" t="s">
        <v>575</v>
      </c>
      <c r="N403" s="1070">
        <v>6</v>
      </c>
      <c r="O403" s="1143"/>
      <c r="P403" s="1102" t="str">
        <f t="shared" si="81"/>
        <v>Included</v>
      </c>
      <c r="Q403" s="1102">
        <f t="shared" si="82"/>
        <v>0</v>
      </c>
      <c r="R403" s="666">
        <f t="shared" si="83"/>
        <v>0</v>
      </c>
      <c r="S403" s="666">
        <f t="shared" si="80"/>
        <v>0</v>
      </c>
      <c r="T403" s="667"/>
      <c r="U403" s="667"/>
      <c r="AD403" s="799"/>
    </row>
    <row r="404" spans="1:30" s="666" customFormat="1" ht="33">
      <c r="A404" s="818">
        <v>11</v>
      </c>
      <c r="B404" s="1068">
        <v>7000025908</v>
      </c>
      <c r="C404" s="1070">
        <v>730</v>
      </c>
      <c r="D404" s="1070">
        <v>1310</v>
      </c>
      <c r="E404" s="1070">
        <v>40</v>
      </c>
      <c r="F404" s="1068" t="s">
        <v>707</v>
      </c>
      <c r="G404" s="1070">
        <v>100000328</v>
      </c>
      <c r="H404" s="1070">
        <v>998736</v>
      </c>
      <c r="I404" s="1157"/>
      <c r="J404" s="1070">
        <v>18</v>
      </c>
      <c r="K404" s="1156"/>
      <c r="L404" s="1068" t="s">
        <v>576</v>
      </c>
      <c r="M404" s="1070" t="s">
        <v>575</v>
      </c>
      <c r="N404" s="1070">
        <v>3</v>
      </c>
      <c r="O404" s="1143"/>
      <c r="P404" s="1102" t="str">
        <f t="shared" si="81"/>
        <v>Included</v>
      </c>
      <c r="Q404" s="1102">
        <f t="shared" si="82"/>
        <v>0</v>
      </c>
      <c r="R404" s="666">
        <f t="shared" si="83"/>
        <v>0</v>
      </c>
      <c r="S404" s="666">
        <f t="shared" si="80"/>
        <v>0</v>
      </c>
      <c r="T404" s="667"/>
      <c r="U404" s="667"/>
      <c r="AD404" s="799"/>
    </row>
    <row r="405" spans="1:30" s="666" customFormat="1" ht="33">
      <c r="A405" s="818">
        <v>12</v>
      </c>
      <c r="B405" s="1068">
        <v>7000025908</v>
      </c>
      <c r="C405" s="1070">
        <v>730</v>
      </c>
      <c r="D405" s="1070">
        <v>1310</v>
      </c>
      <c r="E405" s="1070">
        <v>50</v>
      </c>
      <c r="F405" s="1068" t="s">
        <v>707</v>
      </c>
      <c r="G405" s="1070">
        <v>100005443</v>
      </c>
      <c r="H405" s="1070">
        <v>998734</v>
      </c>
      <c r="I405" s="1157"/>
      <c r="J405" s="1070">
        <v>18</v>
      </c>
      <c r="K405" s="1156"/>
      <c r="L405" s="1068" t="s">
        <v>600</v>
      </c>
      <c r="M405" s="1070" t="s">
        <v>575</v>
      </c>
      <c r="N405" s="1070">
        <v>16</v>
      </c>
      <c r="O405" s="1143"/>
      <c r="P405" s="1102" t="str">
        <f>IF(O405=0, "Included", IF(ISERROR(N405*O405), O405, N405*O405))</f>
        <v>Included</v>
      </c>
      <c r="Q405" s="1102">
        <f>S405</f>
        <v>0</v>
      </c>
      <c r="R405" s="666">
        <f>IF(P405="Included",0,P405)</f>
        <v>0</v>
      </c>
      <c r="S405" s="666">
        <f t="shared" si="80"/>
        <v>0</v>
      </c>
      <c r="T405" s="667"/>
      <c r="U405" s="667"/>
      <c r="AD405" s="799"/>
    </row>
    <row r="406" spans="1:30" s="666" customFormat="1" ht="33">
      <c r="A406" s="818">
        <v>13</v>
      </c>
      <c r="B406" s="1068">
        <v>7000025908</v>
      </c>
      <c r="C406" s="1070">
        <v>740</v>
      </c>
      <c r="D406" s="1070">
        <v>1390</v>
      </c>
      <c r="E406" s="1070">
        <v>10</v>
      </c>
      <c r="F406" s="1068" t="s">
        <v>709</v>
      </c>
      <c r="G406" s="1070">
        <v>100000011</v>
      </c>
      <c r="H406" s="1070">
        <v>998736</v>
      </c>
      <c r="I406" s="1157"/>
      <c r="J406" s="1070">
        <v>18</v>
      </c>
      <c r="K406" s="1156"/>
      <c r="L406" s="1068" t="s">
        <v>782</v>
      </c>
      <c r="M406" s="1070" t="s">
        <v>581</v>
      </c>
      <c r="N406" s="1070">
        <v>1</v>
      </c>
      <c r="O406" s="1143"/>
      <c r="P406" s="1102" t="str">
        <f>IF(O406=0, "Included", IF(ISERROR(N406*O406), O406, N406*O406))</f>
        <v>Included</v>
      </c>
      <c r="Q406" s="1102">
        <f>S406</f>
        <v>0</v>
      </c>
      <c r="R406" s="666">
        <f>IF(P406="Included",0,P406)</f>
        <v>0</v>
      </c>
      <c r="S406" s="666">
        <f t="shared" si="80"/>
        <v>0</v>
      </c>
      <c r="T406" s="667"/>
      <c r="U406" s="667"/>
      <c r="AD406" s="799"/>
    </row>
    <row r="407" spans="1:30" s="666" customFormat="1" ht="33">
      <c r="A407" s="818">
        <v>14</v>
      </c>
      <c r="B407" s="1068">
        <v>7000025908</v>
      </c>
      <c r="C407" s="1070">
        <v>750</v>
      </c>
      <c r="D407" s="1070">
        <v>1400</v>
      </c>
      <c r="E407" s="1070">
        <v>10</v>
      </c>
      <c r="F407" s="1068" t="s">
        <v>710</v>
      </c>
      <c r="G407" s="1070">
        <v>100000192</v>
      </c>
      <c r="H407" s="1070">
        <v>998731</v>
      </c>
      <c r="I407" s="1157"/>
      <c r="J407" s="1070">
        <v>18</v>
      </c>
      <c r="K407" s="1156"/>
      <c r="L407" s="1068" t="s">
        <v>783</v>
      </c>
      <c r="M407" s="1070" t="s">
        <v>581</v>
      </c>
      <c r="N407" s="1070">
        <v>1</v>
      </c>
      <c r="O407" s="1143"/>
      <c r="P407" s="1102" t="str">
        <f>IF(O407=0, "Included", IF(ISERROR(N407*O407), O407, N407*O407))</f>
        <v>Included</v>
      </c>
      <c r="Q407" s="1102">
        <f>S407</f>
        <v>0</v>
      </c>
      <c r="R407" s="666">
        <f>IF(P407="Included",0,P407)</f>
        <v>0</v>
      </c>
      <c r="S407" s="666">
        <f t="shared" si="80"/>
        <v>0</v>
      </c>
      <c r="T407" s="667"/>
      <c r="U407" s="667"/>
      <c r="AD407" s="799"/>
    </row>
    <row r="408" spans="1:30" s="666" customFormat="1" ht="33">
      <c r="A408" s="818">
        <v>15</v>
      </c>
      <c r="B408" s="1068">
        <v>7000025908</v>
      </c>
      <c r="C408" s="1070">
        <v>750</v>
      </c>
      <c r="D408" s="1070">
        <v>1400</v>
      </c>
      <c r="E408" s="1070">
        <v>20</v>
      </c>
      <c r="F408" s="1068" t="s">
        <v>710</v>
      </c>
      <c r="G408" s="1070">
        <v>100000185</v>
      </c>
      <c r="H408" s="1070">
        <v>998731</v>
      </c>
      <c r="I408" s="1157"/>
      <c r="J408" s="1070">
        <v>18</v>
      </c>
      <c r="K408" s="1156"/>
      <c r="L408" s="1068" t="s">
        <v>784</v>
      </c>
      <c r="M408" s="1070" t="s">
        <v>581</v>
      </c>
      <c r="N408" s="1070">
        <v>1</v>
      </c>
      <c r="O408" s="1143"/>
      <c r="P408" s="1102" t="str">
        <f t="shared" ref="P408:P419" si="84">IF(O408=0, "Included", IF(ISERROR(N408*O408), O408, N408*O408))</f>
        <v>Included</v>
      </c>
      <c r="Q408" s="1102">
        <f t="shared" ref="Q408:Q419" si="85">S408</f>
        <v>0</v>
      </c>
      <c r="R408" s="666">
        <f t="shared" ref="R408:R419" si="86">IF(P408="Included",0,P408)</f>
        <v>0</v>
      </c>
      <c r="S408" s="666">
        <f t="shared" si="80"/>
        <v>0</v>
      </c>
      <c r="T408" s="667"/>
      <c r="U408" s="667"/>
      <c r="AD408" s="799"/>
    </row>
    <row r="409" spans="1:30" s="666" customFormat="1" ht="33">
      <c r="A409" s="818">
        <v>16</v>
      </c>
      <c r="B409" s="1068">
        <v>7000025908</v>
      </c>
      <c r="C409" s="1070">
        <v>750</v>
      </c>
      <c r="D409" s="1070">
        <v>1400</v>
      </c>
      <c r="E409" s="1070">
        <v>30</v>
      </c>
      <c r="F409" s="1068" t="s">
        <v>710</v>
      </c>
      <c r="G409" s="1070">
        <v>100000190</v>
      </c>
      <c r="H409" s="1070">
        <v>998731</v>
      </c>
      <c r="I409" s="1157"/>
      <c r="J409" s="1070">
        <v>18</v>
      </c>
      <c r="K409" s="1156"/>
      <c r="L409" s="1068" t="s">
        <v>785</v>
      </c>
      <c r="M409" s="1070" t="s">
        <v>581</v>
      </c>
      <c r="N409" s="1070">
        <v>1</v>
      </c>
      <c r="O409" s="1143"/>
      <c r="P409" s="1102" t="str">
        <f t="shared" si="84"/>
        <v>Included</v>
      </c>
      <c r="Q409" s="1102">
        <f t="shared" si="85"/>
        <v>0</v>
      </c>
      <c r="R409" s="666">
        <f t="shared" si="86"/>
        <v>0</v>
      </c>
      <c r="S409" s="666">
        <f t="shared" si="80"/>
        <v>0</v>
      </c>
      <c r="T409" s="667"/>
      <c r="U409" s="667"/>
      <c r="AD409" s="799"/>
    </row>
    <row r="410" spans="1:30" s="666" customFormat="1" ht="115.5">
      <c r="A410" s="818">
        <v>17</v>
      </c>
      <c r="B410" s="1068">
        <v>7000025908</v>
      </c>
      <c r="C410" s="1070">
        <v>750</v>
      </c>
      <c r="D410" s="1070">
        <v>1400</v>
      </c>
      <c r="E410" s="1070">
        <v>40</v>
      </c>
      <c r="F410" s="1068" t="s">
        <v>710</v>
      </c>
      <c r="G410" s="1070">
        <v>100000005</v>
      </c>
      <c r="H410" s="1070">
        <v>998736</v>
      </c>
      <c r="I410" s="1157"/>
      <c r="J410" s="1070">
        <v>18</v>
      </c>
      <c r="K410" s="1156"/>
      <c r="L410" s="1068" t="s">
        <v>934</v>
      </c>
      <c r="M410" s="1070" t="s">
        <v>664</v>
      </c>
      <c r="N410" s="1070">
        <v>1</v>
      </c>
      <c r="O410" s="1143"/>
      <c r="P410" s="1102" t="str">
        <f t="shared" si="84"/>
        <v>Included</v>
      </c>
      <c r="Q410" s="1102">
        <f t="shared" si="85"/>
        <v>0</v>
      </c>
      <c r="R410" s="666">
        <f t="shared" si="86"/>
        <v>0</v>
      </c>
      <c r="S410" s="666">
        <f t="shared" si="80"/>
        <v>0</v>
      </c>
      <c r="T410" s="667"/>
      <c r="U410" s="667"/>
      <c r="AD410" s="799"/>
    </row>
    <row r="411" spans="1:30" s="666" customFormat="1" ht="49.5">
      <c r="A411" s="818">
        <v>18</v>
      </c>
      <c r="B411" s="1068">
        <v>7000025908</v>
      </c>
      <c r="C411" s="1070">
        <v>760</v>
      </c>
      <c r="D411" s="1070">
        <v>1401</v>
      </c>
      <c r="E411" s="1070">
        <v>10</v>
      </c>
      <c r="F411" s="1068" t="s">
        <v>711</v>
      </c>
      <c r="G411" s="1070">
        <v>100017134</v>
      </c>
      <c r="H411" s="1070">
        <v>998731</v>
      </c>
      <c r="I411" s="1157"/>
      <c r="J411" s="1070">
        <v>18</v>
      </c>
      <c r="K411" s="1156"/>
      <c r="L411" s="1068" t="s">
        <v>789</v>
      </c>
      <c r="M411" s="1070" t="s">
        <v>575</v>
      </c>
      <c r="N411" s="1070">
        <v>12</v>
      </c>
      <c r="O411" s="1143"/>
      <c r="P411" s="1102" t="str">
        <f t="shared" si="84"/>
        <v>Included</v>
      </c>
      <c r="Q411" s="1102">
        <f t="shared" si="85"/>
        <v>0</v>
      </c>
      <c r="R411" s="666">
        <f t="shared" si="86"/>
        <v>0</v>
      </c>
      <c r="S411" s="666">
        <f t="shared" si="80"/>
        <v>0</v>
      </c>
      <c r="T411" s="667"/>
      <c r="U411" s="667"/>
      <c r="AD411" s="799"/>
    </row>
    <row r="412" spans="1:30" s="666" customFormat="1" ht="49.5">
      <c r="A412" s="818">
        <v>19</v>
      </c>
      <c r="B412" s="1068">
        <v>7000025908</v>
      </c>
      <c r="C412" s="1070">
        <v>760</v>
      </c>
      <c r="D412" s="1070">
        <v>1401</v>
      </c>
      <c r="E412" s="1070">
        <v>20</v>
      </c>
      <c r="F412" s="1068" t="s">
        <v>711</v>
      </c>
      <c r="G412" s="1070">
        <v>100017135</v>
      </c>
      <c r="H412" s="1070">
        <v>998731</v>
      </c>
      <c r="I412" s="1157"/>
      <c r="J412" s="1070">
        <v>18</v>
      </c>
      <c r="K412" s="1156"/>
      <c r="L412" s="1068" t="s">
        <v>788</v>
      </c>
      <c r="M412" s="1070" t="s">
        <v>575</v>
      </c>
      <c r="N412" s="1070">
        <v>12</v>
      </c>
      <c r="O412" s="1143"/>
      <c r="P412" s="1102" t="str">
        <f t="shared" si="84"/>
        <v>Included</v>
      </c>
      <c r="Q412" s="1102">
        <f t="shared" si="85"/>
        <v>0</v>
      </c>
      <c r="R412" s="666">
        <f t="shared" si="86"/>
        <v>0</v>
      </c>
      <c r="S412" s="666">
        <f t="shared" si="80"/>
        <v>0</v>
      </c>
      <c r="T412" s="667"/>
      <c r="U412" s="667"/>
      <c r="AD412" s="799"/>
    </row>
    <row r="413" spans="1:30" s="666" customFormat="1" ht="49.5">
      <c r="A413" s="818">
        <v>20</v>
      </c>
      <c r="B413" s="1068">
        <v>7000025908</v>
      </c>
      <c r="C413" s="1070">
        <v>760</v>
      </c>
      <c r="D413" s="1070">
        <v>1401</v>
      </c>
      <c r="E413" s="1070">
        <v>30</v>
      </c>
      <c r="F413" s="1068" t="s">
        <v>711</v>
      </c>
      <c r="G413" s="1070">
        <v>100017138</v>
      </c>
      <c r="H413" s="1070">
        <v>998731</v>
      </c>
      <c r="I413" s="1157"/>
      <c r="J413" s="1070">
        <v>18</v>
      </c>
      <c r="K413" s="1156"/>
      <c r="L413" s="1068" t="s">
        <v>787</v>
      </c>
      <c r="M413" s="1070" t="s">
        <v>575</v>
      </c>
      <c r="N413" s="1070">
        <v>6</v>
      </c>
      <c r="O413" s="1143"/>
      <c r="P413" s="1102" t="str">
        <f t="shared" si="84"/>
        <v>Included</v>
      </c>
      <c r="Q413" s="1102">
        <f t="shared" si="85"/>
        <v>0</v>
      </c>
      <c r="R413" s="666">
        <f t="shared" si="86"/>
        <v>0</v>
      </c>
      <c r="S413" s="666">
        <f t="shared" si="80"/>
        <v>0</v>
      </c>
      <c r="T413" s="667"/>
      <c r="U413" s="667"/>
      <c r="AD413" s="799"/>
    </row>
    <row r="414" spans="1:30" s="666" customFormat="1" ht="49.5">
      <c r="A414" s="818">
        <v>21</v>
      </c>
      <c r="B414" s="1068">
        <v>7000025908</v>
      </c>
      <c r="C414" s="1070">
        <v>760</v>
      </c>
      <c r="D414" s="1070">
        <v>1401</v>
      </c>
      <c r="E414" s="1070">
        <v>40</v>
      </c>
      <c r="F414" s="1068" t="s">
        <v>711</v>
      </c>
      <c r="G414" s="1070">
        <v>100017139</v>
      </c>
      <c r="H414" s="1070">
        <v>998731</v>
      </c>
      <c r="I414" s="1157"/>
      <c r="J414" s="1070">
        <v>18</v>
      </c>
      <c r="K414" s="1156"/>
      <c r="L414" s="1068" t="s">
        <v>830</v>
      </c>
      <c r="M414" s="1070" t="s">
        <v>575</v>
      </c>
      <c r="N414" s="1070">
        <v>9</v>
      </c>
      <c r="O414" s="1143"/>
      <c r="P414" s="1102" t="str">
        <f t="shared" si="84"/>
        <v>Included</v>
      </c>
      <c r="Q414" s="1102">
        <f t="shared" si="85"/>
        <v>0</v>
      </c>
      <c r="R414" s="666">
        <f t="shared" si="86"/>
        <v>0</v>
      </c>
      <c r="S414" s="666">
        <f t="shared" si="80"/>
        <v>0</v>
      </c>
      <c r="T414" s="667"/>
      <c r="U414" s="667"/>
      <c r="AD414" s="799"/>
    </row>
    <row r="415" spans="1:30" s="666" customFormat="1" ht="33">
      <c r="A415" s="818">
        <v>22</v>
      </c>
      <c r="B415" s="1068">
        <v>7000025908</v>
      </c>
      <c r="C415" s="1070">
        <v>770</v>
      </c>
      <c r="D415" s="1070">
        <v>1410</v>
      </c>
      <c r="E415" s="1070">
        <v>10</v>
      </c>
      <c r="F415" s="1068" t="s">
        <v>645</v>
      </c>
      <c r="G415" s="1070">
        <v>100000330</v>
      </c>
      <c r="H415" s="1070">
        <v>998731</v>
      </c>
      <c r="I415" s="1157"/>
      <c r="J415" s="1070">
        <v>18</v>
      </c>
      <c r="K415" s="1156"/>
      <c r="L415" s="1068" t="s">
        <v>654</v>
      </c>
      <c r="M415" s="1070" t="s">
        <v>581</v>
      </c>
      <c r="N415" s="1070">
        <v>1</v>
      </c>
      <c r="O415" s="1143"/>
      <c r="P415" s="1102" t="str">
        <f t="shared" si="84"/>
        <v>Included</v>
      </c>
      <c r="Q415" s="1102">
        <f t="shared" si="85"/>
        <v>0</v>
      </c>
      <c r="R415" s="666">
        <f t="shared" si="86"/>
        <v>0</v>
      </c>
      <c r="S415" s="666">
        <f t="shared" si="80"/>
        <v>0</v>
      </c>
      <c r="T415" s="667"/>
      <c r="U415" s="667"/>
      <c r="AD415" s="799"/>
    </row>
    <row r="416" spans="1:30" s="666" customFormat="1" ht="33">
      <c r="A416" s="818">
        <v>23</v>
      </c>
      <c r="B416" s="1068">
        <v>7000025908</v>
      </c>
      <c r="C416" s="1070">
        <v>770</v>
      </c>
      <c r="D416" s="1070">
        <v>1410</v>
      </c>
      <c r="E416" s="1070">
        <v>20</v>
      </c>
      <c r="F416" s="1068" t="s">
        <v>645</v>
      </c>
      <c r="G416" s="1070">
        <v>100000335</v>
      </c>
      <c r="H416" s="1070">
        <v>998731</v>
      </c>
      <c r="I416" s="1157"/>
      <c r="J416" s="1070">
        <v>18</v>
      </c>
      <c r="K416" s="1156"/>
      <c r="L416" s="1068" t="s">
        <v>609</v>
      </c>
      <c r="M416" s="1070" t="s">
        <v>581</v>
      </c>
      <c r="N416" s="1070">
        <v>1</v>
      </c>
      <c r="O416" s="1143"/>
      <c r="P416" s="1102" t="str">
        <f t="shared" si="84"/>
        <v>Included</v>
      </c>
      <c r="Q416" s="1102">
        <f t="shared" si="85"/>
        <v>0</v>
      </c>
      <c r="R416" s="666">
        <f t="shared" si="86"/>
        <v>0</v>
      </c>
      <c r="S416" s="666">
        <f t="shared" si="80"/>
        <v>0</v>
      </c>
      <c r="T416" s="667"/>
      <c r="U416" s="667"/>
      <c r="AD416" s="799"/>
    </row>
    <row r="417" spans="1:30" s="666" customFormat="1" ht="49.5">
      <c r="A417" s="818">
        <v>24</v>
      </c>
      <c r="B417" s="1068">
        <v>7000025908</v>
      </c>
      <c r="C417" s="1070">
        <v>780</v>
      </c>
      <c r="D417" s="1070">
        <v>1421</v>
      </c>
      <c r="E417" s="1070">
        <v>10</v>
      </c>
      <c r="F417" s="1068" t="s">
        <v>712</v>
      </c>
      <c r="G417" s="1070">
        <v>100017127</v>
      </c>
      <c r="H417" s="1070">
        <v>998731</v>
      </c>
      <c r="I417" s="1157"/>
      <c r="J417" s="1070">
        <v>18</v>
      </c>
      <c r="K417" s="1156"/>
      <c r="L417" s="1068" t="s">
        <v>692</v>
      </c>
      <c r="M417" s="1070" t="s">
        <v>575</v>
      </c>
      <c r="N417" s="1070">
        <v>9</v>
      </c>
      <c r="O417" s="1143"/>
      <c r="P417" s="1102" t="str">
        <f t="shared" si="84"/>
        <v>Included</v>
      </c>
      <c r="Q417" s="1102">
        <f t="shared" si="85"/>
        <v>0</v>
      </c>
      <c r="R417" s="666">
        <f t="shared" si="86"/>
        <v>0</v>
      </c>
      <c r="S417" s="666">
        <f t="shared" si="80"/>
        <v>0</v>
      </c>
      <c r="T417" s="667"/>
      <c r="U417" s="667"/>
      <c r="AD417" s="799"/>
    </row>
    <row r="418" spans="1:30" s="666" customFormat="1" ht="49.5">
      <c r="A418" s="818">
        <v>25</v>
      </c>
      <c r="B418" s="1068">
        <v>7000025908</v>
      </c>
      <c r="C418" s="1070">
        <v>780</v>
      </c>
      <c r="D418" s="1070">
        <v>1421</v>
      </c>
      <c r="E418" s="1070">
        <v>20</v>
      </c>
      <c r="F418" s="1068" t="s">
        <v>712</v>
      </c>
      <c r="G418" s="1070">
        <v>100017126</v>
      </c>
      <c r="H418" s="1070">
        <v>998731</v>
      </c>
      <c r="I418" s="1157"/>
      <c r="J418" s="1070">
        <v>18</v>
      </c>
      <c r="K418" s="1156"/>
      <c r="L418" s="1068" t="s">
        <v>691</v>
      </c>
      <c r="M418" s="1070" t="s">
        <v>575</v>
      </c>
      <c r="N418" s="1070">
        <v>9</v>
      </c>
      <c r="O418" s="1143"/>
      <c r="P418" s="1102" t="str">
        <f t="shared" si="84"/>
        <v>Included</v>
      </c>
      <c r="Q418" s="1102">
        <f t="shared" si="85"/>
        <v>0</v>
      </c>
      <c r="R418" s="666">
        <f t="shared" si="86"/>
        <v>0</v>
      </c>
      <c r="S418" s="666">
        <f t="shared" si="80"/>
        <v>0</v>
      </c>
      <c r="T418" s="667"/>
      <c r="U418" s="667"/>
      <c r="AD418" s="799"/>
    </row>
    <row r="419" spans="1:30" s="666" customFormat="1" ht="49.5">
      <c r="A419" s="818">
        <v>26</v>
      </c>
      <c r="B419" s="1068">
        <v>7000025908</v>
      </c>
      <c r="C419" s="1070">
        <v>780</v>
      </c>
      <c r="D419" s="1070">
        <v>1421</v>
      </c>
      <c r="E419" s="1070">
        <v>30</v>
      </c>
      <c r="F419" s="1068" t="s">
        <v>712</v>
      </c>
      <c r="G419" s="1070">
        <v>100017133</v>
      </c>
      <c r="H419" s="1070">
        <v>998731</v>
      </c>
      <c r="I419" s="1157"/>
      <c r="J419" s="1070">
        <v>18</v>
      </c>
      <c r="K419" s="1156"/>
      <c r="L419" s="1068" t="s">
        <v>791</v>
      </c>
      <c r="M419" s="1070" t="s">
        <v>575</v>
      </c>
      <c r="N419" s="1070">
        <v>6</v>
      </c>
      <c r="O419" s="1143"/>
      <c r="P419" s="1102" t="str">
        <f t="shared" si="84"/>
        <v>Included</v>
      </c>
      <c r="Q419" s="1102">
        <f t="shared" si="85"/>
        <v>0</v>
      </c>
      <c r="R419" s="666">
        <f t="shared" si="86"/>
        <v>0</v>
      </c>
      <c r="S419" s="666">
        <f t="shared" si="80"/>
        <v>0</v>
      </c>
      <c r="T419" s="667"/>
      <c r="U419" s="667"/>
      <c r="AD419" s="799"/>
    </row>
    <row r="420" spans="1:30" s="666" customFormat="1" ht="16.5">
      <c r="A420" s="818">
        <v>27</v>
      </c>
      <c r="B420" s="1068">
        <v>7000025908</v>
      </c>
      <c r="C420" s="1070">
        <v>790</v>
      </c>
      <c r="D420" s="1070">
        <v>1451</v>
      </c>
      <c r="E420" s="1070">
        <v>10</v>
      </c>
      <c r="F420" s="1068" t="s">
        <v>634</v>
      </c>
      <c r="G420" s="1070">
        <v>100003103</v>
      </c>
      <c r="H420" s="1070">
        <v>998731</v>
      </c>
      <c r="I420" s="1157"/>
      <c r="J420" s="1070">
        <v>18</v>
      </c>
      <c r="K420" s="1156"/>
      <c r="L420" s="1068" t="s">
        <v>618</v>
      </c>
      <c r="M420" s="1070" t="s">
        <v>593</v>
      </c>
      <c r="N420" s="1070">
        <v>2</v>
      </c>
      <c r="O420" s="1143"/>
      <c r="P420" s="1102" t="str">
        <f>IF(O420=0, "Included", IF(ISERROR(N420*O420), O420, N420*O420))</f>
        <v>Included</v>
      </c>
      <c r="Q420" s="1102">
        <f>S420</f>
        <v>0</v>
      </c>
      <c r="R420" s="666">
        <f>IF(P420="Included",0,P420)</f>
        <v>0</v>
      </c>
      <c r="S420" s="666">
        <f t="shared" si="80"/>
        <v>0</v>
      </c>
      <c r="T420" s="667"/>
      <c r="U420" s="667"/>
      <c r="AD420" s="799"/>
    </row>
    <row r="421" spans="1:30" s="666" customFormat="1" ht="16.5">
      <c r="A421" s="818">
        <v>28</v>
      </c>
      <c r="B421" s="1068">
        <v>7000025908</v>
      </c>
      <c r="C421" s="1070">
        <v>800</v>
      </c>
      <c r="D421" s="1070">
        <v>1452</v>
      </c>
      <c r="E421" s="1070">
        <v>10</v>
      </c>
      <c r="F421" s="1068" t="s">
        <v>714</v>
      </c>
      <c r="G421" s="1070">
        <v>100000268</v>
      </c>
      <c r="H421" s="1070">
        <v>998736</v>
      </c>
      <c r="I421" s="1157"/>
      <c r="J421" s="1070">
        <v>18</v>
      </c>
      <c r="K421" s="1156"/>
      <c r="L421" s="1068" t="s">
        <v>750</v>
      </c>
      <c r="M421" s="1070" t="s">
        <v>575</v>
      </c>
      <c r="N421" s="1070">
        <v>2</v>
      </c>
      <c r="O421" s="1143"/>
      <c r="P421" s="1102" t="str">
        <f>IF(O421=0, "Included", IF(ISERROR(N421*O421), O421, N421*O421))</f>
        <v>Included</v>
      </c>
      <c r="Q421" s="1102">
        <f>S421</f>
        <v>0</v>
      </c>
      <c r="R421" s="666">
        <f>IF(P421="Included",0,P421)</f>
        <v>0</v>
      </c>
      <c r="S421" s="666">
        <f t="shared" si="80"/>
        <v>0</v>
      </c>
      <c r="T421" s="667"/>
      <c r="U421" s="667"/>
      <c r="AD421" s="799"/>
    </row>
    <row r="422" spans="1:30" s="666" customFormat="1" ht="16.5">
      <c r="A422" s="818">
        <v>29</v>
      </c>
      <c r="B422" s="1068">
        <v>7000025908</v>
      </c>
      <c r="C422" s="1070">
        <v>800</v>
      </c>
      <c r="D422" s="1070">
        <v>1452</v>
      </c>
      <c r="E422" s="1070">
        <v>20</v>
      </c>
      <c r="F422" s="1068" t="s">
        <v>714</v>
      </c>
      <c r="G422" s="1070">
        <v>100000136</v>
      </c>
      <c r="H422" s="1070">
        <v>998736</v>
      </c>
      <c r="I422" s="1157"/>
      <c r="J422" s="1070">
        <v>18</v>
      </c>
      <c r="K422" s="1156"/>
      <c r="L422" s="1068" t="s">
        <v>751</v>
      </c>
      <c r="M422" s="1070" t="s">
        <v>575</v>
      </c>
      <c r="N422" s="1070">
        <v>2</v>
      </c>
      <c r="O422" s="1143"/>
      <c r="P422" s="1102" t="str">
        <f>IF(O422=0, "Included", IF(ISERROR(N422*O422), O422, N422*O422))</f>
        <v>Included</v>
      </c>
      <c r="Q422" s="1102">
        <f>S422</f>
        <v>0</v>
      </c>
      <c r="R422" s="666">
        <f>IF(P422="Included",0,P422)</f>
        <v>0</v>
      </c>
      <c r="S422" s="666">
        <f t="shared" si="80"/>
        <v>0</v>
      </c>
      <c r="T422" s="667"/>
      <c r="U422" s="667"/>
      <c r="AD422" s="799"/>
    </row>
    <row r="423" spans="1:30" s="666" customFormat="1" ht="16.5">
      <c r="A423" s="818">
        <v>30</v>
      </c>
      <c r="B423" s="1068">
        <v>7000025908</v>
      </c>
      <c r="C423" s="1070">
        <v>810</v>
      </c>
      <c r="D423" s="1070">
        <v>1460</v>
      </c>
      <c r="E423" s="1070">
        <v>10</v>
      </c>
      <c r="F423" s="1068" t="s">
        <v>715</v>
      </c>
      <c r="G423" s="1070">
        <v>100000719</v>
      </c>
      <c r="H423" s="1070">
        <v>998736</v>
      </c>
      <c r="I423" s="1157"/>
      <c r="J423" s="1070">
        <v>18</v>
      </c>
      <c r="K423" s="1156"/>
      <c r="L423" s="1068" t="s">
        <v>753</v>
      </c>
      <c r="M423" s="1070" t="s">
        <v>575</v>
      </c>
      <c r="N423" s="1070">
        <v>2</v>
      </c>
      <c r="O423" s="1143"/>
      <c r="P423" s="1102" t="str">
        <f t="shared" ref="P423:P427" si="87">IF(O423=0, "Included", IF(ISERROR(N423*O423), O423, N423*O423))</f>
        <v>Included</v>
      </c>
      <c r="Q423" s="1102">
        <f t="shared" ref="Q423:Q427" si="88">S423</f>
        <v>0</v>
      </c>
      <c r="R423" s="666">
        <f t="shared" ref="R423:R427" si="89">IF(P423="Included",0,P423)</f>
        <v>0</v>
      </c>
      <c r="S423" s="666">
        <f t="shared" si="80"/>
        <v>0</v>
      </c>
      <c r="T423" s="667"/>
      <c r="U423" s="667"/>
      <c r="AD423" s="799"/>
    </row>
    <row r="424" spans="1:30" s="666" customFormat="1" ht="33">
      <c r="A424" s="818">
        <v>31</v>
      </c>
      <c r="B424" s="1068">
        <v>7000025908</v>
      </c>
      <c r="C424" s="1070">
        <v>810</v>
      </c>
      <c r="D424" s="1070">
        <v>1460</v>
      </c>
      <c r="E424" s="1070">
        <v>20</v>
      </c>
      <c r="F424" s="1068" t="s">
        <v>715</v>
      </c>
      <c r="G424" s="1070">
        <v>100000723</v>
      </c>
      <c r="H424" s="1070">
        <v>998736</v>
      </c>
      <c r="I424" s="1157"/>
      <c r="J424" s="1070">
        <v>18</v>
      </c>
      <c r="K424" s="1156"/>
      <c r="L424" s="1068" t="s">
        <v>792</v>
      </c>
      <c r="M424" s="1070" t="s">
        <v>575</v>
      </c>
      <c r="N424" s="1070">
        <v>1</v>
      </c>
      <c r="O424" s="1143"/>
      <c r="P424" s="1102" t="str">
        <f t="shared" si="87"/>
        <v>Included</v>
      </c>
      <c r="Q424" s="1102">
        <f t="shared" si="88"/>
        <v>0</v>
      </c>
      <c r="R424" s="666">
        <f t="shared" si="89"/>
        <v>0</v>
      </c>
      <c r="S424" s="666">
        <f t="shared" si="80"/>
        <v>0</v>
      </c>
      <c r="T424" s="667"/>
      <c r="U424" s="667"/>
      <c r="AD424" s="799"/>
    </row>
    <row r="425" spans="1:30" s="666" customFormat="1" ht="33">
      <c r="A425" s="818">
        <v>32</v>
      </c>
      <c r="B425" s="1068">
        <v>7000025908</v>
      </c>
      <c r="C425" s="1070">
        <v>810</v>
      </c>
      <c r="D425" s="1070">
        <v>1460</v>
      </c>
      <c r="E425" s="1070">
        <v>30</v>
      </c>
      <c r="F425" s="1068" t="s">
        <v>715</v>
      </c>
      <c r="G425" s="1070">
        <v>100000727</v>
      </c>
      <c r="H425" s="1070">
        <v>998736</v>
      </c>
      <c r="I425" s="1157"/>
      <c r="J425" s="1070">
        <v>18</v>
      </c>
      <c r="K425" s="1156"/>
      <c r="L425" s="1068" t="s">
        <v>915</v>
      </c>
      <c r="M425" s="1070" t="s">
        <v>581</v>
      </c>
      <c r="N425" s="1070">
        <v>1</v>
      </c>
      <c r="O425" s="1143"/>
      <c r="P425" s="1102" t="str">
        <f t="shared" si="87"/>
        <v>Included</v>
      </c>
      <c r="Q425" s="1102">
        <f t="shared" si="88"/>
        <v>0</v>
      </c>
      <c r="R425" s="666">
        <f t="shared" si="89"/>
        <v>0</v>
      </c>
      <c r="S425" s="666">
        <f t="shared" si="80"/>
        <v>0</v>
      </c>
      <c r="T425" s="667"/>
      <c r="U425" s="667"/>
      <c r="AD425" s="799"/>
    </row>
    <row r="426" spans="1:30" s="666" customFormat="1" ht="33">
      <c r="A426" s="818">
        <v>33</v>
      </c>
      <c r="B426" s="1068">
        <v>7000025908</v>
      </c>
      <c r="C426" s="1070">
        <v>820</v>
      </c>
      <c r="D426" s="1070">
        <v>1470</v>
      </c>
      <c r="E426" s="1070">
        <v>10</v>
      </c>
      <c r="F426" s="1068" t="s">
        <v>658</v>
      </c>
      <c r="G426" s="1070">
        <v>100016779</v>
      </c>
      <c r="H426" s="1070">
        <v>998736</v>
      </c>
      <c r="I426" s="1157"/>
      <c r="J426" s="1070">
        <v>18</v>
      </c>
      <c r="K426" s="1156"/>
      <c r="L426" s="1068" t="s">
        <v>935</v>
      </c>
      <c r="M426" s="1070" t="s">
        <v>575</v>
      </c>
      <c r="N426" s="1070">
        <v>2</v>
      </c>
      <c r="O426" s="1143"/>
      <c r="P426" s="1102" t="str">
        <f t="shared" si="87"/>
        <v>Included</v>
      </c>
      <c r="Q426" s="1102">
        <f t="shared" si="88"/>
        <v>0</v>
      </c>
      <c r="R426" s="666">
        <f t="shared" si="89"/>
        <v>0</v>
      </c>
      <c r="S426" s="666">
        <f t="shared" si="80"/>
        <v>0</v>
      </c>
      <c r="T426" s="667"/>
      <c r="U426" s="667"/>
      <c r="AD426" s="799"/>
    </row>
    <row r="427" spans="1:30" s="666" customFormat="1" ht="33">
      <c r="A427" s="818">
        <v>34</v>
      </c>
      <c r="B427" s="1068">
        <v>7000025908</v>
      </c>
      <c r="C427" s="1070">
        <v>820</v>
      </c>
      <c r="D427" s="1070">
        <v>1470</v>
      </c>
      <c r="E427" s="1070">
        <v>20</v>
      </c>
      <c r="F427" s="1068" t="s">
        <v>658</v>
      </c>
      <c r="G427" s="1070">
        <v>100000735</v>
      </c>
      <c r="H427" s="1070">
        <v>998736</v>
      </c>
      <c r="I427" s="1157"/>
      <c r="J427" s="1070">
        <v>18</v>
      </c>
      <c r="K427" s="1156"/>
      <c r="L427" s="1068" t="s">
        <v>610</v>
      </c>
      <c r="M427" s="1070" t="s">
        <v>581</v>
      </c>
      <c r="N427" s="1070">
        <v>1</v>
      </c>
      <c r="O427" s="1143"/>
      <c r="P427" s="1102" t="str">
        <f t="shared" si="87"/>
        <v>Included</v>
      </c>
      <c r="Q427" s="1102">
        <f t="shared" si="88"/>
        <v>0</v>
      </c>
      <c r="R427" s="666">
        <f t="shared" si="89"/>
        <v>0</v>
      </c>
      <c r="S427" s="666">
        <f t="shared" si="80"/>
        <v>0</v>
      </c>
      <c r="T427" s="667"/>
      <c r="U427" s="667"/>
      <c r="AD427" s="799"/>
    </row>
    <row r="428" spans="1:30" s="666" customFormat="1" ht="33">
      <c r="A428" s="818">
        <v>35</v>
      </c>
      <c r="B428" s="1068">
        <v>7000025908</v>
      </c>
      <c r="C428" s="1070">
        <v>830</v>
      </c>
      <c r="D428" s="1070">
        <v>1513</v>
      </c>
      <c r="E428" s="1070">
        <v>10</v>
      </c>
      <c r="F428" s="1068" t="s">
        <v>648</v>
      </c>
      <c r="G428" s="1070">
        <v>100002075</v>
      </c>
      <c r="H428" s="1070">
        <v>998736</v>
      </c>
      <c r="I428" s="1157"/>
      <c r="J428" s="1070">
        <v>18</v>
      </c>
      <c r="K428" s="1156"/>
      <c r="L428" s="1068" t="s">
        <v>795</v>
      </c>
      <c r="M428" s="1070" t="s">
        <v>575</v>
      </c>
      <c r="N428" s="1070">
        <v>1</v>
      </c>
      <c r="O428" s="1143"/>
      <c r="P428" s="1102" t="str">
        <f>IF(O428=0, "Included", IF(ISERROR(N428*O428), O428, N428*O428))</f>
        <v>Included</v>
      </c>
      <c r="Q428" s="1102">
        <f>S428</f>
        <v>0</v>
      </c>
      <c r="R428" s="666">
        <f>IF(P428="Included",0,P428)</f>
        <v>0</v>
      </c>
      <c r="S428" s="666">
        <f t="shared" si="80"/>
        <v>0</v>
      </c>
      <c r="T428" s="667"/>
      <c r="U428" s="667"/>
      <c r="AD428" s="799"/>
    </row>
    <row r="429" spans="1:30" s="666" customFormat="1" ht="33">
      <c r="A429" s="818">
        <v>36</v>
      </c>
      <c r="B429" s="1068">
        <v>7000025908</v>
      </c>
      <c r="C429" s="1070">
        <v>830</v>
      </c>
      <c r="D429" s="1070">
        <v>1513</v>
      </c>
      <c r="E429" s="1070">
        <v>20</v>
      </c>
      <c r="F429" s="1068" t="s">
        <v>648</v>
      </c>
      <c r="G429" s="1070">
        <v>100002069</v>
      </c>
      <c r="H429" s="1070">
        <v>998736</v>
      </c>
      <c r="I429" s="1157"/>
      <c r="J429" s="1070">
        <v>18</v>
      </c>
      <c r="K429" s="1156"/>
      <c r="L429" s="1068" t="s">
        <v>611</v>
      </c>
      <c r="M429" s="1070" t="s">
        <v>575</v>
      </c>
      <c r="N429" s="1070">
        <v>1</v>
      </c>
      <c r="O429" s="1143"/>
      <c r="P429" s="1102" t="str">
        <f>IF(O429=0, "Included", IF(ISERROR(N429*O429), O429, N429*O429))</f>
        <v>Included</v>
      </c>
      <c r="Q429" s="1102">
        <f>S429</f>
        <v>0</v>
      </c>
      <c r="R429" s="666">
        <f>IF(P429="Included",0,P429)</f>
        <v>0</v>
      </c>
      <c r="S429" s="666">
        <f t="shared" si="80"/>
        <v>0</v>
      </c>
      <c r="T429" s="667"/>
      <c r="U429" s="667"/>
      <c r="AD429" s="799"/>
    </row>
    <row r="430" spans="1:30" s="666" customFormat="1" ht="33">
      <c r="A430" s="818">
        <v>37</v>
      </c>
      <c r="B430" s="1068">
        <v>7000025908</v>
      </c>
      <c r="C430" s="1070">
        <v>830</v>
      </c>
      <c r="D430" s="1070">
        <v>1513</v>
      </c>
      <c r="E430" s="1070">
        <v>30</v>
      </c>
      <c r="F430" s="1068" t="s">
        <v>648</v>
      </c>
      <c r="G430" s="1070">
        <v>100002074</v>
      </c>
      <c r="H430" s="1070">
        <v>998736</v>
      </c>
      <c r="I430" s="1157"/>
      <c r="J430" s="1070">
        <v>18</v>
      </c>
      <c r="K430" s="1156"/>
      <c r="L430" s="1068" t="s">
        <v>794</v>
      </c>
      <c r="M430" s="1070" t="s">
        <v>575</v>
      </c>
      <c r="N430" s="1070">
        <v>1</v>
      </c>
      <c r="O430" s="1143"/>
      <c r="P430" s="1102" t="str">
        <f>IF(O430=0, "Included", IF(ISERROR(N430*O430), O430, N430*O430))</f>
        <v>Included</v>
      </c>
      <c r="Q430" s="1102">
        <f>S430</f>
        <v>0</v>
      </c>
      <c r="R430" s="666">
        <f>IF(P430="Included",0,P430)</f>
        <v>0</v>
      </c>
      <c r="S430" s="666">
        <f t="shared" si="80"/>
        <v>0</v>
      </c>
      <c r="T430" s="667"/>
      <c r="U430" s="667"/>
      <c r="AD430" s="799"/>
    </row>
    <row r="431" spans="1:30" s="666" customFormat="1" ht="33">
      <c r="A431" s="818">
        <v>38</v>
      </c>
      <c r="B431" s="1068">
        <v>7000025908</v>
      </c>
      <c r="C431" s="1070">
        <v>830</v>
      </c>
      <c r="D431" s="1070">
        <v>1513</v>
      </c>
      <c r="E431" s="1070">
        <v>40</v>
      </c>
      <c r="F431" s="1068" t="s">
        <v>648</v>
      </c>
      <c r="G431" s="1070">
        <v>100002068</v>
      </c>
      <c r="H431" s="1070">
        <v>998736</v>
      </c>
      <c r="I431" s="1157"/>
      <c r="J431" s="1070">
        <v>18</v>
      </c>
      <c r="K431" s="1156"/>
      <c r="L431" s="1068" t="s">
        <v>793</v>
      </c>
      <c r="M431" s="1070" t="s">
        <v>575</v>
      </c>
      <c r="N431" s="1070">
        <v>1</v>
      </c>
      <c r="O431" s="1143"/>
      <c r="P431" s="1102" t="str">
        <f t="shared" ref="P431:P456" si="90">IF(O431=0, "Included", IF(ISERROR(N431*O431), O431, N431*O431))</f>
        <v>Included</v>
      </c>
      <c r="Q431" s="1102">
        <f t="shared" ref="Q431:Q456" si="91">S431</f>
        <v>0</v>
      </c>
      <c r="R431" s="666">
        <f t="shared" ref="R431:R456" si="92">IF(P431="Included",0,P431)</f>
        <v>0</v>
      </c>
      <c r="S431" s="666">
        <f t="shared" si="80"/>
        <v>0</v>
      </c>
      <c r="T431" s="667"/>
      <c r="U431" s="667"/>
      <c r="AD431" s="799"/>
    </row>
    <row r="432" spans="1:30" s="666" customFormat="1" ht="82.5">
      <c r="A432" s="818">
        <v>39</v>
      </c>
      <c r="B432" s="1068">
        <v>7000025908</v>
      </c>
      <c r="C432" s="1070">
        <v>840</v>
      </c>
      <c r="D432" s="1070">
        <v>1520</v>
      </c>
      <c r="E432" s="1070">
        <v>10</v>
      </c>
      <c r="F432" s="1068" t="s">
        <v>636</v>
      </c>
      <c r="G432" s="1070">
        <v>100002500</v>
      </c>
      <c r="H432" s="1070">
        <v>998731</v>
      </c>
      <c r="I432" s="1157"/>
      <c r="J432" s="1070">
        <v>18</v>
      </c>
      <c r="K432" s="1156"/>
      <c r="L432" s="1068" t="s">
        <v>628</v>
      </c>
      <c r="M432" s="1070" t="s">
        <v>581</v>
      </c>
      <c r="N432" s="1070">
        <v>1</v>
      </c>
      <c r="O432" s="1143"/>
      <c r="P432" s="1102" t="str">
        <f t="shared" si="90"/>
        <v>Included</v>
      </c>
      <c r="Q432" s="1102">
        <f t="shared" si="91"/>
        <v>0</v>
      </c>
      <c r="R432" s="666">
        <f t="shared" si="92"/>
        <v>0</v>
      </c>
      <c r="S432" s="666">
        <f t="shared" si="80"/>
        <v>0</v>
      </c>
      <c r="T432" s="667"/>
      <c r="U432" s="667"/>
      <c r="AD432" s="799"/>
    </row>
    <row r="433" spans="1:30" s="666" customFormat="1" ht="16.5">
      <c r="A433" s="818">
        <v>40</v>
      </c>
      <c r="B433" s="1068">
        <v>7000025908</v>
      </c>
      <c r="C433" s="1070">
        <v>850</v>
      </c>
      <c r="D433" s="1070">
        <v>1550</v>
      </c>
      <c r="E433" s="1070">
        <v>10</v>
      </c>
      <c r="F433" s="1068" t="s">
        <v>897</v>
      </c>
      <c r="G433" s="1070">
        <v>100000915</v>
      </c>
      <c r="H433" s="1070">
        <v>998736</v>
      </c>
      <c r="I433" s="1157"/>
      <c r="J433" s="1070">
        <v>18</v>
      </c>
      <c r="K433" s="1156"/>
      <c r="L433" s="1068" t="s">
        <v>903</v>
      </c>
      <c r="M433" s="1070" t="s">
        <v>581</v>
      </c>
      <c r="N433" s="1070">
        <v>2</v>
      </c>
      <c r="O433" s="1143"/>
      <c r="P433" s="1102" t="str">
        <f t="shared" si="90"/>
        <v>Included</v>
      </c>
      <c r="Q433" s="1102">
        <f t="shared" si="91"/>
        <v>0</v>
      </c>
      <c r="R433" s="666">
        <f t="shared" si="92"/>
        <v>0</v>
      </c>
      <c r="S433" s="666">
        <f t="shared" si="80"/>
        <v>0</v>
      </c>
      <c r="T433" s="667"/>
      <c r="U433" s="667"/>
      <c r="AD433" s="799"/>
    </row>
    <row r="434" spans="1:30" s="666" customFormat="1" ht="16.5">
      <c r="A434" s="818">
        <v>41</v>
      </c>
      <c r="B434" s="1068">
        <v>7000025908</v>
      </c>
      <c r="C434" s="1070">
        <v>850</v>
      </c>
      <c r="D434" s="1070">
        <v>1550</v>
      </c>
      <c r="E434" s="1070">
        <v>20</v>
      </c>
      <c r="F434" s="1068" t="s">
        <v>897</v>
      </c>
      <c r="G434" s="1070">
        <v>100000939</v>
      </c>
      <c r="H434" s="1070">
        <v>998736</v>
      </c>
      <c r="I434" s="1157"/>
      <c r="J434" s="1070">
        <v>18</v>
      </c>
      <c r="K434" s="1156"/>
      <c r="L434" s="1068" t="s">
        <v>902</v>
      </c>
      <c r="M434" s="1070" t="s">
        <v>575</v>
      </c>
      <c r="N434" s="1070">
        <v>2</v>
      </c>
      <c r="O434" s="1143"/>
      <c r="P434" s="1102" t="str">
        <f t="shared" si="90"/>
        <v>Included</v>
      </c>
      <c r="Q434" s="1102">
        <f t="shared" si="91"/>
        <v>0</v>
      </c>
      <c r="R434" s="666">
        <f t="shared" si="92"/>
        <v>0</v>
      </c>
      <c r="S434" s="666">
        <f t="shared" si="80"/>
        <v>0</v>
      </c>
      <c r="T434" s="667"/>
      <c r="U434" s="667"/>
      <c r="AD434" s="799"/>
    </row>
    <row r="435" spans="1:30" s="666" customFormat="1" ht="33">
      <c r="A435" s="818">
        <v>42</v>
      </c>
      <c r="B435" s="1068">
        <v>7000025908</v>
      </c>
      <c r="C435" s="1070">
        <v>860</v>
      </c>
      <c r="D435" s="1070">
        <v>1590</v>
      </c>
      <c r="E435" s="1070">
        <v>10</v>
      </c>
      <c r="F435" s="1068" t="s">
        <v>716</v>
      </c>
      <c r="G435" s="1070">
        <v>100002180</v>
      </c>
      <c r="H435" s="1070">
        <v>998736</v>
      </c>
      <c r="I435" s="1157"/>
      <c r="J435" s="1070">
        <v>18</v>
      </c>
      <c r="K435" s="1156"/>
      <c r="L435" s="1068" t="s">
        <v>705</v>
      </c>
      <c r="M435" s="1070" t="s">
        <v>578</v>
      </c>
      <c r="N435" s="1070">
        <v>1</v>
      </c>
      <c r="O435" s="1143"/>
      <c r="P435" s="1102" t="str">
        <f t="shared" si="90"/>
        <v>Included</v>
      </c>
      <c r="Q435" s="1102">
        <f t="shared" si="91"/>
        <v>0</v>
      </c>
      <c r="R435" s="666">
        <f t="shared" si="92"/>
        <v>0</v>
      </c>
      <c r="S435" s="666">
        <f t="shared" si="80"/>
        <v>0</v>
      </c>
      <c r="T435" s="667"/>
      <c r="U435" s="667"/>
      <c r="AD435" s="799"/>
    </row>
    <row r="436" spans="1:30" s="666" customFormat="1" ht="33">
      <c r="A436" s="818">
        <v>43</v>
      </c>
      <c r="B436" s="1068">
        <v>7000025908</v>
      </c>
      <c r="C436" s="1070">
        <v>860</v>
      </c>
      <c r="D436" s="1070">
        <v>1590</v>
      </c>
      <c r="E436" s="1070">
        <v>20</v>
      </c>
      <c r="F436" s="1068" t="s">
        <v>716</v>
      </c>
      <c r="G436" s="1070">
        <v>100002181</v>
      </c>
      <c r="H436" s="1070">
        <v>998736</v>
      </c>
      <c r="I436" s="1157"/>
      <c r="J436" s="1070">
        <v>18</v>
      </c>
      <c r="K436" s="1156"/>
      <c r="L436" s="1068" t="s">
        <v>579</v>
      </c>
      <c r="M436" s="1070" t="s">
        <v>578</v>
      </c>
      <c r="N436" s="1070">
        <v>1</v>
      </c>
      <c r="O436" s="1143"/>
      <c r="P436" s="1102" t="str">
        <f t="shared" si="90"/>
        <v>Included</v>
      </c>
      <c r="Q436" s="1102">
        <f t="shared" si="91"/>
        <v>0</v>
      </c>
      <c r="R436" s="666">
        <f t="shared" si="92"/>
        <v>0</v>
      </c>
      <c r="S436" s="666">
        <f t="shared" si="80"/>
        <v>0</v>
      </c>
      <c r="T436" s="667"/>
      <c r="U436" s="667"/>
      <c r="AD436" s="799"/>
    </row>
    <row r="437" spans="1:30" s="666" customFormat="1" ht="33">
      <c r="A437" s="818">
        <v>44</v>
      </c>
      <c r="B437" s="1068">
        <v>7000025908</v>
      </c>
      <c r="C437" s="1070">
        <v>860</v>
      </c>
      <c r="D437" s="1070">
        <v>1590</v>
      </c>
      <c r="E437" s="1070">
        <v>30</v>
      </c>
      <c r="F437" s="1068" t="s">
        <v>716</v>
      </c>
      <c r="G437" s="1070">
        <v>100002182</v>
      </c>
      <c r="H437" s="1070">
        <v>998736</v>
      </c>
      <c r="I437" s="1157"/>
      <c r="J437" s="1070">
        <v>18</v>
      </c>
      <c r="K437" s="1156"/>
      <c r="L437" s="1068" t="s">
        <v>580</v>
      </c>
      <c r="M437" s="1070" t="s">
        <v>578</v>
      </c>
      <c r="N437" s="1070">
        <v>1</v>
      </c>
      <c r="O437" s="1143"/>
      <c r="P437" s="1102" t="str">
        <f t="shared" si="90"/>
        <v>Included</v>
      </c>
      <c r="Q437" s="1102">
        <f t="shared" si="91"/>
        <v>0</v>
      </c>
      <c r="R437" s="666">
        <f t="shared" si="92"/>
        <v>0</v>
      </c>
      <c r="S437" s="666">
        <f t="shared" si="80"/>
        <v>0</v>
      </c>
      <c r="T437" s="667"/>
      <c r="U437" s="667"/>
      <c r="AD437" s="799"/>
    </row>
    <row r="438" spans="1:30" s="666" customFormat="1" ht="33">
      <c r="A438" s="818">
        <v>45</v>
      </c>
      <c r="B438" s="1068">
        <v>7000025908</v>
      </c>
      <c r="C438" s="1070">
        <v>870</v>
      </c>
      <c r="D438" s="1070">
        <v>1600</v>
      </c>
      <c r="E438" s="1070">
        <v>10</v>
      </c>
      <c r="F438" s="1068" t="s">
        <v>717</v>
      </c>
      <c r="G438" s="1070">
        <v>100001882</v>
      </c>
      <c r="H438" s="1070">
        <v>995463</v>
      </c>
      <c r="I438" s="1157"/>
      <c r="J438" s="1070">
        <v>18</v>
      </c>
      <c r="K438" s="1156"/>
      <c r="L438" s="1068" t="s">
        <v>585</v>
      </c>
      <c r="M438" s="1070" t="s">
        <v>581</v>
      </c>
      <c r="N438" s="1070">
        <v>2</v>
      </c>
      <c r="O438" s="1143"/>
      <c r="P438" s="1102" t="str">
        <f t="shared" si="90"/>
        <v>Included</v>
      </c>
      <c r="Q438" s="1102">
        <f t="shared" si="91"/>
        <v>0</v>
      </c>
      <c r="R438" s="666">
        <f t="shared" si="92"/>
        <v>0</v>
      </c>
      <c r="S438" s="666">
        <f t="shared" si="80"/>
        <v>0</v>
      </c>
      <c r="T438" s="667"/>
      <c r="U438" s="667"/>
      <c r="AD438" s="799"/>
    </row>
    <row r="439" spans="1:30" s="666" customFormat="1" ht="49.5">
      <c r="A439" s="818">
        <v>46</v>
      </c>
      <c r="B439" s="1068">
        <v>7000025908</v>
      </c>
      <c r="C439" s="1070">
        <v>880</v>
      </c>
      <c r="D439" s="1070">
        <v>1610</v>
      </c>
      <c r="E439" s="1070">
        <v>10</v>
      </c>
      <c r="F439" s="1068" t="s">
        <v>635</v>
      </c>
      <c r="G439" s="1070">
        <v>100016781</v>
      </c>
      <c r="H439" s="1070">
        <v>998736</v>
      </c>
      <c r="I439" s="1157"/>
      <c r="J439" s="1070">
        <v>18</v>
      </c>
      <c r="K439" s="1156"/>
      <c r="L439" s="1068" t="s">
        <v>832</v>
      </c>
      <c r="M439" s="1070" t="s">
        <v>581</v>
      </c>
      <c r="N439" s="1070">
        <v>3</v>
      </c>
      <c r="O439" s="1143"/>
      <c r="P439" s="1102" t="str">
        <f t="shared" si="90"/>
        <v>Included</v>
      </c>
      <c r="Q439" s="1102">
        <f t="shared" si="91"/>
        <v>0</v>
      </c>
      <c r="R439" s="666">
        <f t="shared" si="92"/>
        <v>0</v>
      </c>
      <c r="S439" s="666">
        <f t="shared" si="80"/>
        <v>0</v>
      </c>
      <c r="T439" s="667"/>
      <c r="U439" s="667"/>
      <c r="AD439" s="799"/>
    </row>
    <row r="440" spans="1:30" s="666" customFormat="1" ht="16.5">
      <c r="A440" s="818">
        <v>47</v>
      </c>
      <c r="B440" s="1068">
        <v>7000025908</v>
      </c>
      <c r="C440" s="1070">
        <v>880</v>
      </c>
      <c r="D440" s="1070">
        <v>1610</v>
      </c>
      <c r="E440" s="1070">
        <v>20</v>
      </c>
      <c r="F440" s="1068" t="s">
        <v>635</v>
      </c>
      <c r="G440" s="1070">
        <v>100002062</v>
      </c>
      <c r="H440" s="1070">
        <v>995461</v>
      </c>
      <c r="I440" s="1157"/>
      <c r="J440" s="1070">
        <v>18</v>
      </c>
      <c r="K440" s="1156"/>
      <c r="L440" s="1068" t="s">
        <v>612</v>
      </c>
      <c r="M440" s="1070" t="s">
        <v>581</v>
      </c>
      <c r="N440" s="1070">
        <v>2</v>
      </c>
      <c r="O440" s="1143"/>
      <c r="P440" s="1102" t="str">
        <f t="shared" si="90"/>
        <v>Included</v>
      </c>
      <c r="Q440" s="1102">
        <f t="shared" si="91"/>
        <v>0</v>
      </c>
      <c r="R440" s="666">
        <f t="shared" si="92"/>
        <v>0</v>
      </c>
      <c r="S440" s="666">
        <f t="shared" si="80"/>
        <v>0</v>
      </c>
      <c r="T440" s="667"/>
      <c r="U440" s="667"/>
      <c r="AD440" s="799"/>
    </row>
    <row r="441" spans="1:30" s="666" customFormat="1" ht="16.5">
      <c r="A441" s="818">
        <v>48</v>
      </c>
      <c r="B441" s="1068">
        <v>7000025908</v>
      </c>
      <c r="C441" s="1070">
        <v>890</v>
      </c>
      <c r="D441" s="1070">
        <v>1620</v>
      </c>
      <c r="E441" s="1070">
        <v>10</v>
      </c>
      <c r="F441" s="1068" t="s">
        <v>574</v>
      </c>
      <c r="G441" s="1070">
        <v>100001116</v>
      </c>
      <c r="H441" s="1070">
        <v>998739</v>
      </c>
      <c r="I441" s="1157"/>
      <c r="J441" s="1070">
        <v>18</v>
      </c>
      <c r="K441" s="1156"/>
      <c r="L441" s="1068" t="s">
        <v>591</v>
      </c>
      <c r="M441" s="1070" t="s">
        <v>581</v>
      </c>
      <c r="N441" s="1070">
        <v>2</v>
      </c>
      <c r="O441" s="1143"/>
      <c r="P441" s="1102" t="str">
        <f t="shared" si="90"/>
        <v>Included</v>
      </c>
      <c r="Q441" s="1102">
        <f t="shared" si="91"/>
        <v>0</v>
      </c>
      <c r="R441" s="666">
        <f t="shared" si="92"/>
        <v>0</v>
      </c>
      <c r="S441" s="666">
        <f t="shared" si="80"/>
        <v>0</v>
      </c>
      <c r="T441" s="667"/>
      <c r="U441" s="667"/>
      <c r="AD441" s="799"/>
    </row>
    <row r="442" spans="1:30" s="666" customFormat="1" ht="16.5">
      <c r="A442" s="818">
        <v>49</v>
      </c>
      <c r="B442" s="1068">
        <v>7000025908</v>
      </c>
      <c r="C442" s="1070">
        <v>890</v>
      </c>
      <c r="D442" s="1070">
        <v>1620</v>
      </c>
      <c r="E442" s="1070">
        <v>20</v>
      </c>
      <c r="F442" s="1068" t="s">
        <v>574</v>
      </c>
      <c r="G442" s="1070">
        <v>100004926</v>
      </c>
      <c r="H442" s="1070">
        <v>998731</v>
      </c>
      <c r="I442" s="1157"/>
      <c r="J442" s="1070">
        <v>18</v>
      </c>
      <c r="K442" s="1156"/>
      <c r="L442" s="1068" t="s">
        <v>656</v>
      </c>
      <c r="M442" s="1070" t="s">
        <v>575</v>
      </c>
      <c r="N442" s="1070">
        <v>10</v>
      </c>
      <c r="O442" s="1143"/>
      <c r="P442" s="1102" t="str">
        <f t="shared" si="90"/>
        <v>Included</v>
      </c>
      <c r="Q442" s="1102">
        <f t="shared" si="91"/>
        <v>0</v>
      </c>
      <c r="R442" s="666">
        <f t="shared" si="92"/>
        <v>0</v>
      </c>
      <c r="S442" s="666">
        <f t="shared" si="80"/>
        <v>0</v>
      </c>
      <c r="T442" s="667"/>
      <c r="U442" s="667"/>
      <c r="AD442" s="799"/>
    </row>
    <row r="443" spans="1:30" s="666" customFormat="1" ht="16.5">
      <c r="A443" s="818">
        <v>50</v>
      </c>
      <c r="B443" s="1068">
        <v>7000025908</v>
      </c>
      <c r="C443" s="1070">
        <v>890</v>
      </c>
      <c r="D443" s="1070">
        <v>1620</v>
      </c>
      <c r="E443" s="1070">
        <v>30</v>
      </c>
      <c r="F443" s="1068" t="s">
        <v>574</v>
      </c>
      <c r="G443" s="1070">
        <v>100004852</v>
      </c>
      <c r="H443" s="1070">
        <v>998731</v>
      </c>
      <c r="I443" s="1157"/>
      <c r="J443" s="1070">
        <v>18</v>
      </c>
      <c r="K443" s="1156"/>
      <c r="L443" s="1068" t="s">
        <v>655</v>
      </c>
      <c r="M443" s="1070" t="s">
        <v>575</v>
      </c>
      <c r="N443" s="1070">
        <v>10</v>
      </c>
      <c r="O443" s="1143"/>
      <c r="P443" s="1102" t="str">
        <f t="shared" si="90"/>
        <v>Included</v>
      </c>
      <c r="Q443" s="1102">
        <f t="shared" si="91"/>
        <v>0</v>
      </c>
      <c r="R443" s="666">
        <f t="shared" si="92"/>
        <v>0</v>
      </c>
      <c r="S443" s="666">
        <f t="shared" si="80"/>
        <v>0</v>
      </c>
      <c r="T443" s="667"/>
      <c r="U443" s="667"/>
      <c r="AD443" s="799"/>
    </row>
    <row r="444" spans="1:30" s="666" customFormat="1" ht="16.5">
      <c r="A444" s="818">
        <v>51</v>
      </c>
      <c r="B444" s="1068">
        <v>7000025908</v>
      </c>
      <c r="C444" s="1070">
        <v>890</v>
      </c>
      <c r="D444" s="1070">
        <v>1620</v>
      </c>
      <c r="E444" s="1070">
        <v>40</v>
      </c>
      <c r="F444" s="1068" t="s">
        <v>574</v>
      </c>
      <c r="G444" s="1070">
        <v>100001885</v>
      </c>
      <c r="H444" s="1070">
        <v>998739</v>
      </c>
      <c r="I444" s="1157"/>
      <c r="J444" s="1070">
        <v>18</v>
      </c>
      <c r="K444" s="1156"/>
      <c r="L444" s="1068" t="s">
        <v>589</v>
      </c>
      <c r="M444" s="1070" t="s">
        <v>575</v>
      </c>
      <c r="N444" s="1070">
        <v>1</v>
      </c>
      <c r="O444" s="1143"/>
      <c r="P444" s="1102" t="str">
        <f t="shared" si="90"/>
        <v>Included</v>
      </c>
      <c r="Q444" s="1102">
        <f t="shared" si="91"/>
        <v>0</v>
      </c>
      <c r="R444" s="666">
        <f t="shared" si="92"/>
        <v>0</v>
      </c>
      <c r="S444" s="666">
        <f t="shared" si="80"/>
        <v>0</v>
      </c>
      <c r="T444" s="667"/>
      <c r="U444" s="667"/>
      <c r="AD444" s="799"/>
    </row>
    <row r="445" spans="1:30" s="666" customFormat="1" ht="16.5">
      <c r="A445" s="818">
        <v>52</v>
      </c>
      <c r="B445" s="1068">
        <v>7000025908</v>
      </c>
      <c r="C445" s="1070">
        <v>890</v>
      </c>
      <c r="D445" s="1070">
        <v>1620</v>
      </c>
      <c r="E445" s="1070">
        <v>50</v>
      </c>
      <c r="F445" s="1068" t="s">
        <v>574</v>
      </c>
      <c r="G445" s="1070">
        <v>100001021</v>
      </c>
      <c r="H445" s="1070">
        <v>995461</v>
      </c>
      <c r="I445" s="1157"/>
      <c r="J445" s="1070">
        <v>18</v>
      </c>
      <c r="K445" s="1156"/>
      <c r="L445" s="1068" t="s">
        <v>588</v>
      </c>
      <c r="M445" s="1070" t="s">
        <v>575</v>
      </c>
      <c r="N445" s="1070">
        <v>1</v>
      </c>
      <c r="O445" s="1143"/>
      <c r="P445" s="1102" t="str">
        <f t="shared" si="90"/>
        <v>Included</v>
      </c>
      <c r="Q445" s="1102">
        <f t="shared" si="91"/>
        <v>0</v>
      </c>
      <c r="R445" s="666">
        <f t="shared" si="92"/>
        <v>0</v>
      </c>
      <c r="S445" s="666">
        <f t="shared" si="80"/>
        <v>0</v>
      </c>
      <c r="T445" s="667"/>
      <c r="U445" s="667"/>
      <c r="AD445" s="799"/>
    </row>
    <row r="446" spans="1:30" s="666" customFormat="1" ht="49.5">
      <c r="A446" s="818">
        <v>53</v>
      </c>
      <c r="B446" s="1068">
        <v>7000025908</v>
      </c>
      <c r="C446" s="1070">
        <v>900</v>
      </c>
      <c r="D446" s="1070">
        <v>1630</v>
      </c>
      <c r="E446" s="1070">
        <v>10</v>
      </c>
      <c r="F446" s="1068" t="s">
        <v>829</v>
      </c>
      <c r="G446" s="1070">
        <v>100004518</v>
      </c>
      <c r="H446" s="1070">
        <v>995433</v>
      </c>
      <c r="I446" s="1157"/>
      <c r="J446" s="1070">
        <v>18</v>
      </c>
      <c r="K446" s="1156"/>
      <c r="L446" s="1068" t="s">
        <v>601</v>
      </c>
      <c r="M446" s="1070" t="s">
        <v>602</v>
      </c>
      <c r="N446" s="1070">
        <v>11236</v>
      </c>
      <c r="O446" s="1143"/>
      <c r="P446" s="1102" t="str">
        <f t="shared" si="90"/>
        <v>Included</v>
      </c>
      <c r="Q446" s="1102">
        <f t="shared" si="91"/>
        <v>0</v>
      </c>
      <c r="R446" s="666">
        <f t="shared" si="92"/>
        <v>0</v>
      </c>
      <c r="S446" s="666">
        <f t="shared" si="80"/>
        <v>0</v>
      </c>
      <c r="T446" s="667"/>
      <c r="U446" s="667"/>
      <c r="AD446" s="799"/>
    </row>
    <row r="447" spans="1:30" s="666" customFormat="1" ht="66">
      <c r="A447" s="818">
        <v>54</v>
      </c>
      <c r="B447" s="1068">
        <v>7000025908</v>
      </c>
      <c r="C447" s="1070">
        <v>900</v>
      </c>
      <c r="D447" s="1070">
        <v>1630</v>
      </c>
      <c r="E447" s="1070">
        <v>20</v>
      </c>
      <c r="F447" s="1068" t="s">
        <v>829</v>
      </c>
      <c r="G447" s="1070">
        <v>100011662</v>
      </c>
      <c r="H447" s="1070">
        <v>995433</v>
      </c>
      <c r="I447" s="1157"/>
      <c r="J447" s="1070">
        <v>18</v>
      </c>
      <c r="K447" s="1156"/>
      <c r="L447" s="1068" t="s">
        <v>834</v>
      </c>
      <c r="M447" s="1070" t="s">
        <v>602</v>
      </c>
      <c r="N447" s="1070">
        <v>1248</v>
      </c>
      <c r="O447" s="1143"/>
      <c r="P447" s="1102" t="str">
        <f t="shared" si="90"/>
        <v>Included</v>
      </c>
      <c r="Q447" s="1102">
        <f t="shared" si="91"/>
        <v>0</v>
      </c>
      <c r="R447" s="666">
        <f t="shared" si="92"/>
        <v>0</v>
      </c>
      <c r="S447" s="666">
        <f t="shared" si="80"/>
        <v>0</v>
      </c>
      <c r="T447" s="667"/>
      <c r="U447" s="667"/>
      <c r="AD447" s="799"/>
    </row>
    <row r="448" spans="1:30" s="666" customFormat="1" ht="16.5">
      <c r="A448" s="818">
        <v>55</v>
      </c>
      <c r="B448" s="1068">
        <v>7000025908</v>
      </c>
      <c r="C448" s="1070">
        <v>900</v>
      </c>
      <c r="D448" s="1070">
        <v>1630</v>
      </c>
      <c r="E448" s="1070">
        <v>30</v>
      </c>
      <c r="F448" s="1068" t="s">
        <v>829</v>
      </c>
      <c r="G448" s="1070">
        <v>100001326</v>
      </c>
      <c r="H448" s="1070">
        <v>995454</v>
      </c>
      <c r="I448" s="1157"/>
      <c r="J448" s="1070">
        <v>18</v>
      </c>
      <c r="K448" s="1156"/>
      <c r="L448" s="1068" t="s">
        <v>613</v>
      </c>
      <c r="M448" s="1070" t="s">
        <v>602</v>
      </c>
      <c r="N448" s="1070">
        <v>90</v>
      </c>
      <c r="O448" s="1143"/>
      <c r="P448" s="1102" t="str">
        <f t="shared" si="90"/>
        <v>Included</v>
      </c>
      <c r="Q448" s="1102">
        <f t="shared" si="91"/>
        <v>0</v>
      </c>
      <c r="R448" s="666">
        <f t="shared" si="92"/>
        <v>0</v>
      </c>
      <c r="S448" s="666">
        <f t="shared" si="80"/>
        <v>0</v>
      </c>
      <c r="T448" s="667"/>
      <c r="U448" s="667"/>
      <c r="AD448" s="799"/>
    </row>
    <row r="449" spans="1:30" s="666" customFormat="1" ht="16.5">
      <c r="A449" s="818">
        <v>56</v>
      </c>
      <c r="B449" s="1068">
        <v>7000025908</v>
      </c>
      <c r="C449" s="1070">
        <v>900</v>
      </c>
      <c r="D449" s="1070">
        <v>1630</v>
      </c>
      <c r="E449" s="1070">
        <v>40</v>
      </c>
      <c r="F449" s="1068" t="s">
        <v>829</v>
      </c>
      <c r="G449" s="1070">
        <v>100001325</v>
      </c>
      <c r="H449" s="1070">
        <v>995454</v>
      </c>
      <c r="I449" s="1157"/>
      <c r="J449" s="1070">
        <v>18</v>
      </c>
      <c r="K449" s="1156"/>
      <c r="L449" s="1068" t="s">
        <v>603</v>
      </c>
      <c r="M449" s="1070" t="s">
        <v>602</v>
      </c>
      <c r="N449" s="1070">
        <v>572</v>
      </c>
      <c r="O449" s="1143"/>
      <c r="P449" s="1102" t="str">
        <f t="shared" si="90"/>
        <v>Included</v>
      </c>
      <c r="Q449" s="1102">
        <f t="shared" si="91"/>
        <v>0</v>
      </c>
      <c r="R449" s="666">
        <f t="shared" si="92"/>
        <v>0</v>
      </c>
      <c r="S449" s="666">
        <f t="shared" si="80"/>
        <v>0</v>
      </c>
      <c r="T449" s="667"/>
      <c r="U449" s="667"/>
      <c r="AD449" s="799"/>
    </row>
    <row r="450" spans="1:30" s="666" customFormat="1" ht="49.5">
      <c r="A450" s="818">
        <v>57</v>
      </c>
      <c r="B450" s="1068">
        <v>7000025908</v>
      </c>
      <c r="C450" s="1070">
        <v>900</v>
      </c>
      <c r="D450" s="1070">
        <v>1630</v>
      </c>
      <c r="E450" s="1070">
        <v>50</v>
      </c>
      <c r="F450" s="1068" t="s">
        <v>829</v>
      </c>
      <c r="G450" s="1070">
        <v>100001327</v>
      </c>
      <c r="H450" s="1070">
        <v>995454</v>
      </c>
      <c r="I450" s="1157"/>
      <c r="J450" s="1070">
        <v>18</v>
      </c>
      <c r="K450" s="1156"/>
      <c r="L450" s="1068" t="s">
        <v>614</v>
      </c>
      <c r="M450" s="1070" t="s">
        <v>602</v>
      </c>
      <c r="N450" s="1070">
        <v>5048</v>
      </c>
      <c r="O450" s="1143"/>
      <c r="P450" s="1102" t="str">
        <f t="shared" si="90"/>
        <v>Included</v>
      </c>
      <c r="Q450" s="1102">
        <f t="shared" si="91"/>
        <v>0</v>
      </c>
      <c r="R450" s="666">
        <f t="shared" si="92"/>
        <v>0</v>
      </c>
      <c r="S450" s="666">
        <f t="shared" si="80"/>
        <v>0</v>
      </c>
      <c r="T450" s="667"/>
      <c r="U450" s="667"/>
      <c r="AD450" s="799"/>
    </row>
    <row r="451" spans="1:30" s="666" customFormat="1" ht="16.5">
      <c r="A451" s="818">
        <v>58</v>
      </c>
      <c r="B451" s="1068">
        <v>7000025908</v>
      </c>
      <c r="C451" s="1070">
        <v>900</v>
      </c>
      <c r="D451" s="1070">
        <v>1630</v>
      </c>
      <c r="E451" s="1070">
        <v>60</v>
      </c>
      <c r="F451" s="1068" t="s">
        <v>829</v>
      </c>
      <c r="G451" s="1070">
        <v>100001329</v>
      </c>
      <c r="H451" s="1070">
        <v>995454</v>
      </c>
      <c r="I451" s="1157"/>
      <c r="J451" s="1070">
        <v>18</v>
      </c>
      <c r="K451" s="1156"/>
      <c r="L451" s="1068" t="s">
        <v>604</v>
      </c>
      <c r="M451" s="1070" t="s">
        <v>596</v>
      </c>
      <c r="N451" s="1070">
        <v>353</v>
      </c>
      <c r="O451" s="1143"/>
      <c r="P451" s="1102" t="str">
        <f t="shared" si="90"/>
        <v>Included</v>
      </c>
      <c r="Q451" s="1102">
        <f t="shared" si="91"/>
        <v>0</v>
      </c>
      <c r="R451" s="666">
        <f t="shared" si="92"/>
        <v>0</v>
      </c>
      <c r="S451" s="666">
        <f t="shared" si="80"/>
        <v>0</v>
      </c>
      <c r="T451" s="667"/>
      <c r="U451" s="667"/>
      <c r="AD451" s="799"/>
    </row>
    <row r="452" spans="1:30" s="666" customFormat="1" ht="49.5">
      <c r="A452" s="818">
        <v>59</v>
      </c>
      <c r="B452" s="1068">
        <v>7000025908</v>
      </c>
      <c r="C452" s="1070">
        <v>900</v>
      </c>
      <c r="D452" s="1070">
        <v>1630</v>
      </c>
      <c r="E452" s="1070">
        <v>70</v>
      </c>
      <c r="F452" s="1068" t="s">
        <v>829</v>
      </c>
      <c r="G452" s="1070">
        <v>100001331</v>
      </c>
      <c r="H452" s="1070">
        <v>995455</v>
      </c>
      <c r="I452" s="1157"/>
      <c r="J452" s="1070">
        <v>18</v>
      </c>
      <c r="K452" s="1156"/>
      <c r="L452" s="1068" t="s">
        <v>606</v>
      </c>
      <c r="M452" s="1070" t="s">
        <v>596</v>
      </c>
      <c r="N452" s="1070">
        <v>131</v>
      </c>
      <c r="O452" s="1143"/>
      <c r="P452" s="1102" t="str">
        <f t="shared" si="90"/>
        <v>Included</v>
      </c>
      <c r="Q452" s="1102">
        <f t="shared" si="91"/>
        <v>0</v>
      </c>
      <c r="R452" s="666">
        <f t="shared" si="92"/>
        <v>0</v>
      </c>
      <c r="S452" s="666">
        <f t="shared" si="80"/>
        <v>0</v>
      </c>
      <c r="T452" s="667"/>
      <c r="U452" s="667"/>
      <c r="AD452" s="799"/>
    </row>
    <row r="453" spans="1:30" s="666" customFormat="1" ht="66">
      <c r="A453" s="818">
        <v>60</v>
      </c>
      <c r="B453" s="1068">
        <v>7000025908</v>
      </c>
      <c r="C453" s="1070">
        <v>900</v>
      </c>
      <c r="D453" s="1070">
        <v>1630</v>
      </c>
      <c r="E453" s="1070">
        <v>80</v>
      </c>
      <c r="F453" s="1068" t="s">
        <v>829</v>
      </c>
      <c r="G453" s="1070">
        <v>100001457</v>
      </c>
      <c r="H453" s="1070">
        <v>995421</v>
      </c>
      <c r="I453" s="1157"/>
      <c r="J453" s="1070">
        <v>18</v>
      </c>
      <c r="K453" s="1156"/>
      <c r="L453" s="1068" t="s">
        <v>693</v>
      </c>
      <c r="M453" s="1070" t="s">
        <v>608</v>
      </c>
      <c r="N453" s="1070">
        <v>3026</v>
      </c>
      <c r="O453" s="1143"/>
      <c r="P453" s="1102" t="str">
        <f t="shared" si="90"/>
        <v>Included</v>
      </c>
      <c r="Q453" s="1102">
        <f t="shared" si="91"/>
        <v>0</v>
      </c>
      <c r="R453" s="666">
        <f t="shared" si="92"/>
        <v>0</v>
      </c>
      <c r="S453" s="666">
        <f t="shared" si="80"/>
        <v>0</v>
      </c>
      <c r="T453" s="667"/>
      <c r="U453" s="667"/>
      <c r="AD453" s="799"/>
    </row>
    <row r="454" spans="1:30" s="666" customFormat="1" ht="16.5">
      <c r="A454" s="818">
        <v>61</v>
      </c>
      <c r="B454" s="1068">
        <v>7000025908</v>
      </c>
      <c r="C454" s="1070">
        <v>900</v>
      </c>
      <c r="D454" s="1070">
        <v>1630</v>
      </c>
      <c r="E454" s="1070">
        <v>90</v>
      </c>
      <c r="F454" s="1068" t="s">
        <v>829</v>
      </c>
      <c r="G454" s="1070">
        <v>100001330</v>
      </c>
      <c r="H454" s="1070">
        <v>995428</v>
      </c>
      <c r="I454" s="1157"/>
      <c r="J454" s="1070">
        <v>18</v>
      </c>
      <c r="K454" s="1156"/>
      <c r="L454" s="1068" t="s">
        <v>605</v>
      </c>
      <c r="M454" s="1070" t="s">
        <v>602</v>
      </c>
      <c r="N454" s="1070">
        <v>62</v>
      </c>
      <c r="O454" s="1143"/>
      <c r="P454" s="1102" t="str">
        <f t="shared" si="90"/>
        <v>Included</v>
      </c>
      <c r="Q454" s="1102">
        <f t="shared" si="91"/>
        <v>0</v>
      </c>
      <c r="R454" s="666">
        <f t="shared" si="92"/>
        <v>0</v>
      </c>
      <c r="S454" s="666">
        <f t="shared" si="80"/>
        <v>0</v>
      </c>
      <c r="T454" s="667"/>
      <c r="U454" s="667"/>
      <c r="AD454" s="799"/>
    </row>
    <row r="455" spans="1:30" s="666" customFormat="1" ht="66">
      <c r="A455" s="818">
        <v>62</v>
      </c>
      <c r="B455" s="1068">
        <v>7000025908</v>
      </c>
      <c r="C455" s="1070">
        <v>900</v>
      </c>
      <c r="D455" s="1070">
        <v>1630</v>
      </c>
      <c r="E455" s="1070">
        <v>100</v>
      </c>
      <c r="F455" s="1068" t="s">
        <v>829</v>
      </c>
      <c r="G455" s="1070">
        <v>130000761</v>
      </c>
      <c r="H455" s="1070">
        <v>995428</v>
      </c>
      <c r="I455" s="1157"/>
      <c r="J455" s="1070">
        <v>18</v>
      </c>
      <c r="K455" s="1156"/>
      <c r="L455" s="1068" t="s">
        <v>807</v>
      </c>
      <c r="M455" s="1070" t="s">
        <v>616</v>
      </c>
      <c r="N455" s="1070">
        <v>30</v>
      </c>
      <c r="O455" s="1143"/>
      <c r="P455" s="1102" t="str">
        <f t="shared" si="90"/>
        <v>Included</v>
      </c>
      <c r="Q455" s="1102">
        <f t="shared" si="91"/>
        <v>0</v>
      </c>
      <c r="R455" s="666">
        <f t="shared" si="92"/>
        <v>0</v>
      </c>
      <c r="S455" s="666">
        <f t="shared" si="80"/>
        <v>0</v>
      </c>
      <c r="T455" s="667"/>
      <c r="U455" s="667"/>
      <c r="AD455" s="799"/>
    </row>
    <row r="456" spans="1:30" s="666" customFormat="1" ht="66">
      <c r="A456" s="818">
        <v>63</v>
      </c>
      <c r="B456" s="1068">
        <v>7000025908</v>
      </c>
      <c r="C456" s="1070">
        <v>900</v>
      </c>
      <c r="D456" s="1070">
        <v>1630</v>
      </c>
      <c r="E456" s="1070">
        <v>110</v>
      </c>
      <c r="F456" s="1068" t="s">
        <v>829</v>
      </c>
      <c r="G456" s="1070">
        <v>130000762</v>
      </c>
      <c r="H456" s="1070">
        <v>995428</v>
      </c>
      <c r="I456" s="1157"/>
      <c r="J456" s="1070">
        <v>18</v>
      </c>
      <c r="K456" s="1156"/>
      <c r="L456" s="1068" t="s">
        <v>808</v>
      </c>
      <c r="M456" s="1070" t="s">
        <v>616</v>
      </c>
      <c r="N456" s="1070">
        <v>135</v>
      </c>
      <c r="O456" s="1143"/>
      <c r="P456" s="1102" t="str">
        <f t="shared" si="90"/>
        <v>Included</v>
      </c>
      <c r="Q456" s="1102">
        <f t="shared" si="91"/>
        <v>0</v>
      </c>
      <c r="R456" s="666">
        <f t="shared" si="92"/>
        <v>0</v>
      </c>
      <c r="S456" s="666">
        <f t="shared" si="80"/>
        <v>0</v>
      </c>
      <c r="T456" s="667"/>
      <c r="U456" s="667"/>
      <c r="AD456" s="799"/>
    </row>
    <row r="457" spans="1:30" s="666" customFormat="1" ht="33">
      <c r="A457" s="818">
        <v>64</v>
      </c>
      <c r="B457" s="1068">
        <v>7000025908</v>
      </c>
      <c r="C457" s="1070">
        <v>900</v>
      </c>
      <c r="D457" s="1070">
        <v>1630</v>
      </c>
      <c r="E457" s="1070">
        <v>120</v>
      </c>
      <c r="F457" s="1068" t="s">
        <v>829</v>
      </c>
      <c r="G457" s="1070">
        <v>100003114</v>
      </c>
      <c r="H457" s="1070">
        <v>995454</v>
      </c>
      <c r="I457" s="1157"/>
      <c r="J457" s="1070">
        <v>18</v>
      </c>
      <c r="K457" s="1156"/>
      <c r="L457" s="1068" t="s">
        <v>615</v>
      </c>
      <c r="M457" s="1070" t="s">
        <v>608</v>
      </c>
      <c r="N457" s="1070">
        <v>720</v>
      </c>
      <c r="O457" s="1143"/>
      <c r="P457" s="1102" t="str">
        <f>IF(O457=0, "Included", IF(ISERROR(N457*O457), O457, N457*O457))</f>
        <v>Included</v>
      </c>
      <c r="Q457" s="1102">
        <f>S457</f>
        <v>0</v>
      </c>
      <c r="R457" s="666">
        <f>IF(P457="Included",0,P457)</f>
        <v>0</v>
      </c>
      <c r="S457" s="666">
        <f t="shared" si="80"/>
        <v>0</v>
      </c>
      <c r="T457" s="667"/>
      <c r="U457" s="667"/>
      <c r="AD457" s="799"/>
    </row>
    <row r="458" spans="1:30" s="666" customFormat="1" ht="66">
      <c r="A458" s="818">
        <v>65</v>
      </c>
      <c r="B458" s="1068">
        <v>7000025908</v>
      </c>
      <c r="C458" s="1070">
        <v>900</v>
      </c>
      <c r="D458" s="1070">
        <v>1630</v>
      </c>
      <c r="E458" s="1070">
        <v>130</v>
      </c>
      <c r="F458" s="1068" t="s">
        <v>829</v>
      </c>
      <c r="G458" s="1070">
        <v>100004748</v>
      </c>
      <c r="H458" s="1070">
        <v>995454</v>
      </c>
      <c r="I458" s="1157"/>
      <c r="J458" s="1070">
        <v>18</v>
      </c>
      <c r="K458" s="1156"/>
      <c r="L458" s="1068" t="s">
        <v>936</v>
      </c>
      <c r="M458" s="1070" t="s">
        <v>602</v>
      </c>
      <c r="N458" s="1070">
        <v>1650</v>
      </c>
      <c r="O458" s="1143"/>
      <c r="P458" s="1102" t="str">
        <f>IF(O458=0, "Included", IF(ISERROR(N458*O458), O458, N458*O458))</f>
        <v>Included</v>
      </c>
      <c r="Q458" s="1102">
        <f>S458</f>
        <v>0</v>
      </c>
      <c r="R458" s="666">
        <f>IF(P458="Included",0,P458)</f>
        <v>0</v>
      </c>
      <c r="S458" s="666">
        <f t="shared" si="80"/>
        <v>0</v>
      </c>
      <c r="T458" s="667"/>
      <c r="U458" s="667"/>
      <c r="AD458" s="799"/>
    </row>
    <row r="459" spans="1:30" s="666" customFormat="1" ht="16.5">
      <c r="A459" s="818">
        <v>66</v>
      </c>
      <c r="B459" s="1068">
        <v>7000025908</v>
      </c>
      <c r="C459" s="1070">
        <v>900</v>
      </c>
      <c r="D459" s="1070">
        <v>1630</v>
      </c>
      <c r="E459" s="1070">
        <v>140</v>
      </c>
      <c r="F459" s="1068" t="s">
        <v>829</v>
      </c>
      <c r="G459" s="1070">
        <v>100001714</v>
      </c>
      <c r="H459" s="1070">
        <v>995428</v>
      </c>
      <c r="I459" s="1157"/>
      <c r="J459" s="1070">
        <v>18</v>
      </c>
      <c r="K459" s="1156"/>
      <c r="L459" s="1068" t="s">
        <v>622</v>
      </c>
      <c r="M459" s="1070" t="s">
        <v>608</v>
      </c>
      <c r="N459" s="1070">
        <v>20000</v>
      </c>
      <c r="O459" s="1143"/>
      <c r="P459" s="1102" t="str">
        <f>IF(O459=0, "Included", IF(ISERROR(N459*O459), O459, N459*O459))</f>
        <v>Included</v>
      </c>
      <c r="Q459" s="1102">
        <f>S459</f>
        <v>0</v>
      </c>
      <c r="R459" s="666">
        <f>IF(P459="Included",0,P459)</f>
        <v>0</v>
      </c>
      <c r="S459" s="666">
        <f t="shared" si="80"/>
        <v>0</v>
      </c>
      <c r="T459" s="667"/>
      <c r="U459" s="667"/>
      <c r="AD459" s="799"/>
    </row>
    <row r="460" spans="1:30" s="666" customFormat="1" ht="33">
      <c r="A460" s="818">
        <v>67</v>
      </c>
      <c r="B460" s="1068">
        <v>7000025908</v>
      </c>
      <c r="C460" s="1070">
        <v>900</v>
      </c>
      <c r="D460" s="1070">
        <v>1630</v>
      </c>
      <c r="E460" s="1070">
        <v>150</v>
      </c>
      <c r="F460" s="1068" t="s">
        <v>829</v>
      </c>
      <c r="G460" s="1070">
        <v>100001712</v>
      </c>
      <c r="H460" s="1070">
        <v>995428</v>
      </c>
      <c r="I460" s="1157"/>
      <c r="J460" s="1070">
        <v>18</v>
      </c>
      <c r="K460" s="1156"/>
      <c r="L460" s="1068" t="s">
        <v>835</v>
      </c>
      <c r="M460" s="1070" t="s">
        <v>608</v>
      </c>
      <c r="N460" s="1070">
        <v>4000</v>
      </c>
      <c r="O460" s="1143"/>
      <c r="P460" s="1102" t="str">
        <f t="shared" ref="P460:P466" si="93">IF(O460=0, "Included", IF(ISERROR(N460*O460), O460, N460*O460))</f>
        <v>Included</v>
      </c>
      <c r="Q460" s="1102">
        <f t="shared" ref="Q460:Q466" si="94">S460</f>
        <v>0</v>
      </c>
      <c r="R460" s="666">
        <f t="shared" ref="R460:R466" si="95">IF(P460="Included",0,P460)</f>
        <v>0</v>
      </c>
      <c r="S460" s="666">
        <f t="shared" si="80"/>
        <v>0</v>
      </c>
      <c r="T460" s="667"/>
      <c r="U460" s="667"/>
      <c r="AD460" s="799"/>
    </row>
    <row r="461" spans="1:30" s="666" customFormat="1" ht="16.5">
      <c r="A461" s="818">
        <v>68</v>
      </c>
      <c r="B461" s="1068">
        <v>7000025908</v>
      </c>
      <c r="C461" s="1070">
        <v>900</v>
      </c>
      <c r="D461" s="1070">
        <v>1630</v>
      </c>
      <c r="E461" s="1070">
        <v>160</v>
      </c>
      <c r="F461" s="1068" t="s">
        <v>829</v>
      </c>
      <c r="G461" s="1070">
        <v>100001713</v>
      </c>
      <c r="H461" s="1070">
        <v>995424</v>
      </c>
      <c r="I461" s="1157"/>
      <c r="J461" s="1070">
        <v>18</v>
      </c>
      <c r="K461" s="1156"/>
      <c r="L461" s="1068" t="s">
        <v>607</v>
      </c>
      <c r="M461" s="1070" t="s">
        <v>608</v>
      </c>
      <c r="N461" s="1070">
        <v>24000</v>
      </c>
      <c r="O461" s="1143"/>
      <c r="P461" s="1102" t="str">
        <f t="shared" si="93"/>
        <v>Included</v>
      </c>
      <c r="Q461" s="1102">
        <f t="shared" si="94"/>
        <v>0</v>
      </c>
      <c r="R461" s="666">
        <f t="shared" si="95"/>
        <v>0</v>
      </c>
      <c r="S461" s="666">
        <f t="shared" si="80"/>
        <v>0</v>
      </c>
      <c r="T461" s="667"/>
      <c r="U461" s="667"/>
      <c r="AD461" s="799"/>
    </row>
    <row r="462" spans="1:30" s="666" customFormat="1" ht="33">
      <c r="A462" s="818">
        <v>69</v>
      </c>
      <c r="B462" s="1068">
        <v>7000025908</v>
      </c>
      <c r="C462" s="1070">
        <v>900</v>
      </c>
      <c r="D462" s="1070">
        <v>1630</v>
      </c>
      <c r="E462" s="1070">
        <v>170</v>
      </c>
      <c r="F462" s="1068" t="s">
        <v>829</v>
      </c>
      <c r="G462" s="1070">
        <v>100020960</v>
      </c>
      <c r="H462" s="1070">
        <v>995461</v>
      </c>
      <c r="I462" s="1157"/>
      <c r="J462" s="1070">
        <v>18</v>
      </c>
      <c r="K462" s="1156"/>
      <c r="L462" s="1068" t="s">
        <v>837</v>
      </c>
      <c r="M462" s="1070" t="s">
        <v>616</v>
      </c>
      <c r="N462" s="1070">
        <v>15</v>
      </c>
      <c r="O462" s="1143"/>
      <c r="P462" s="1102" t="str">
        <f t="shared" si="93"/>
        <v>Included</v>
      </c>
      <c r="Q462" s="1102">
        <f t="shared" si="94"/>
        <v>0</v>
      </c>
      <c r="R462" s="666">
        <f t="shared" si="95"/>
        <v>0</v>
      </c>
      <c r="S462" s="666">
        <f t="shared" si="80"/>
        <v>0</v>
      </c>
      <c r="T462" s="667"/>
      <c r="U462" s="667"/>
      <c r="AD462" s="799"/>
    </row>
    <row r="463" spans="1:30" s="666" customFormat="1" ht="33">
      <c r="A463" s="818">
        <v>70</v>
      </c>
      <c r="B463" s="1068">
        <v>7000025908</v>
      </c>
      <c r="C463" s="1070">
        <v>900</v>
      </c>
      <c r="D463" s="1070">
        <v>1630</v>
      </c>
      <c r="E463" s="1070">
        <v>180</v>
      </c>
      <c r="F463" s="1068" t="s">
        <v>829</v>
      </c>
      <c r="G463" s="1070">
        <v>100020961</v>
      </c>
      <c r="H463" s="1070">
        <v>995461</v>
      </c>
      <c r="I463" s="1157"/>
      <c r="J463" s="1070">
        <v>18</v>
      </c>
      <c r="K463" s="1156"/>
      <c r="L463" s="1068" t="s">
        <v>838</v>
      </c>
      <c r="M463" s="1070" t="s">
        <v>616</v>
      </c>
      <c r="N463" s="1070">
        <v>15</v>
      </c>
      <c r="O463" s="1143"/>
      <c r="P463" s="1102" t="str">
        <f t="shared" si="93"/>
        <v>Included</v>
      </c>
      <c r="Q463" s="1102">
        <f t="shared" si="94"/>
        <v>0</v>
      </c>
      <c r="R463" s="666">
        <f t="shared" si="95"/>
        <v>0</v>
      </c>
      <c r="S463" s="666">
        <f t="shared" si="80"/>
        <v>0</v>
      </c>
      <c r="T463" s="667"/>
      <c r="U463" s="667"/>
      <c r="AD463" s="799"/>
    </row>
    <row r="464" spans="1:30" s="666" customFormat="1" ht="33">
      <c r="A464" s="818">
        <v>71</v>
      </c>
      <c r="B464" s="1068">
        <v>7000025908</v>
      </c>
      <c r="C464" s="1070">
        <v>900</v>
      </c>
      <c r="D464" s="1070">
        <v>1630</v>
      </c>
      <c r="E464" s="1070">
        <v>190</v>
      </c>
      <c r="F464" s="1068" t="s">
        <v>829</v>
      </c>
      <c r="G464" s="1070">
        <v>100020962</v>
      </c>
      <c r="H464" s="1070">
        <v>995461</v>
      </c>
      <c r="I464" s="1157"/>
      <c r="J464" s="1070">
        <v>18</v>
      </c>
      <c r="K464" s="1156"/>
      <c r="L464" s="1068" t="s">
        <v>839</v>
      </c>
      <c r="M464" s="1070" t="s">
        <v>616</v>
      </c>
      <c r="N464" s="1070">
        <v>20</v>
      </c>
      <c r="O464" s="1143"/>
      <c r="P464" s="1102" t="str">
        <f t="shared" si="93"/>
        <v>Included</v>
      </c>
      <c r="Q464" s="1102">
        <f t="shared" si="94"/>
        <v>0</v>
      </c>
      <c r="R464" s="666">
        <f t="shared" si="95"/>
        <v>0</v>
      </c>
      <c r="S464" s="666">
        <f t="shared" si="80"/>
        <v>0</v>
      </c>
      <c r="T464" s="667"/>
      <c r="U464" s="667"/>
      <c r="AD464" s="799"/>
    </row>
    <row r="465" spans="1:54" s="666" customFormat="1" ht="66">
      <c r="A465" s="818">
        <v>72</v>
      </c>
      <c r="B465" s="1068">
        <v>7000025908</v>
      </c>
      <c r="C465" s="1070">
        <v>900</v>
      </c>
      <c r="D465" s="1070">
        <v>1630</v>
      </c>
      <c r="E465" s="1070">
        <v>200</v>
      </c>
      <c r="F465" s="1068" t="s">
        <v>829</v>
      </c>
      <c r="G465" s="1070">
        <v>100003437</v>
      </c>
      <c r="H465" s="1070">
        <v>995454</v>
      </c>
      <c r="I465" s="1157"/>
      <c r="J465" s="1070">
        <v>18</v>
      </c>
      <c r="K465" s="1156"/>
      <c r="L465" s="1068" t="s">
        <v>617</v>
      </c>
      <c r="M465" s="1070" t="s">
        <v>608</v>
      </c>
      <c r="N465" s="1070">
        <v>60</v>
      </c>
      <c r="O465" s="1143"/>
      <c r="P465" s="1102" t="str">
        <f t="shared" si="93"/>
        <v>Included</v>
      </c>
      <c r="Q465" s="1102">
        <f t="shared" si="94"/>
        <v>0</v>
      </c>
      <c r="R465" s="666">
        <f t="shared" si="95"/>
        <v>0</v>
      </c>
      <c r="S465" s="666">
        <f t="shared" si="80"/>
        <v>0</v>
      </c>
      <c r="T465" s="667"/>
      <c r="U465" s="667"/>
      <c r="AD465" s="799"/>
    </row>
    <row r="466" spans="1:54" s="666" customFormat="1" ht="33">
      <c r="A466" s="818">
        <v>73</v>
      </c>
      <c r="B466" s="1068">
        <v>7000025908</v>
      </c>
      <c r="C466" s="1070">
        <v>900</v>
      </c>
      <c r="D466" s="1070">
        <v>1630</v>
      </c>
      <c r="E466" s="1070">
        <v>210</v>
      </c>
      <c r="F466" s="1068" t="s">
        <v>829</v>
      </c>
      <c r="G466" s="1070">
        <v>100001478</v>
      </c>
      <c r="H466" s="1070">
        <v>995454</v>
      </c>
      <c r="I466" s="1157"/>
      <c r="J466" s="1070">
        <v>18</v>
      </c>
      <c r="K466" s="1156"/>
      <c r="L466" s="1068" t="s">
        <v>803</v>
      </c>
      <c r="M466" s="1070" t="s">
        <v>616</v>
      </c>
      <c r="N466" s="1070">
        <v>20</v>
      </c>
      <c r="O466" s="1143"/>
      <c r="P466" s="1102" t="str">
        <f t="shared" si="93"/>
        <v>Included</v>
      </c>
      <c r="Q466" s="1102">
        <f t="shared" si="94"/>
        <v>0</v>
      </c>
      <c r="R466" s="666">
        <f t="shared" si="95"/>
        <v>0</v>
      </c>
      <c r="S466" s="666">
        <f t="shared" si="80"/>
        <v>0</v>
      </c>
      <c r="T466" s="667"/>
      <c r="U466" s="667"/>
      <c r="AD466" s="799"/>
    </row>
    <row r="467" spans="1:54" s="666" customFormat="1" ht="33">
      <c r="A467" s="818">
        <v>74</v>
      </c>
      <c r="B467" s="1068">
        <v>7000025908</v>
      </c>
      <c r="C467" s="1070">
        <v>900</v>
      </c>
      <c r="D467" s="1070">
        <v>1630</v>
      </c>
      <c r="E467" s="1070">
        <v>220</v>
      </c>
      <c r="F467" s="1068" t="s">
        <v>829</v>
      </c>
      <c r="G467" s="1070">
        <v>100001479</v>
      </c>
      <c r="H467" s="1070">
        <v>995454</v>
      </c>
      <c r="I467" s="1157"/>
      <c r="J467" s="1070">
        <v>18</v>
      </c>
      <c r="K467" s="1156"/>
      <c r="L467" s="1068" t="s">
        <v>804</v>
      </c>
      <c r="M467" s="1070" t="s">
        <v>616</v>
      </c>
      <c r="N467" s="1070">
        <v>20</v>
      </c>
      <c r="O467" s="1143"/>
      <c r="P467" s="1102" t="str">
        <f t="shared" ref="P467:P472" si="96">IF(O467=0, "Included", IF(ISERROR(N467*O467), O467, N467*O467))</f>
        <v>Included</v>
      </c>
      <c r="Q467" s="1102">
        <f t="shared" ref="Q467:Q472" si="97">S467</f>
        <v>0</v>
      </c>
      <c r="R467" s="666">
        <f t="shared" ref="R467:R472" si="98">IF(P467="Included",0,P467)</f>
        <v>0</v>
      </c>
      <c r="S467" s="666">
        <f t="shared" si="80"/>
        <v>0</v>
      </c>
      <c r="T467" s="667"/>
      <c r="U467" s="667"/>
      <c r="AD467" s="799"/>
    </row>
    <row r="468" spans="1:54" s="666" customFormat="1" ht="33">
      <c r="A468" s="818">
        <v>75</v>
      </c>
      <c r="B468" s="1068">
        <v>7000025908</v>
      </c>
      <c r="C468" s="1070">
        <v>900</v>
      </c>
      <c r="D468" s="1070">
        <v>1630</v>
      </c>
      <c r="E468" s="1070">
        <v>230</v>
      </c>
      <c r="F468" s="1068" t="s">
        <v>829</v>
      </c>
      <c r="G468" s="1070">
        <v>100001480</v>
      </c>
      <c r="H468" s="1070">
        <v>995454</v>
      </c>
      <c r="I468" s="1157"/>
      <c r="J468" s="1070">
        <v>18</v>
      </c>
      <c r="K468" s="1156"/>
      <c r="L468" s="1068" t="s">
        <v>805</v>
      </c>
      <c r="M468" s="1070" t="s">
        <v>616</v>
      </c>
      <c r="N468" s="1070">
        <v>80</v>
      </c>
      <c r="O468" s="1143"/>
      <c r="P468" s="1102" t="str">
        <f t="shared" si="96"/>
        <v>Included</v>
      </c>
      <c r="Q468" s="1102">
        <f t="shared" si="97"/>
        <v>0</v>
      </c>
      <c r="R468" s="666">
        <f t="shared" si="98"/>
        <v>0</v>
      </c>
      <c r="S468" s="666">
        <f t="shared" si="80"/>
        <v>0</v>
      </c>
      <c r="T468" s="667"/>
      <c r="U468" s="667"/>
      <c r="AD468" s="799"/>
    </row>
    <row r="469" spans="1:54" s="666" customFormat="1" ht="16.5">
      <c r="A469" s="818">
        <v>76</v>
      </c>
      <c r="B469" s="1068">
        <v>7000025908</v>
      </c>
      <c r="C469" s="1070">
        <v>900</v>
      </c>
      <c r="D469" s="1070">
        <v>1630</v>
      </c>
      <c r="E469" s="1070">
        <v>240</v>
      </c>
      <c r="F469" s="1068" t="s">
        <v>829</v>
      </c>
      <c r="G469" s="1070">
        <v>100007701</v>
      </c>
      <c r="H469" s="1070">
        <v>995462</v>
      </c>
      <c r="I469" s="1157"/>
      <c r="J469" s="1070">
        <v>18</v>
      </c>
      <c r="K469" s="1156"/>
      <c r="L469" s="1068" t="s">
        <v>931</v>
      </c>
      <c r="M469" s="1070" t="s">
        <v>575</v>
      </c>
      <c r="N469" s="1070">
        <v>1</v>
      </c>
      <c r="O469" s="1143"/>
      <c r="P469" s="1102" t="str">
        <f t="shared" si="96"/>
        <v>Included</v>
      </c>
      <c r="Q469" s="1102">
        <f t="shared" si="97"/>
        <v>0</v>
      </c>
      <c r="R469" s="666">
        <f t="shared" si="98"/>
        <v>0</v>
      </c>
      <c r="S469" s="666">
        <f t="shared" ref="S469" si="99">IF(K469="",(R469*J469/100),(R469*K469))</f>
        <v>0</v>
      </c>
      <c r="T469" s="667"/>
      <c r="U469" s="667"/>
      <c r="AD469" s="799"/>
    </row>
    <row r="470" spans="1:54" s="666" customFormat="1" ht="16.5">
      <c r="A470" s="818">
        <v>77</v>
      </c>
      <c r="B470" s="1068">
        <v>7000025908</v>
      </c>
      <c r="C470" s="1070">
        <v>900</v>
      </c>
      <c r="D470" s="1070">
        <v>1630</v>
      </c>
      <c r="E470" s="1070">
        <v>250</v>
      </c>
      <c r="F470" s="1068" t="s">
        <v>829</v>
      </c>
      <c r="G470" s="1070">
        <v>100001409</v>
      </c>
      <c r="H470" s="1070">
        <v>995462</v>
      </c>
      <c r="I470" s="1157"/>
      <c r="J470" s="1070">
        <v>18</v>
      </c>
      <c r="K470" s="1156"/>
      <c r="L470" s="1068" t="s">
        <v>836</v>
      </c>
      <c r="M470" s="1070" t="s">
        <v>575</v>
      </c>
      <c r="N470" s="1070">
        <v>1</v>
      </c>
      <c r="O470" s="1143"/>
      <c r="P470" s="1102" t="str">
        <f t="shared" si="96"/>
        <v>Included</v>
      </c>
      <c r="Q470" s="1102">
        <f t="shared" si="97"/>
        <v>0</v>
      </c>
      <c r="R470" s="666">
        <f t="shared" si="98"/>
        <v>0</v>
      </c>
      <c r="S470" s="666">
        <f>IF(K470="",(R470*J470/100),(R470*K470))</f>
        <v>0</v>
      </c>
      <c r="T470" s="667"/>
      <c r="U470" s="667"/>
      <c r="AD470" s="799"/>
    </row>
    <row r="471" spans="1:54" s="666" customFormat="1" ht="82.5">
      <c r="A471" s="818">
        <v>78</v>
      </c>
      <c r="B471" s="1068">
        <v>7000025908</v>
      </c>
      <c r="C471" s="1070">
        <v>900</v>
      </c>
      <c r="D471" s="1070">
        <v>1630</v>
      </c>
      <c r="E471" s="1070">
        <v>260</v>
      </c>
      <c r="F471" s="1068" t="s">
        <v>829</v>
      </c>
      <c r="G471" s="1070">
        <v>100007097</v>
      </c>
      <c r="H471" s="1070">
        <v>995454</v>
      </c>
      <c r="I471" s="1157"/>
      <c r="J471" s="1070">
        <v>18</v>
      </c>
      <c r="K471" s="1156"/>
      <c r="L471" s="1068" t="s">
        <v>806</v>
      </c>
      <c r="M471" s="1070" t="s">
        <v>608</v>
      </c>
      <c r="N471" s="1070">
        <v>150</v>
      </c>
      <c r="O471" s="1143"/>
      <c r="P471" s="1102" t="str">
        <f t="shared" si="96"/>
        <v>Included</v>
      </c>
      <c r="Q471" s="1102">
        <f t="shared" si="97"/>
        <v>0</v>
      </c>
      <c r="R471" s="666">
        <f t="shared" si="98"/>
        <v>0</v>
      </c>
      <c r="S471" s="666">
        <f t="shared" ref="S471:S477" si="100">IF(K471="",(R471*J471/100),(R471*K471))</f>
        <v>0</v>
      </c>
      <c r="T471" s="667"/>
      <c r="U471" s="667"/>
      <c r="AD471" s="799"/>
    </row>
    <row r="472" spans="1:54" s="666" customFormat="1" ht="247.5">
      <c r="A472" s="818">
        <v>79</v>
      </c>
      <c r="B472" s="1068">
        <v>7000025908</v>
      </c>
      <c r="C472" s="1070">
        <v>900</v>
      </c>
      <c r="D472" s="1070">
        <v>1630</v>
      </c>
      <c r="E472" s="1070">
        <v>270</v>
      </c>
      <c r="F472" s="1068" t="s">
        <v>829</v>
      </c>
      <c r="G472" s="1070">
        <v>100002911</v>
      </c>
      <c r="H472" s="1070">
        <v>995432</v>
      </c>
      <c r="I472" s="1157"/>
      <c r="J472" s="1070">
        <v>18</v>
      </c>
      <c r="K472" s="1156"/>
      <c r="L472" s="1068" t="s">
        <v>657</v>
      </c>
      <c r="M472" s="1070" t="s">
        <v>602</v>
      </c>
      <c r="N472" s="1070">
        <v>20000</v>
      </c>
      <c r="O472" s="1143"/>
      <c r="P472" s="1102" t="str">
        <f t="shared" si="96"/>
        <v>Included</v>
      </c>
      <c r="Q472" s="1102">
        <f t="shared" si="97"/>
        <v>0</v>
      </c>
      <c r="R472" s="666">
        <f t="shared" si="98"/>
        <v>0</v>
      </c>
      <c r="S472" s="666">
        <f t="shared" si="100"/>
        <v>0</v>
      </c>
      <c r="T472" s="667"/>
      <c r="U472" s="667"/>
      <c r="AD472" s="799"/>
    </row>
    <row r="473" spans="1:54" s="666" customFormat="1" ht="49.5">
      <c r="A473" s="818">
        <v>80</v>
      </c>
      <c r="B473" s="1068">
        <v>7000025908</v>
      </c>
      <c r="C473" s="1070">
        <v>900</v>
      </c>
      <c r="D473" s="1070">
        <v>1630</v>
      </c>
      <c r="E473" s="1070">
        <v>280</v>
      </c>
      <c r="F473" s="1068" t="s">
        <v>829</v>
      </c>
      <c r="G473" s="1070">
        <v>100001721</v>
      </c>
      <c r="H473" s="1070">
        <v>995428</v>
      </c>
      <c r="I473" s="1157"/>
      <c r="J473" s="1070">
        <v>18</v>
      </c>
      <c r="K473" s="1156"/>
      <c r="L473" s="1068" t="s">
        <v>627</v>
      </c>
      <c r="M473" s="1070" t="s">
        <v>602</v>
      </c>
      <c r="N473" s="1070">
        <v>755</v>
      </c>
      <c r="O473" s="1143"/>
      <c r="P473" s="1102" t="str">
        <f t="shared" ref="P473:P477" si="101">IF(O473=0, "Included", IF(ISERROR(N473*O473), O473, N473*O473))</f>
        <v>Included</v>
      </c>
      <c r="Q473" s="1102">
        <f t="shared" ref="Q473:Q477" si="102">S473</f>
        <v>0</v>
      </c>
      <c r="R473" s="666">
        <f t="shared" ref="R473:R477" si="103">IF(P473="Included",0,P473)</f>
        <v>0</v>
      </c>
      <c r="S473" s="666">
        <f t="shared" si="100"/>
        <v>0</v>
      </c>
      <c r="T473" s="667"/>
      <c r="U473" s="667"/>
      <c r="AD473" s="799"/>
    </row>
    <row r="474" spans="1:54" s="666" customFormat="1" ht="66">
      <c r="A474" s="818">
        <v>81</v>
      </c>
      <c r="B474" s="1068">
        <v>7000025908</v>
      </c>
      <c r="C474" s="1070">
        <v>910</v>
      </c>
      <c r="D474" s="1070">
        <v>1640</v>
      </c>
      <c r="E474" s="1070">
        <v>10</v>
      </c>
      <c r="F474" s="1068" t="s">
        <v>890</v>
      </c>
      <c r="G474" s="1070">
        <v>100001210</v>
      </c>
      <c r="H474" s="1070">
        <v>995455</v>
      </c>
      <c r="I474" s="1157"/>
      <c r="J474" s="1070">
        <v>18</v>
      </c>
      <c r="K474" s="1156"/>
      <c r="L474" s="1068" t="s">
        <v>619</v>
      </c>
      <c r="M474" s="1070" t="s">
        <v>596</v>
      </c>
      <c r="N474" s="1070">
        <v>191</v>
      </c>
      <c r="O474" s="1143"/>
      <c r="P474" s="1102" t="str">
        <f t="shared" si="101"/>
        <v>Included</v>
      </c>
      <c r="Q474" s="1102">
        <f t="shared" si="102"/>
        <v>0</v>
      </c>
      <c r="R474" s="666">
        <f t="shared" si="103"/>
        <v>0</v>
      </c>
      <c r="S474" s="666">
        <f t="shared" si="100"/>
        <v>0</v>
      </c>
      <c r="T474" s="667"/>
      <c r="U474" s="667"/>
      <c r="AD474" s="799"/>
    </row>
    <row r="475" spans="1:54" s="666" customFormat="1" ht="82.5">
      <c r="A475" s="818">
        <v>82</v>
      </c>
      <c r="B475" s="1068">
        <v>7000025908</v>
      </c>
      <c r="C475" s="1070">
        <v>910</v>
      </c>
      <c r="D475" s="1070">
        <v>1640</v>
      </c>
      <c r="E475" s="1070">
        <v>20</v>
      </c>
      <c r="F475" s="1068" t="s">
        <v>890</v>
      </c>
      <c r="G475" s="1070">
        <v>100001209</v>
      </c>
      <c r="H475" s="1070">
        <v>995455</v>
      </c>
      <c r="I475" s="1157"/>
      <c r="J475" s="1070">
        <v>18</v>
      </c>
      <c r="K475" s="1156"/>
      <c r="L475" s="1068" t="s">
        <v>809</v>
      </c>
      <c r="M475" s="1070" t="s">
        <v>596</v>
      </c>
      <c r="N475" s="1070">
        <v>136</v>
      </c>
      <c r="O475" s="1143"/>
      <c r="P475" s="1102" t="str">
        <f t="shared" si="101"/>
        <v>Included</v>
      </c>
      <c r="Q475" s="1102">
        <f t="shared" si="102"/>
        <v>0</v>
      </c>
      <c r="R475" s="666">
        <f t="shared" si="103"/>
        <v>0</v>
      </c>
      <c r="S475" s="666">
        <f t="shared" si="100"/>
        <v>0</v>
      </c>
      <c r="T475" s="667"/>
      <c r="U475" s="667"/>
      <c r="AD475" s="799"/>
    </row>
    <row r="476" spans="1:54" s="666" customFormat="1" ht="50.25" customHeight="1">
      <c r="A476" s="818">
        <v>83</v>
      </c>
      <c r="B476" s="1068">
        <v>7000025908</v>
      </c>
      <c r="C476" s="1070">
        <v>910</v>
      </c>
      <c r="D476" s="1070">
        <v>1640</v>
      </c>
      <c r="E476" s="1070">
        <v>30</v>
      </c>
      <c r="F476" s="1068" t="s">
        <v>890</v>
      </c>
      <c r="G476" s="1070">
        <v>100001680</v>
      </c>
      <c r="H476" s="1070">
        <v>995455</v>
      </c>
      <c r="I476" s="1157"/>
      <c r="J476" s="1070">
        <v>18</v>
      </c>
      <c r="K476" s="1156"/>
      <c r="L476" s="1068" t="s">
        <v>620</v>
      </c>
      <c r="M476" s="1070" t="s">
        <v>596</v>
      </c>
      <c r="N476" s="1070">
        <v>14</v>
      </c>
      <c r="O476" s="1143"/>
      <c r="P476" s="1102" t="str">
        <f t="shared" ref="P476" si="104">IF(O476=0, "Included", IF(ISERROR(N476*O476), O476, N476*O476))</f>
        <v>Included</v>
      </c>
      <c r="Q476" s="1102">
        <f t="shared" ref="Q476" si="105">S476</f>
        <v>0</v>
      </c>
      <c r="R476" s="666">
        <f t="shared" ref="R476" si="106">IF(P476="Included",0,P476)</f>
        <v>0</v>
      </c>
      <c r="S476" s="666">
        <f t="shared" si="100"/>
        <v>0</v>
      </c>
      <c r="T476" s="667"/>
      <c r="U476" s="667"/>
      <c r="AD476" s="799"/>
    </row>
    <row r="477" spans="1:54" s="666" customFormat="1" ht="48" customHeight="1">
      <c r="A477" s="818">
        <v>84</v>
      </c>
      <c r="B477" s="1068">
        <v>7000025908</v>
      </c>
      <c r="C477" s="1070">
        <v>910</v>
      </c>
      <c r="D477" s="1070">
        <v>1640</v>
      </c>
      <c r="E477" s="1070">
        <v>40</v>
      </c>
      <c r="F477" s="1068" t="s">
        <v>890</v>
      </c>
      <c r="G477" s="1070">
        <v>100001681</v>
      </c>
      <c r="H477" s="1070">
        <v>995455</v>
      </c>
      <c r="I477" s="1157"/>
      <c r="J477" s="1070">
        <v>18</v>
      </c>
      <c r="K477" s="1156"/>
      <c r="L477" s="1068" t="s">
        <v>621</v>
      </c>
      <c r="M477" s="1070" t="s">
        <v>596</v>
      </c>
      <c r="N477" s="1070">
        <v>11</v>
      </c>
      <c r="O477" s="1143"/>
      <c r="P477" s="1102" t="str">
        <f t="shared" si="101"/>
        <v>Included</v>
      </c>
      <c r="Q477" s="1102">
        <f t="shared" si="102"/>
        <v>0</v>
      </c>
      <c r="R477" s="666">
        <f t="shared" si="103"/>
        <v>0</v>
      </c>
      <c r="S477" s="666">
        <f t="shared" si="100"/>
        <v>0</v>
      </c>
      <c r="T477" s="667"/>
      <c r="U477" s="667"/>
      <c r="AD477" s="799"/>
    </row>
    <row r="478" spans="1:54" s="666" customFormat="1">
      <c r="A478" s="1305"/>
      <c r="B478" s="1306"/>
      <c r="C478" s="1306"/>
      <c r="D478" s="1306"/>
      <c r="E478" s="1306"/>
      <c r="F478" s="1306"/>
      <c r="G478" s="1306"/>
      <c r="H478" s="1306"/>
      <c r="I478" s="1306"/>
      <c r="J478" s="1306"/>
      <c r="K478" s="1306"/>
      <c r="L478" s="1306"/>
      <c r="M478" s="1306"/>
      <c r="N478" s="1306"/>
      <c r="O478" s="1306"/>
      <c r="P478" s="1306"/>
      <c r="Q478" s="1307"/>
      <c r="R478" s="667"/>
      <c r="S478" s="667"/>
      <c r="T478" s="667"/>
      <c r="U478" s="667"/>
      <c r="AD478" s="799"/>
    </row>
    <row r="479" spans="1:54" ht="25.5" customHeight="1">
      <c r="A479" s="1302"/>
      <c r="B479" s="1303"/>
      <c r="C479" s="1303"/>
      <c r="D479" s="1303"/>
      <c r="E479" s="1303"/>
      <c r="F479" s="1303"/>
      <c r="G479" s="1303"/>
      <c r="H479" s="1303"/>
      <c r="I479" s="1303"/>
      <c r="J479" s="1303"/>
      <c r="K479" s="1304"/>
      <c r="L479" s="791" t="s">
        <v>629</v>
      </c>
      <c r="M479" s="792"/>
      <c r="N479" s="793"/>
      <c r="O479" s="794"/>
      <c r="P479" s="1103">
        <f>SUM(P20:P478)</f>
        <v>0</v>
      </c>
      <c r="Q479" s="1104"/>
      <c r="S479" s="854">
        <f>SUM(S20:S477)</f>
        <v>0</v>
      </c>
      <c r="T479" s="688"/>
      <c r="U479" s="688"/>
      <c r="V479" s="688"/>
      <c r="W479" s="688"/>
      <c r="X479" s="688"/>
      <c r="Y479" s="688"/>
      <c r="Z479" s="688"/>
      <c r="AA479" s="688"/>
      <c r="AB479" s="688"/>
      <c r="AC479" s="688"/>
      <c r="AD479" s="688"/>
      <c r="AE479" s="688"/>
      <c r="AF479" s="688"/>
      <c r="AG479" s="688"/>
      <c r="AH479" s="688"/>
      <c r="AI479" s="688"/>
      <c r="AJ479" s="688"/>
      <c r="AK479" s="688"/>
      <c r="AL479" s="688"/>
      <c r="AM479" s="688"/>
      <c r="AN479" s="688"/>
      <c r="AO479" s="688"/>
      <c r="AP479" s="688"/>
      <c r="AQ479" s="688"/>
      <c r="AR479" s="688"/>
      <c r="AS479" s="688"/>
      <c r="AT479" s="688"/>
      <c r="AU479" s="688"/>
      <c r="AV479" s="688"/>
      <c r="AW479" s="688"/>
      <c r="AX479" s="688"/>
      <c r="AY479" s="688"/>
      <c r="AZ479" s="688"/>
      <c r="BA479" s="688"/>
      <c r="BB479" s="688"/>
    </row>
    <row r="480" spans="1:54" ht="15.6" hidden="1" customHeight="1">
      <c r="A480" s="843"/>
      <c r="B480" s="844"/>
      <c r="C480" s="844"/>
      <c r="D480" s="844"/>
      <c r="E480" s="844"/>
      <c r="F480" s="844"/>
      <c r="G480" s="844"/>
      <c r="H480" s="845"/>
      <c r="I480" s="846"/>
      <c r="J480" s="844"/>
      <c r="K480" s="844"/>
      <c r="L480" s="1290" t="s">
        <v>509</v>
      </c>
      <c r="M480" s="1291"/>
      <c r="N480" s="1291"/>
      <c r="O480" s="1292"/>
      <c r="P480" s="1103"/>
      <c r="Q480" s="1103">
        <f>SUM(Q20:Q477)</f>
        <v>0</v>
      </c>
      <c r="T480" s="688"/>
      <c r="U480" s="688"/>
      <c r="V480" s="688"/>
      <c r="W480" s="688"/>
      <c r="X480" s="688"/>
      <c r="Y480" s="688"/>
      <c r="Z480" s="688"/>
      <c r="AA480" s="688"/>
      <c r="AB480" s="688"/>
      <c r="AC480" s="688"/>
      <c r="AD480" s="688"/>
      <c r="AE480" s="688"/>
      <c r="AF480" s="688"/>
      <c r="AG480" s="688"/>
      <c r="AH480" s="688"/>
      <c r="AI480" s="688"/>
      <c r="AJ480" s="688"/>
      <c r="AK480" s="688"/>
      <c r="AL480" s="688"/>
      <c r="AM480" s="688"/>
      <c r="AN480" s="688"/>
      <c r="AO480" s="688"/>
      <c r="AP480" s="688"/>
      <c r="AQ480" s="688"/>
      <c r="AR480" s="688"/>
      <c r="AS480" s="688"/>
      <c r="AT480" s="688"/>
      <c r="AU480" s="688"/>
      <c r="AV480" s="688"/>
      <c r="AW480" s="688"/>
      <c r="AX480" s="688"/>
      <c r="AY480" s="688"/>
      <c r="AZ480" s="688"/>
      <c r="BA480" s="688"/>
      <c r="BB480" s="688"/>
    </row>
    <row r="481" spans="1:54" ht="32.25" customHeight="1">
      <c r="A481" s="810"/>
      <c r="B481" s="671"/>
      <c r="C481" s="1114"/>
      <c r="D481" s="1114"/>
      <c r="E481" s="1114"/>
      <c r="F481" s="671"/>
      <c r="G481" s="1114"/>
      <c r="H481" s="1294"/>
      <c r="I481" s="1294"/>
      <c r="J481" s="1294"/>
      <c r="K481" s="1294"/>
      <c r="L481" s="1294"/>
      <c r="M481" s="1294"/>
      <c r="N481" s="676"/>
      <c r="O481" s="726"/>
      <c r="P481" s="1105"/>
      <c r="T481" s="688"/>
      <c r="U481" s="688"/>
      <c r="V481" s="688"/>
      <c r="W481" s="688"/>
      <c r="X481" s="688"/>
      <c r="Y481" s="688"/>
      <c r="Z481" s="688"/>
      <c r="AA481" s="688"/>
      <c r="AB481" s="688"/>
      <c r="AC481" s="688"/>
      <c r="AD481" s="688"/>
      <c r="AE481" s="688"/>
      <c r="AF481" s="688"/>
      <c r="AG481" s="688"/>
      <c r="AH481" s="688"/>
      <c r="AI481" s="688"/>
      <c r="AJ481" s="688"/>
      <c r="AK481" s="688"/>
      <c r="AL481" s="688"/>
      <c r="AM481" s="688"/>
      <c r="AN481" s="688"/>
      <c r="AO481" s="688"/>
      <c r="AP481" s="688"/>
      <c r="AQ481" s="688"/>
      <c r="AR481" s="688"/>
      <c r="AS481" s="688"/>
      <c r="AT481" s="688"/>
      <c r="AU481" s="688"/>
      <c r="AV481" s="688"/>
      <c r="AW481" s="688"/>
      <c r="AX481" s="688"/>
      <c r="AY481" s="688"/>
      <c r="AZ481" s="688"/>
      <c r="BA481" s="688"/>
      <c r="BB481" s="688"/>
    </row>
    <row r="482" spans="1:54" ht="54" customHeight="1">
      <c r="A482" s="811" t="s">
        <v>488</v>
      </c>
      <c r="B482" s="1287" t="s">
        <v>489</v>
      </c>
      <c r="C482" s="1287"/>
      <c r="D482" s="1287"/>
      <c r="E482" s="1287"/>
      <c r="F482" s="1287"/>
      <c r="G482" s="1287"/>
      <c r="H482" s="1287"/>
      <c r="I482" s="1287"/>
      <c r="J482" s="1287"/>
      <c r="K482" s="1287"/>
      <c r="L482" s="1287"/>
      <c r="M482" s="1099"/>
      <c r="N482" s="1099"/>
      <c r="O482" s="748"/>
      <c r="P482" s="1099"/>
      <c r="Q482" s="1099"/>
      <c r="T482" s="688"/>
      <c r="U482" s="688"/>
      <c r="V482" s="688"/>
      <c r="W482" s="688"/>
      <c r="X482" s="688"/>
      <c r="Y482" s="688"/>
      <c r="Z482" s="688"/>
      <c r="AA482" s="688"/>
      <c r="AB482" s="688"/>
      <c r="AC482" s="688"/>
      <c r="AD482" s="688"/>
      <c r="AE482" s="688"/>
      <c r="AF482" s="688"/>
      <c r="AG482" s="688"/>
      <c r="AH482" s="688"/>
      <c r="AI482" s="688"/>
      <c r="AJ482" s="688"/>
      <c r="AK482" s="688"/>
      <c r="AL482" s="688"/>
      <c r="AM482" s="688"/>
      <c r="AN482" s="688"/>
      <c r="AO482" s="688"/>
      <c r="AP482" s="688"/>
      <c r="AQ482" s="688"/>
      <c r="AR482" s="688"/>
      <c r="AS482" s="688"/>
      <c r="AT482" s="688"/>
      <c r="AU482" s="688"/>
      <c r="AV482" s="688"/>
      <c r="AW482" s="688"/>
      <c r="AX482" s="688"/>
      <c r="AY482" s="688"/>
      <c r="AZ482" s="688"/>
      <c r="BA482" s="688"/>
      <c r="BB482" s="688"/>
    </row>
    <row r="483" spans="1:54" ht="21" customHeight="1">
      <c r="A483" s="1308" t="s">
        <v>406</v>
      </c>
      <c r="B483" s="1308"/>
      <c r="C483" s="1308"/>
      <c r="D483" s="1295" t="str">
        <f>'Sch-1'!B450</f>
        <v>--</v>
      </c>
      <c r="E483" s="1295"/>
      <c r="F483" s="679"/>
      <c r="G483" s="679"/>
      <c r="I483" s="697"/>
      <c r="J483" s="679"/>
      <c r="K483" s="679"/>
      <c r="M483" s="725"/>
      <c r="N483" s="725"/>
      <c r="O483" s="726"/>
      <c r="P483" s="1106"/>
      <c r="T483" s="688"/>
      <c r="U483" s="688"/>
      <c r="V483" s="688"/>
      <c r="W483" s="688"/>
      <c r="X483" s="688"/>
      <c r="Y483" s="688"/>
      <c r="Z483" s="688"/>
      <c r="AA483" s="688"/>
      <c r="AB483" s="688"/>
      <c r="AC483" s="688"/>
      <c r="AD483" s="688"/>
      <c r="AE483" s="688"/>
      <c r="AF483" s="688"/>
      <c r="AG483" s="688"/>
      <c r="AH483" s="688"/>
      <c r="AI483" s="688"/>
      <c r="AJ483" s="688"/>
      <c r="AK483" s="688"/>
      <c r="AL483" s="688"/>
      <c r="AM483" s="688"/>
      <c r="AN483" s="688"/>
      <c r="AO483" s="688"/>
      <c r="AP483" s="688"/>
      <c r="AQ483" s="688"/>
      <c r="AR483" s="688"/>
      <c r="AS483" s="688"/>
      <c r="AT483" s="688"/>
      <c r="AU483" s="688"/>
      <c r="AV483" s="688"/>
      <c r="AW483" s="688"/>
      <c r="AX483" s="688"/>
      <c r="AY483" s="688"/>
      <c r="AZ483" s="688"/>
      <c r="BA483" s="688"/>
      <c r="BB483" s="688"/>
    </row>
    <row r="484" spans="1:54" ht="16.5">
      <c r="A484" s="1308" t="s">
        <v>407</v>
      </c>
      <c r="B484" s="1308"/>
      <c r="C484" s="1308"/>
      <c r="D484" s="1296" t="str">
        <f>'Sch-1'!B451</f>
        <v/>
      </c>
      <c r="E484" s="1296"/>
      <c r="F484" s="679"/>
      <c r="G484" s="679"/>
      <c r="I484" s="697"/>
      <c r="J484" s="679"/>
      <c r="K484" s="679"/>
      <c r="M484" s="1300" t="s">
        <v>408</v>
      </c>
      <c r="N484" s="1300"/>
      <c r="O484" s="699" t="str">
        <f>'Sch-1'!M451</f>
        <v/>
      </c>
      <c r="P484" s="1106"/>
      <c r="AN484" s="688"/>
      <c r="AO484" s="688"/>
      <c r="AP484" s="688"/>
      <c r="AQ484" s="688"/>
      <c r="AR484" s="688"/>
      <c r="AS484" s="688"/>
      <c r="AT484" s="688"/>
      <c r="AU484" s="688"/>
      <c r="AV484" s="688"/>
      <c r="AW484" s="688"/>
      <c r="AX484" s="688"/>
      <c r="AY484" s="688"/>
      <c r="AZ484" s="688"/>
      <c r="BA484" s="688"/>
      <c r="BB484" s="688"/>
    </row>
    <row r="485" spans="1:54" ht="16.5">
      <c r="A485" s="813"/>
      <c r="B485" s="668"/>
      <c r="C485" s="668"/>
      <c r="D485" s="668"/>
      <c r="E485" s="668"/>
      <c r="F485" s="668"/>
      <c r="G485" s="668"/>
      <c r="H485" s="758"/>
      <c r="I485" s="691"/>
      <c r="J485" s="668"/>
      <c r="K485" s="668"/>
      <c r="L485" s="700"/>
      <c r="M485" s="1300" t="s">
        <v>409</v>
      </c>
      <c r="N485" s="1300"/>
      <c r="O485" s="699" t="str">
        <f>'Sch-1'!M452</f>
        <v/>
      </c>
      <c r="P485" s="691"/>
      <c r="AN485" s="688"/>
      <c r="AO485" s="688"/>
      <c r="AP485" s="688"/>
      <c r="AQ485" s="688"/>
      <c r="AR485" s="688"/>
      <c r="AS485" s="688"/>
      <c r="AT485" s="688"/>
      <c r="AU485" s="688"/>
      <c r="AV485" s="688"/>
      <c r="AW485" s="688"/>
      <c r="AX485" s="688"/>
      <c r="AY485" s="688"/>
      <c r="AZ485" s="688"/>
      <c r="BA485" s="688"/>
      <c r="BB485" s="688"/>
    </row>
    <row r="486" spans="1:54" ht="16.5">
      <c r="A486" s="812"/>
      <c r="B486" s="679"/>
      <c r="C486" s="679"/>
      <c r="D486" s="679"/>
      <c r="E486" s="679"/>
      <c r="F486" s="679"/>
      <c r="G486" s="679"/>
      <c r="H486" s="759"/>
      <c r="I486" s="697"/>
      <c r="J486" s="679"/>
      <c r="K486" s="679"/>
      <c r="L486" s="701"/>
      <c r="M486" s="698"/>
      <c r="N486" s="697"/>
      <c r="O486" s="688"/>
      <c r="P486" s="676"/>
      <c r="AN486" s="688"/>
      <c r="AO486" s="688"/>
      <c r="AP486" s="688"/>
      <c r="AQ486" s="688"/>
      <c r="AR486" s="688"/>
      <c r="AS486" s="688"/>
      <c r="AT486" s="688"/>
      <c r="AU486" s="688"/>
      <c r="AV486" s="688"/>
      <c r="AW486" s="688"/>
      <c r="AX486" s="688"/>
      <c r="AY486" s="688"/>
      <c r="AZ486" s="688"/>
      <c r="BA486" s="688"/>
      <c r="BB486" s="688"/>
    </row>
    <row r="487" spans="1:54">
      <c r="AN487" s="688"/>
      <c r="AO487" s="688"/>
      <c r="AP487" s="688"/>
      <c r="AQ487" s="688"/>
      <c r="AR487" s="688"/>
      <c r="AS487" s="688"/>
      <c r="AT487" s="688"/>
      <c r="AU487" s="688"/>
      <c r="AV487" s="688"/>
      <c r="AW487" s="688"/>
      <c r="AX487" s="688"/>
      <c r="AY487" s="688"/>
      <c r="AZ487" s="688"/>
      <c r="BA487" s="688"/>
      <c r="BB487" s="688"/>
    </row>
    <row r="499" spans="1:54" s="696" customFormat="1" ht="16.5">
      <c r="A499" s="814"/>
      <c r="B499" s="727"/>
      <c r="C499" s="727"/>
      <c r="D499" s="727"/>
      <c r="E499" s="727"/>
      <c r="F499" s="727"/>
      <c r="G499" s="727"/>
      <c r="H499" s="760"/>
      <c r="I499" s="751"/>
      <c r="J499" s="727"/>
      <c r="K499" s="727"/>
      <c r="L499" s="728"/>
      <c r="M499" s="729"/>
      <c r="N499" s="730"/>
      <c r="O499" s="731"/>
      <c r="P499" s="1107"/>
      <c r="Q499" s="1108"/>
      <c r="AL499" s="732"/>
      <c r="AM499" s="732"/>
    </row>
    <row r="500" spans="1:54" s="696" customFormat="1" ht="16.5">
      <c r="A500" s="814"/>
      <c r="B500" s="727"/>
      <c r="C500" s="727"/>
      <c r="D500" s="727"/>
      <c r="E500" s="727"/>
      <c r="F500" s="727"/>
      <c r="G500" s="727"/>
      <c r="H500" s="760"/>
      <c r="I500" s="751"/>
      <c r="J500" s="727"/>
      <c r="K500" s="727"/>
      <c r="L500" s="728"/>
      <c r="M500" s="729"/>
      <c r="N500" s="730"/>
      <c r="O500" s="731"/>
      <c r="P500" s="1107"/>
      <c r="Q500" s="1108"/>
      <c r="AL500" s="733"/>
      <c r="AM500" s="734"/>
    </row>
    <row r="501" spans="1:54" s="696" customFormat="1" ht="16.5">
      <c r="A501" s="814"/>
      <c r="B501" s="727"/>
      <c r="C501" s="727"/>
      <c r="D501" s="727"/>
      <c r="E501" s="727"/>
      <c r="F501" s="727"/>
      <c r="G501" s="727"/>
      <c r="H501" s="760"/>
      <c r="I501" s="751"/>
      <c r="J501" s="727"/>
      <c r="K501" s="727"/>
      <c r="L501" s="728"/>
      <c r="M501" s="729"/>
      <c r="N501" s="730"/>
      <c r="O501" s="731"/>
      <c r="P501" s="1107"/>
      <c r="Q501" s="1108"/>
      <c r="AM501" s="735"/>
    </row>
    <row r="502" spans="1:54" s="696" customFormat="1">
      <c r="A502" s="815"/>
      <c r="B502" s="736"/>
      <c r="C502" s="736"/>
      <c r="D502" s="736"/>
      <c r="E502" s="736"/>
      <c r="F502" s="736"/>
      <c r="G502" s="736"/>
      <c r="H502" s="761"/>
      <c r="I502" s="738"/>
      <c r="J502" s="736"/>
      <c r="K502" s="736"/>
      <c r="L502" s="737"/>
      <c r="M502" s="738"/>
      <c r="N502" s="738"/>
      <c r="O502" s="733"/>
      <c r="P502" s="1109"/>
      <c r="Q502" s="1108"/>
    </row>
    <row r="503" spans="1:54" ht="16.5">
      <c r="A503" s="815"/>
      <c r="B503" s="736"/>
      <c r="C503" s="736"/>
      <c r="D503" s="736"/>
      <c r="E503" s="736"/>
      <c r="F503" s="736"/>
      <c r="G503" s="736"/>
      <c r="H503" s="761"/>
      <c r="I503" s="738"/>
      <c r="J503" s="736"/>
      <c r="K503" s="736"/>
      <c r="L503" s="739"/>
      <c r="M503" s="738"/>
      <c r="N503" s="738"/>
      <c r="O503" s="733"/>
      <c r="P503" s="1109"/>
      <c r="AN503" s="688"/>
      <c r="AO503" s="688"/>
      <c r="AP503" s="688"/>
      <c r="AQ503" s="688"/>
      <c r="AR503" s="688"/>
      <c r="AS503" s="688"/>
      <c r="AT503" s="688"/>
      <c r="AU503" s="688"/>
      <c r="AV503" s="688"/>
      <c r="AW503" s="688"/>
      <c r="AX503" s="688"/>
      <c r="AY503" s="688"/>
      <c r="AZ503" s="688"/>
      <c r="BA503" s="688"/>
      <c r="BB503" s="688"/>
    </row>
    <row r="504" spans="1:54">
      <c r="A504" s="816"/>
      <c r="B504" s="740"/>
      <c r="C504" s="740"/>
      <c r="D504" s="740"/>
      <c r="E504" s="740"/>
      <c r="F504" s="740"/>
      <c r="G504" s="740"/>
      <c r="H504" s="762"/>
      <c r="I504" s="702"/>
      <c r="J504" s="740"/>
      <c r="K504" s="740"/>
      <c r="L504" s="703"/>
      <c r="M504" s="702"/>
      <c r="N504" s="702"/>
      <c r="O504" s="704"/>
      <c r="P504" s="702"/>
      <c r="AN504" s="688"/>
      <c r="AO504" s="688"/>
      <c r="AP504" s="688"/>
      <c r="AQ504" s="688"/>
      <c r="AR504" s="688"/>
      <c r="AS504" s="688"/>
      <c r="AT504" s="688"/>
      <c r="AU504" s="688"/>
      <c r="AV504" s="688"/>
      <c r="AW504" s="688"/>
      <c r="AX504" s="688"/>
      <c r="AY504" s="688"/>
      <c r="AZ504" s="688"/>
      <c r="BA504" s="688"/>
      <c r="BB504" s="688"/>
    </row>
    <row r="505" spans="1:54">
      <c r="A505" s="816"/>
      <c r="B505" s="740"/>
      <c r="C505" s="740"/>
      <c r="D505" s="740"/>
      <c r="E505" s="740"/>
      <c r="F505" s="740"/>
      <c r="G505" s="740"/>
      <c r="H505" s="762"/>
      <c r="I505" s="702"/>
      <c r="J505" s="740"/>
      <c r="K505" s="740"/>
      <c r="L505" s="703"/>
      <c r="M505" s="702"/>
      <c r="N505" s="702"/>
      <c r="O505" s="704"/>
      <c r="P505" s="702"/>
      <c r="AN505" s="688"/>
      <c r="AO505" s="688"/>
      <c r="AP505" s="688"/>
      <c r="AQ505" s="688"/>
      <c r="AR505" s="688"/>
      <c r="AS505" s="688"/>
      <c r="AT505" s="688"/>
      <c r="AU505" s="688"/>
      <c r="AV505" s="688"/>
      <c r="AW505" s="688"/>
      <c r="AX505" s="688"/>
      <c r="AY505" s="688"/>
      <c r="AZ505" s="688"/>
      <c r="BA505" s="688"/>
      <c r="BB505" s="688"/>
    </row>
    <row r="506" spans="1:54" ht="16.5">
      <c r="A506" s="817"/>
      <c r="B506" s="741"/>
      <c r="C506" s="741"/>
      <c r="D506" s="741"/>
      <c r="E506" s="741"/>
      <c r="F506" s="741"/>
      <c r="G506" s="741"/>
      <c r="H506" s="763"/>
      <c r="I506" s="743"/>
      <c r="J506" s="741"/>
      <c r="K506" s="741"/>
      <c r="L506" s="742"/>
      <c r="M506" s="743"/>
      <c r="N506" s="743"/>
      <c r="O506" s="744"/>
      <c r="P506" s="743"/>
      <c r="AN506" s="688"/>
      <c r="AO506" s="688"/>
      <c r="AP506" s="688"/>
      <c r="AQ506" s="688"/>
      <c r="AR506" s="688"/>
      <c r="AS506" s="688"/>
      <c r="AT506" s="688"/>
      <c r="AU506" s="688"/>
      <c r="AV506" s="688"/>
      <c r="AW506" s="688"/>
      <c r="AX506" s="688"/>
      <c r="AY506" s="688"/>
      <c r="AZ506" s="688"/>
      <c r="BA506" s="688"/>
      <c r="BB506" s="688"/>
    </row>
    <row r="507" spans="1:54">
      <c r="A507" s="816"/>
      <c r="B507" s="740"/>
      <c r="C507" s="740"/>
      <c r="D507" s="740"/>
      <c r="E507" s="740"/>
      <c r="F507" s="740"/>
      <c r="G507" s="740"/>
      <c r="H507" s="762"/>
      <c r="I507" s="702"/>
      <c r="J507" s="740"/>
      <c r="K507" s="740"/>
      <c r="L507" s="703"/>
      <c r="M507" s="702"/>
      <c r="N507" s="702"/>
      <c r="O507" s="704"/>
      <c r="P507" s="702"/>
      <c r="AN507" s="688"/>
      <c r="AO507" s="688"/>
      <c r="AP507" s="688"/>
      <c r="AQ507" s="688"/>
      <c r="AR507" s="688"/>
      <c r="AS507" s="688"/>
      <c r="AT507" s="688"/>
      <c r="AU507" s="688"/>
      <c r="AV507" s="688"/>
      <c r="AW507" s="688"/>
      <c r="AX507" s="688"/>
      <c r="AY507" s="688"/>
      <c r="AZ507" s="688"/>
      <c r="BA507" s="688"/>
      <c r="BB507" s="688"/>
    </row>
    <row r="508" spans="1:54">
      <c r="A508" s="816"/>
      <c r="B508" s="740"/>
      <c r="C508" s="740"/>
      <c r="D508" s="740"/>
      <c r="E508" s="740"/>
      <c r="F508" s="740"/>
      <c r="G508" s="740"/>
      <c r="H508" s="762"/>
      <c r="I508" s="702"/>
      <c r="J508" s="740"/>
      <c r="K508" s="740"/>
      <c r="L508" s="703"/>
      <c r="M508" s="702"/>
      <c r="N508" s="702"/>
      <c r="O508" s="704"/>
      <c r="P508" s="702"/>
      <c r="AN508" s="688"/>
      <c r="AO508" s="688"/>
      <c r="AP508" s="688"/>
      <c r="AQ508" s="688"/>
      <c r="AR508" s="688"/>
      <c r="AS508" s="688"/>
      <c r="AT508" s="688"/>
      <c r="AU508" s="688"/>
      <c r="AV508" s="688"/>
      <c r="AW508" s="688"/>
      <c r="AX508" s="688"/>
      <c r="AY508" s="688"/>
      <c r="AZ508" s="688"/>
      <c r="BA508" s="688"/>
      <c r="BB508" s="688"/>
    </row>
  </sheetData>
  <sheetProtection algorithmName="SHA-512" hashValue="Z/EvWRZpOtRaqvPaY1wu7v0gamXF/soXDRwmkK8sS/JREYzYBKJ7vY+MPBUljokdb1hZFG72FnkKp+SPFQr8/g==" saltValue="r2dScVNR4q8lTXD2ECh59w==" spinCount="100000" sheet="1" formatColumns="0" formatRows="0" selectLockedCells="1"/>
  <customSheetViews>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1"/>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3"/>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4"/>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5"/>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6"/>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7"/>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8"/>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1"/>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2"/>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3"/>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5"/>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6"/>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21"/>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22"/>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23"/>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24"/>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25"/>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26"/>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7"/>
      <headerFooter alignWithMargins="0">
        <oddFooter>&amp;R&amp;"Book Antiqua,Bold"&amp;10Schedule-3/ Page &amp;P of &amp;N</oddFooter>
      </headerFooter>
    </customSheetView>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28"/>
      <headerFooter alignWithMargins="0">
        <oddFooter>&amp;R&amp;"Book Antiqua,Bold"&amp;10Schedule-3/ Page &amp;P of &amp;N</oddFooter>
      </headerFooter>
    </customSheetView>
  </customSheetViews>
  <mergeCells count="21">
    <mergeCell ref="M485:N485"/>
    <mergeCell ref="M484:N484"/>
    <mergeCell ref="N15:P15"/>
    <mergeCell ref="A479:K479"/>
    <mergeCell ref="M11:P11"/>
    <mergeCell ref="A478:Q478"/>
    <mergeCell ref="A483:C483"/>
    <mergeCell ref="A484:C484"/>
    <mergeCell ref="AO13:AP13"/>
    <mergeCell ref="AL13:AM13"/>
    <mergeCell ref="H481:M481"/>
    <mergeCell ref="D483:E483"/>
    <mergeCell ref="D484:E484"/>
    <mergeCell ref="B18:L18"/>
    <mergeCell ref="A3:Q3"/>
    <mergeCell ref="B482:L482"/>
    <mergeCell ref="A4:Q4"/>
    <mergeCell ref="M8:P8"/>
    <mergeCell ref="L480:O480"/>
    <mergeCell ref="M7:P7"/>
    <mergeCell ref="M9:P9"/>
  </mergeCells>
  <phoneticPr fontId="2" type="noConversion"/>
  <conditionalFormatting sqref="O479 O481:O482 O20:O64 K20:K64 I20:I64 O66:O182 K116:K182 I116:I182 O184:O288 K234:K288 I234:I288 O290:O364 K340:K364 I340:I364 O366:O392 K366:K392 I366:I392 O394:O477 K444:K477 I444:I477">
    <cfRule type="expression" dxfId="53" priority="2884" stopIfTrue="1">
      <formula>H20&gt;0</formula>
    </cfRule>
  </conditionalFormatting>
  <conditionalFormatting sqref="O483">
    <cfRule type="expression" dxfId="52" priority="2684" stopIfTrue="1">
      <formula>N483&gt;0</formula>
    </cfRule>
  </conditionalFormatting>
  <conditionalFormatting sqref="K20:K64 K66:K182 K184:K288 K290:K364 K366:K392 K394:K477">
    <cfRule type="expression" dxfId="51" priority="2121" stopIfTrue="1">
      <formula>H20&gt;0</formula>
    </cfRule>
  </conditionalFormatting>
  <conditionalFormatting sqref="K20:K64 K290:K339 K184:K233 K66:K115">
    <cfRule type="cellIs" dxfId="50" priority="2120" stopIfTrue="1" operator="equal">
      <formula>"a"</formula>
    </cfRule>
  </conditionalFormatting>
  <conditionalFormatting sqref="K470:K477">
    <cfRule type="cellIs" dxfId="49" priority="349" stopIfTrue="1" operator="equal">
      <formula>"a"</formula>
    </cfRule>
  </conditionalFormatting>
  <conditionalFormatting sqref="K290:K339">
    <cfRule type="expression" dxfId="48" priority="27" stopIfTrue="1">
      <formula>J290&gt;0</formula>
    </cfRule>
  </conditionalFormatting>
  <conditionalFormatting sqref="I290:I339">
    <cfRule type="expression" dxfId="47" priority="26" stopIfTrue="1">
      <formula>H290&gt;0</formula>
    </cfRule>
  </conditionalFormatting>
  <conditionalFormatting sqref="K340:K364 K444:K469">
    <cfRule type="cellIs" dxfId="46" priority="23" stopIfTrue="1" operator="equal">
      <formula>"a"</formula>
    </cfRule>
  </conditionalFormatting>
  <conditionalFormatting sqref="K184:K233">
    <cfRule type="expression" dxfId="45" priority="20" stopIfTrue="1">
      <formula>J184&gt;0</formula>
    </cfRule>
  </conditionalFormatting>
  <conditionalFormatting sqref="I184:I233">
    <cfRule type="expression" dxfId="44" priority="19" stopIfTrue="1">
      <formula>H184&gt;0</formula>
    </cfRule>
  </conditionalFormatting>
  <conditionalFormatting sqref="K234:K288">
    <cfRule type="cellIs" dxfId="43" priority="16" stopIfTrue="1" operator="equal">
      <formula>"a"</formula>
    </cfRule>
  </conditionalFormatting>
  <conditionalFormatting sqref="K66:K115">
    <cfRule type="expression" dxfId="42" priority="13" stopIfTrue="1">
      <formula>J66&gt;0</formula>
    </cfRule>
  </conditionalFormatting>
  <conditionalFormatting sqref="I66:I115">
    <cfRule type="expression" dxfId="41" priority="12" stopIfTrue="1">
      <formula>H66&gt;0</formula>
    </cfRule>
  </conditionalFormatting>
  <conditionalFormatting sqref="K116:K182">
    <cfRule type="cellIs" dxfId="40" priority="9" stopIfTrue="1" operator="equal">
      <formula>"a"</formula>
    </cfRule>
  </conditionalFormatting>
  <conditionalFormatting sqref="K394:K443">
    <cfRule type="cellIs" dxfId="39" priority="6" stopIfTrue="1" operator="equal">
      <formula>"a"</formula>
    </cfRule>
  </conditionalFormatting>
  <conditionalFormatting sqref="K394:K443">
    <cfRule type="expression" dxfId="38" priority="5" stopIfTrue="1">
      <formula>J394&gt;0</formula>
    </cfRule>
  </conditionalFormatting>
  <conditionalFormatting sqref="I394:I443">
    <cfRule type="expression" dxfId="37" priority="4" stopIfTrue="1">
      <formula>H394&gt;0</formula>
    </cfRule>
  </conditionalFormatting>
  <conditionalFormatting sqref="K366:K392">
    <cfRule type="cellIs" dxfId="36" priority="3" stopIfTrue="1" operator="equal">
      <formula>"a"</formula>
    </cfRule>
  </conditionalFormatting>
  <dataValidations count="5">
    <dataValidation type="decimal" operator="greaterThan" allowBlank="1" showInputMessage="1" showErrorMessage="1" error="Enter only Numeric Value greater than zero or leave the cell blank !" sqref="O19 O289 O183 O65 O393 O365" xr:uid="{00000000-0002-0000-0800-000000000000}">
      <formula1>0</formula1>
    </dataValidation>
    <dataValidation operator="greaterThan" allowBlank="1" showInputMessage="1" showErrorMessage="1" error="Enter only Numeric Value greater than zero or leave the cell blank !" sqref="K483:K65791 K1:K2 K480:K481 K5:K17" xr:uid="{00000000-0002-0000-0800-000001000000}"/>
    <dataValidation type="whole" operator="greaterThan" allowBlank="1" showInputMessage="1" showErrorMessage="1" error="Enter only Numeric Value greater than zero or leave the cell blank !" sqref="O184:O288 O20:O64 O66:O182 O366:O392 O290:O364 O394:O477" xr:uid="{00000000-0002-0000-0800-000002000000}">
      <formula1>0</formula1>
    </dataValidation>
    <dataValidation type="list" operator="greaterThan" allowBlank="1" showInputMessage="1" showErrorMessage="1" sqref="K184:K288 K20:K64 K66:K182 K366:K392 K290:K364 K394:K477" xr:uid="{00000000-0002-0000-0800-000003000000}">
      <formula1>"0%,5%,12%,18%,28%"</formula1>
    </dataValidation>
    <dataValidation type="whole" operator="greaterThan" allowBlank="1" showInputMessage="1" showErrorMessage="1" sqref="I184:I288 I20:I64 I66:I182 I366:I392 I290:I364 I394:I477" xr:uid="{00000000-0002-0000-0800-000004000000}">
      <formula1>1</formula1>
    </dataValidation>
  </dataValidations>
  <printOptions horizontalCentered="1"/>
  <pageMargins left="0.25" right="0.25" top="0.5" bottom="0.25" header="0.05" footer="0.05"/>
  <pageSetup paperSize="9" scale="10" fitToHeight="2"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36</vt:i4>
      </vt:variant>
    </vt:vector>
  </HeadingPairs>
  <TitlesOfParts>
    <vt:vector size="64"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Sandeep Panwar {संदीप पंवार}</cp:lastModifiedBy>
  <cp:lastPrinted>2021-12-23T09:29:46Z</cp:lastPrinted>
  <dcterms:created xsi:type="dcterms:W3CDTF">2001-07-26T10:23:15Z</dcterms:created>
  <dcterms:modified xsi:type="dcterms:W3CDTF">2023-12-21T11:27:15Z</dcterms:modified>
</cp:coreProperties>
</file>