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081 Const of Car parking sheds at Kurnool-3 SS/"/>
    </mc:Choice>
  </mc:AlternateContent>
  <xr:revisionPtr revIDLastSave="897" documentId="13_ncr:1_{BD368C98-91EB-41FC-A282-E9F2DA675BF9}" xr6:coauthVersionLast="47" xr6:coauthVersionMax="47" xr10:uidLastSave="{06231165-5A2B-4EDE-A5ED-C3A52A555E17}"/>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'Schedule-I'!$A$1:$O$49</definedName>
    <definedName name="_xlnm.Print_Area" localSheetId="5">'Schedule-II'!$A$1:$O$16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'Schedule-I'!$A$1:$O$48</definedName>
    <definedName name="Z_71DFD631_F0FC_4D77_B088_495FC5677788_.wvu.PrintArea" localSheetId="5" hidden="1">'Schedule-II'!$A$1:$L$15</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'Schedule-I'!$A$1:$O$49</definedName>
    <definedName name="Z_768FBB31_C98F_42D8_8A21_9E4C92CB0C4E_.wvu.PrintArea" localSheetId="5" hidden="1">'Schedule-II'!$A$1:$M$16</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'Schedule-I'!$A$1:$O$49</definedName>
    <definedName name="Z_F3854C08_3477_4F6D_851C_40DFA3C6F6FE_.wvu.PrintArea" localSheetId="5" hidden="1">'Schedule-II'!$A$1:$M$16</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'Schedule-I'!$A$1:$O$48</definedName>
    <definedName name="Z_FAE469C4_CC0E_407B_871F_7B3C94956CEC_.wvu.PrintArea" localSheetId="5" hidden="1">'Schedule-II'!$A$1:$L$15</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K14" i="6" l="1"/>
  <c r="L14" i="6" s="1"/>
  <c r="M42" i="5"/>
  <c r="N42" i="5" s="1"/>
  <c r="O42" i="5" s="1"/>
  <c r="M41" i="5"/>
  <c r="N41" i="5" s="1"/>
  <c r="O41" i="5" s="1"/>
  <c r="M40" i="5"/>
  <c r="N40" i="5" s="1"/>
  <c r="O40" i="5" s="1"/>
  <c r="M39" i="5"/>
  <c r="N39" i="5" s="1"/>
  <c r="O39" i="5" s="1"/>
  <c r="M38" i="5"/>
  <c r="N38" i="5" s="1"/>
  <c r="O38" i="5" s="1"/>
  <c r="M37" i="5"/>
  <c r="N37" i="5" s="1"/>
  <c r="O37" i="5" s="1"/>
  <c r="M36" i="5"/>
  <c r="N36" i="5" s="1"/>
  <c r="A15" i="5"/>
  <c r="A16" i="5" s="1"/>
  <c r="A17" i="5" s="1"/>
  <c r="A18" i="5" s="1"/>
  <c r="A20" i="5" s="1"/>
  <c r="A21" i="5" s="1"/>
  <c r="A22" i="5" s="1"/>
  <c r="A23" i="5" s="1"/>
  <c r="A24" i="5" s="1"/>
  <c r="A25" i="5" s="1"/>
  <c r="A26" i="5" s="1"/>
  <c r="A28" i="5" s="1"/>
  <c r="A29" i="5" s="1"/>
  <c r="A30" i="5" s="1"/>
  <c r="A31" i="5" s="1"/>
  <c r="A32" i="5" s="1"/>
  <c r="O36" i="5" l="1"/>
  <c r="O43" i="5" s="1"/>
  <c r="N43" i="5"/>
  <c r="K12" i="6"/>
  <c r="L12" i="6" s="1"/>
  <c r="M32" i="5"/>
  <c r="N32" i="5" s="1"/>
  <c r="O32" i="5" s="1"/>
  <c r="M31" i="5"/>
  <c r="N31" i="5" s="1"/>
  <c r="O31"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1" i="5"/>
  <c r="N21" i="5" s="1"/>
  <c r="O21" i="5" s="1"/>
  <c r="M18" i="5" l="1"/>
  <c r="N18" i="5" s="1"/>
  <c r="O18" i="5" s="1"/>
  <c r="M19" i="5"/>
  <c r="N19" i="5" s="1"/>
  <c r="O19" i="5" s="1"/>
  <c r="M20" i="5"/>
  <c r="N20" i="5" s="1"/>
  <c r="O20" i="5" s="1"/>
  <c r="M12" i="5"/>
  <c r="M13" i="5"/>
  <c r="M14" i="5"/>
  <c r="M15" i="5"/>
  <c r="M16" i="5"/>
  <c r="M17" i="5"/>
  <c r="N17" i="5" l="1"/>
  <c r="O17" i="5" s="1"/>
  <c r="N16" i="5"/>
  <c r="O16" i="5" s="1"/>
  <c r="N15" i="5"/>
  <c r="O15" i="5" s="1"/>
  <c r="N14" i="5"/>
  <c r="O14" i="5" s="1"/>
  <c r="N13" i="5"/>
  <c r="O13" i="5" s="1"/>
  <c r="K11" i="6" l="1"/>
  <c r="L11" i="6" s="1"/>
  <c r="N11" i="6"/>
  <c r="O11" i="6" s="1"/>
  <c r="P9" i="6" l="1"/>
  <c r="M14" i="6" l="1"/>
  <c r="M12" i="6"/>
  <c r="K15" i="6"/>
  <c r="L15"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45" i="5"/>
  <c r="A49"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N33" i="5" l="1"/>
  <c r="O12" i="5"/>
  <c r="B13" i="7"/>
  <c r="N15" i="6"/>
  <c r="N18" i="6" s="1"/>
  <c r="E21" i="1"/>
  <c r="C22" i="1" s="1"/>
  <c r="D19" i="7"/>
  <c r="U6" i="4"/>
  <c r="P6" i="4"/>
  <c r="K6" i="4"/>
  <c r="I13" i="4"/>
  <c r="F6" i="4" s="1"/>
  <c r="A6" i="4"/>
  <c r="N34" i="5" l="1"/>
  <c r="N44" i="5" s="1"/>
  <c r="O33" i="5"/>
  <c r="Y25" i="4"/>
  <c r="T25" i="4" s="1"/>
  <c r="U7" i="4" s="1"/>
  <c r="N46" i="5" l="1"/>
  <c r="O46" i="5" s="1"/>
  <c r="N47" i="5"/>
  <c r="D11" i="7" s="1"/>
  <c r="O34" i="5"/>
  <c r="O44" i="5" s="1"/>
  <c r="D13" i="7"/>
  <c r="A16" i="6"/>
  <c r="O48" i="5" l="1"/>
  <c r="D18" i="7" s="1"/>
  <c r="D20" i="7" s="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<sst xmlns="http://schemas.openxmlformats.org/spreadsheetml/2006/main" count="939" uniqueCount="418">
  <si>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</si>
  <si>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</si>
  <si>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</si>
  <si>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</si>
  <si>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</si>
  <si>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</si>
  <si>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</si>
  <si>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</si>
  <si>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</si>
  <si>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</si>
  <si>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</si>
  <si>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</si>
  <si>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</si>
  <si>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</si>
  <si>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</si>
  <si>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</si>
  <si>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</si>
  <si>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</si>
  <si>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</si>
  <si>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</si>
  <si>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</si>
  <si>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</si>
  <si>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</si>
  <si>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</si>
  <si>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</si>
  <si>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</si>
  <si>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</si>
  <si>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</si>
  <si>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</si>
  <si>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</si>
  <si>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</si>
  <si>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</si>
  <si>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</si>
  <si>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</si>
  <si>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</si>
  <si>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</si>
  <si>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</si>
  <si>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</si>
  <si>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</si>
  <si>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</si>
  <si>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</si>
  <si>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</si>
  <si>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</si>
  <si>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</si>
  <si>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</si>
  <si>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</si>
  <si>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</si>
  <si>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</si>
  <si>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</si>
  <si>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</si>
  <si>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</si>
  <si>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</si>
  <si>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</si>
  <si>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</si>
  <si>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</si>
  <si>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</si>
  <si>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</si>
  <si>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</si>
  <si>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</si>
  <si>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</si>
  <si>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</si>
  <si>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</si>
  <si>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</si>
  <si>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</si>
  <si>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</si>
  <si>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</si>
  <si>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</si>
  <si>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</si>
  <si>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</si>
  <si>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</si>
  <si>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</si>
  <si>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</si>
  <si>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</si>
  <si>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</si>
  <si>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</si>
  <si>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</si>
  <si>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</si>
  <si>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</si>
  <si>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</si>
  <si>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</si>
  <si>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</si>
  <si>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</si>
  <si>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</si>
  <si>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</si>
  <si>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</si>
  <si>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</si>
  <si>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</si>
  <si>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</si>
  <si>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</si>
  <si>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</si>
  <si>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</si>
  <si>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</si>
  <si>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</si>
  <si>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</si>
  <si>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</si>
  <si>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</si>
  <si>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</si>
  <si>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</si>
  <si>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</si>
  <si>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</si>
  <si>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</si>
  <si>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</si>
  <si>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</si>
  <si>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</si>
  <si>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</si>
  <si>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</si>
  <si>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</si>
  <si>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</si>
  <si>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</si>
  <si>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</si>
  <si>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</si>
  <si>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</si>
  <si>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</si>
  <si>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</si>
  <si>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</si>
  <si>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</si>
  <si>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</si>
  <si>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</si>
  <si>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</si>
  <si>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</si>
  <si>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</si>
  <si>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</si>
  <si>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</si>
  <si>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</si>
  <si>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</si>
  <si>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</si>
  <si>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</si>
  <si>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</si>
  <si>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</si>
  <si>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</si>
  <si>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</si>
  <si>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</si>
  <si>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</si>
  <si>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</si>
  <si>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</si>
  <si>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</si>
  <si>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</si>
  <si>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</si>
  <si>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</si>
  <si>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</si>
  <si>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</si>
  <si>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</si>
  <si>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</si>
  <si>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</si>
  <si>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</si>
  <si>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</si>
  <si>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</si>
  <si>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</si>
  <si>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</si>
  <si>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</si>
  <si>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</si>
  <si>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</si>
  <si>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</si>
  <si>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</si>
  <si>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</si>
  <si>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</si>
  <si>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</si>
  <si>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</si>
  <si>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</si>
  <si>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</si>
  <si>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</si>
  <si>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</si>
  <si>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</si>
  <si>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</si>
  <si>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</si>
  <si>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</si>
  <si>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</si>
  <si>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</si>
  <si>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</si>
  <si>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</si>
  <si>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</si>
  <si>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</si>
  <si>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</si>
  <si>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</si>
  <si>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</si>
  <si>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</si>
  <si>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</si>
  <si>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</si>
  <si>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</si>
  <si>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</si>
  <si>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</si>
  <si>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</si>
  <si>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</si>
  <si>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</si>
  <si>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</si>
  <si>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</si>
  <si>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</si>
  <si>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</si>
  <si>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</si>
  <si>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</si>
  <si>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</si>
  <si>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</si>
  <si>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</si>
  <si>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</si>
  <si>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</si>
  <si>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</si>
  <si>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</si>
  <si>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</si>
  <si>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</si>
  <si>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</si>
  <si>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</si>
  <si>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</si>
  <si>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</si>
  <si>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</si>
  <si>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</si>
  <si>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</si>
  <si>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</si>
  <si>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</si>
  <si>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</si>
  <si>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</si>
  <si>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</si>
  <si>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</si>
  <si>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</si>
  <si>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</si>
  <si>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</si>
  <si>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</si>
  <si>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</si>
  <si>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</si>
  <si>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</si>
  <si>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</si>
  <si>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</si>
  <si>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</si>
  <si>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</si>
  <si>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</si>
  <si>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</si>
  <si>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</si>
  <si>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</si>
  <si>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</si>
  <si>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</si>
  <si>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</si>
  <si>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</si>
  <si>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</si>
  <si>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</si>
  <si>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</si>
  <si>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</si>
  <si>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</si>
  <si>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</si>
  <si>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</si>
  <si>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</si>
  <si>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</si>
  <si>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</si>
  <si>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</si>
  <si>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</si>
  <si>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</si>
  <si>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</si>
  <si>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</si>
  <si>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</si>
  <si>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</si>
  <si>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</si>
  <si>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</si>
  <si>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</si>
  <si>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</si>
  <si>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</si>
  <si>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</si>
  <si>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</si>
  <si>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</si>
  <si>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</si>
  <si>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</si>
  <si>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</si>
  <si>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</si>
  <si>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</si>
  <si>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</si>
  <si>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</si>
  <si>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</si>
  <si>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</si>
  <si>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</si>
  <si>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</si>
  <si>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</si>
  <si>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</si>
  <si>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</si>
  <si>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</si>
  <si>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</si>
  <si>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</si>
  <si>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</si>
  <si>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</si>
  <si>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</si>
  <si>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</si>
  <si>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</si>
  <si>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</si>
  <si>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</si>
  <si>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</si>
  <si>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</si>
  <si>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</si>
  <si>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</si>
  <si>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</si>
  <si>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</si>
  <si>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</si>
  <si>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</si>
  <si>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</si>
  <si>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</si>
  <si>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</si>
  <si>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</si>
  <si>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</si>
  <si>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</si>
  <si>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</si>
  <si>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</si>
  <si>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</si>
  <si>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</si>
  <si>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</si>
  <si>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</si>
  <si>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</si>
  <si>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</si>
  <si>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</si>
  <si>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</si>
  <si>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</si>
  <si>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</si>
  <si>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</si>
  <si>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</si>
  <si>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</si>
  <si>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</si>
  <si>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</si>
  <si>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</si>
  <si>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</si>
  <si>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</si>
  <si>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</si>
  <si>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</si>
  <si>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</si>
  <si>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</si>
  <si>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</si>
  <si>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</si>
  <si>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</si>
  <si>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</si>
  <si>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</si>
  <si>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</si>
  <si>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</si>
  <si>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</si>
  <si>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</si>
  <si>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</si>
  <si>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</si>
  <si>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</si>
  <si>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</si>
  <si>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</si>
  <si>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</si>
  <si>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</si>
  <si>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</si>
  <si>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</si>
  <si>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</si>
  <si>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</si>
  <si>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</si>
  <si>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</si>
  <si>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</si>
  <si>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</si>
  <si>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sqm</t>
  </si>
  <si>
    <t>cum</t>
  </si>
  <si>
    <t>4.1.8</t>
  </si>
  <si>
    <t>1.1.2</t>
  </si>
  <si>
    <t>1.1.4</t>
  </si>
  <si>
    <t>2.25(a)</t>
  </si>
  <si>
    <t>4.3.1</t>
  </si>
  <si>
    <t>CARRIAGE OF MATERIALS
By Mechanical Transport including loading,unloading and stacking
Earth Up to 2 Km</t>
  </si>
  <si>
    <t>CARRIAGE OF MATERIALS
By Mechanical Transport including loading,unloading and stacking
Excavated Rock Up to 2 Km</t>
  </si>
  <si>
    <t>5.9</t>
  </si>
  <si>
    <t>5.9.1</t>
  </si>
  <si>
    <t>5.9.3</t>
  </si>
  <si>
    <t>5.9.5</t>
  </si>
  <si>
    <t>5.33.1.1</t>
  </si>
  <si>
    <t>5.35</t>
  </si>
  <si>
    <t>Centering and shuttering including strutting, propping etc. and removal of form for</t>
  </si>
  <si>
    <t xml:space="preserve">Foundations, footings, bases of columns, etc. for mass concrete. </t>
  </si>
  <si>
    <t xml:space="preserve">Suspended floors, roofs, landings, balconies and access platform. </t>
  </si>
  <si>
    <t xml:space="preserve">Lintels, beams, plinth beams, girders, bressumers and cantilevers. </t>
  </si>
  <si>
    <t>Add for using extra cement in the items of design mix over and above the specified cement content therein.</t>
  </si>
  <si>
    <t>Quintal</t>
  </si>
  <si>
    <t>5.22.6 &amp;5.22A.6</t>
  </si>
  <si>
    <t>5.33.2.1</t>
  </si>
  <si>
    <t>13.4.2</t>
  </si>
  <si>
    <t>13.16.1</t>
  </si>
  <si>
    <t>13.46.1</t>
  </si>
  <si>
    <t>Cum</t>
  </si>
  <si>
    <t>kg</t>
  </si>
  <si>
    <t>6 mm cement plaster of mix :
1:3 (1 cement : 3 fine sand)</t>
  </si>
  <si>
    <t>Each</t>
  </si>
  <si>
    <t>Brick work with common burnt clay F.P.S. (non modular) bricks of class designation 7.5 in superstructure above plinth level up to floor V level in all shapes and sizes in:
Cement mortar 1:6 (1 cement : 6 coarse sand) 
Note: Fly ash brick of same class confirming to relevant IS code can also be used if clay bricks of designated class are not available.</t>
  </si>
  <si>
    <t>SCHEDULE ITEMS (ELECTRICAL)</t>
  </si>
  <si>
    <t>1.10.1</t>
  </si>
  <si>
    <t>1.21.2</t>
  </si>
  <si>
    <t>1.27.4</t>
  </si>
  <si>
    <t>1.24.1</t>
  </si>
  <si>
    <t>1.24.4</t>
  </si>
  <si>
    <t>1.35</t>
  </si>
  <si>
    <t>2.10.5</t>
  </si>
  <si>
    <t>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A</t>
  </si>
  <si>
    <t>Point</t>
  </si>
  <si>
    <t>Metre</t>
  </si>
  <si>
    <t>Supplying and fixing of following sizes of medium class PVC conduit along with accessories in surface/recess including cutting the wall and making good the same in case of recessed conduit as required.: 25 mm</t>
  </si>
  <si>
    <t>Installation ,Testing, Commissioning of wall bracket /ceiling fittings of all sizes and shapes containing upto two GLS/CFL/LED lamps per fitting, complete with all accessories including connections  etc. as required.</t>
  </si>
  <si>
    <t>Supplying and fixing 5 A to 32 A rating, 240/415 V, 10 kA, "C" curve, miniature circuit breaker suitable for inductive load of following poles in the existing MCB DB complete with connections, testing and commissioning etc. as required. : Triple pole and neutral</t>
  </si>
  <si>
    <t>DSR 2022 Ref No.</t>
  </si>
  <si>
    <t>GST %  included in DSR 2022 Ele</t>
  </si>
  <si>
    <t>NON-SCHEDULE ITEMS: ELECTRICAL</t>
  </si>
  <si>
    <t>EA</t>
  </si>
  <si>
    <t>TOTAL FOR SCHEDULE ITEMS -CIVIL</t>
  </si>
  <si>
    <t>TOTAL FOR SCHEDULE ITEMS -CIVIL incl 3% escalation</t>
  </si>
  <si>
    <t>TOTAL FOR SCHEDULE ITEMS -ELECTRICAL</t>
  </si>
  <si>
    <t>Construction of 02 nos Car parking Shed for 10 nos Car at 765/400/220KV Kurnool-III Sub-station</t>
  </si>
  <si>
    <t>2.8.1</t>
  </si>
  <si>
    <t>2.9.1</t>
  </si>
  <si>
    <t>2.9.2</t>
  </si>
  <si>
    <t>5.9.6.</t>
  </si>
  <si>
    <t xml:space="preserve">Earth work in excavation by mechanical means (Hydraulic excavator)/ manual means in foundation trenches or drains (not exceeding 1.5 m in width or 10 sqm on plan), including dressing of sides and ramming of bottoms, for all lift,including getting out the excavated soil and disposal of surplus excavated soil as directed, within a lead of 50 m. 
All kinds of soil. </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</si>
  <si>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
</t>
  </si>
  <si>
    <t xml:space="preserve">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Hard rock (requiring blasting) </t>
  </si>
  <si>
    <t xml:space="preserve">Filling available excavated earth (excluding rock) in trenches, plinth, sides 
of foundations etc. in layers not exceeding 20cm in depth, consolidating each deposited layer by ramming and watering, lead up to 50 and for all lift. </t>
  </si>
  <si>
    <t xml:space="preserve">Excavating, supplying, stacking and filling of local earth (including royalty) by mechanical transport upto a lead of 5km also including ramming and watering of the earth in layers not exceeding 20 cm in foundation trenches, plinth, sides of foundation etc. complete for all lift. </t>
  </si>
  <si>
    <t xml:space="preserve">Providing and laying in position cement concrete of specified grade excluding the cost of centering and shuttering - All work up to plinth level : 
1:4:8 (1 Cement : 4 coarse sand (zone-lll) derived from natural sources : 8 graded stone aggregate 40 mm nominal size derived from natural sources) </t>
  </si>
  <si>
    <t>Centering and shuttering including strutting, propping etc. and removal of form work for :
Foundations, footings, bases for columns</t>
  </si>
  <si>
    <t>Columns, Pillars, Piers, Abutments, Posts and Struts</t>
  </si>
  <si>
    <t>Steel reinforcement for R.C.C. work including straightening, cutting, bending, placing in position and binding all complete upto plinth level and above plinth. Thermo-Mechanically Treated bars of grade Fe-500D or more.</t>
  </si>
  <si>
    <t>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upto plinth level.
Concrete of M25 grade with minimum cement content of 330 kg /cum</t>
  </si>
  <si>
    <t>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All works above plinth level upto floor V level. 
Concrete of M25 grade with minimum cement content of 330 kg /cum</t>
  </si>
  <si>
    <t>12 mm cement plaster of mix:
1:6 (1 cement: 6 coarse sand)</t>
  </si>
  <si>
    <t>Finishing walls with Acrylic Smooth exterior paint of required shade :
New work (Two or more coat applied @ 1.67 ltr/10 sqm over and including priming coat of exterior primer applied @ 0.90 litre/10 sqm)</t>
  </si>
  <si>
    <t>Supplying and fixing following size/modules,GI box along with modular base and cover plate for modular switches in recess etc as required.1.27.4  6Module(200mmx75mm)</t>
  </si>
  <si>
    <t>Supplying and fixing following modular switch/socket on the existing modular plate and switch box including connections but excluding modular plate etc as required.1.24.1 5/6A Switch</t>
  </si>
  <si>
    <t>Supplying and fixing following modular switch/socket on the existing modular plate and switch box including connections but excluding modular plate etc as required.1.24.1 3 pin 5/6A Socket Outlet</t>
  </si>
  <si>
    <t>Brick work with common burnt clay F.P.S. (non modular) bricks of class designation 7.5 (75kg/sq.cm)in foundation and plinth in:
Cement mortar 1:6 (1 cement : 6 coarse sand).
Note: Fly ash brick of same class confirming to relevant IS code can also be used if clay bricks of designated class are not available.</t>
  </si>
  <si>
    <t>Supply of 40W LED Tube light</t>
  </si>
  <si>
    <r>
      <t xml:space="preserve">Specification No: Ref: SR-I/C&amp;M/WC-4081/2025/RFx-5002004281 (SR1/NT/W-CIVIL/DOM/B00/25/02517) </t>
    </r>
    <r>
      <rPr>
        <b/>
        <sz val="12"/>
        <color rgb="FFFF0000"/>
        <rFont val="Book Antiqua"/>
        <family val="1"/>
      </rPr>
      <t>This tender is reserved for SC/ST MSE vendors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</si>
</sst>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72">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10" fontId="42" fillId="8" borderId="18" xfId="0" applyNumberFormat="1" applyFont="1" applyFill="1" applyBorder="1" applyAlignment="1">
      <alignment vertical="top" wrapText="1"/>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9" fontId="42" fillId="7" borderId="18" xfId="52" applyFont="1" applyFill="1" applyBorder="1"/>
    <xf numFmtId="0" fontId="54" fillId="7" borderId="18" xfId="0" applyFont="1" applyFill="1" applyBorder="1" applyAlignment="1">
      <alignment horizontal="justify" vertical="center" wrapText="1"/>
    </xf>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164" fontId="43" fillId="7" borderId="18" xfId="7" applyFont="1" applyFill="1" applyBorder="1" applyAlignment="1" applyProtection="1">
      <alignment vertical="top"/>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O13" sqref="O13"/>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0" customHeight="1">
      <c r="A1" s="286" t="s">
        <v>394</v>
      </c>
      <c r="B1" s="286"/>
      <c r="C1" s="286"/>
      <c r="D1" s="124"/>
    </row>
    <row r="2" spans="1:4" ht="43.5" customHeight="1">
      <c r="A2" s="286" t="s">
        <v>417</v>
      </c>
      <c r="B2" s="286"/>
      <c r="C2" s="286"/>
      <c r="D2" s="123"/>
    </row>
    <row r="3" spans="1:4" ht="20.25" customHeight="1">
      <c r="A3" s="287" t="s">
        <v>0</v>
      </c>
      <c r="B3" s="287"/>
      <c r="C3" s="287"/>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TB3bmYqb8A5AFhhI4RptRG99rQvWLrfK+aYWC/qkqmqbhhJaAyxahS3E0c900Qr4MwIgQU0vVMpwXcHPe7Ys0w==" saltValue="8xdI+soUceBMX+5DKJy6qQ=="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90" t="e">
        <f>#REF!</f>
        <v>#REF!</v>
      </c>
      <c r="B3" s="290"/>
      <c r="C3" s="290"/>
      <c r="D3" s="290"/>
      <c r="E3" s="290"/>
      <c r="F3" s="54"/>
      <c r="G3" s="54"/>
      <c r="H3" s="54"/>
    </row>
    <row r="4" spans="1:9" ht="20.100000000000001" customHeight="1">
      <c r="A4" s="72"/>
      <c r="H4" s="22"/>
      <c r="I4" s="23"/>
    </row>
    <row r="5" spans="1:9" ht="20.100000000000001" customHeight="1">
      <c r="A5" s="291" t="s">
        <v>12</v>
      </c>
      <c r="B5" s="291"/>
      <c r="C5" s="291"/>
      <c r="D5" s="291"/>
      <c r="E5" s="291"/>
      <c r="F5" s="24"/>
      <c r="H5" s="22"/>
      <c r="I5" s="23"/>
    </row>
    <row r="6" spans="1:9" ht="20.100000000000001" customHeight="1">
      <c r="A6" s="76"/>
      <c r="H6" s="22"/>
      <c r="I6" s="23"/>
    </row>
    <row r="7" spans="1:9" ht="20.100000000000001" customHeight="1">
      <c r="A7" s="63" t="s">
        <v>13</v>
      </c>
      <c r="E7" s="65" t="s">
        <v>13</v>
      </c>
      <c r="H7" s="22"/>
      <c r="I7" s="23"/>
    </row>
    <row r="8" spans="1:9" ht="36" customHeight="1">
      <c r="A8" s="292" t="e">
        <f>#REF!</f>
        <v>#REF!</v>
      </c>
      <c r="B8" s="292"/>
      <c r="C8" s="292"/>
      <c r="D8" s="292"/>
      <c r="E8" s="66" t="e">
        <f>#REF!</f>
        <v>#REF!</v>
      </c>
      <c r="H8" s="22"/>
      <c r="I8" s="23"/>
    </row>
    <row r="9" spans="1:9">
      <c r="A9" s="77" t="s">
        <v>14</v>
      </c>
      <c r="B9" s="293" t="e">
        <f>#REF!</f>
        <v>#REF!</v>
      </c>
      <c r="C9" s="293"/>
      <c r="D9" s="293"/>
      <c r="E9" s="66" t="e">
        <f>#REF!</f>
        <v>#REF!</v>
      </c>
      <c r="H9" s="22"/>
      <c r="I9" s="23"/>
    </row>
    <row r="10" spans="1:9">
      <c r="A10" s="77" t="s">
        <v>15</v>
      </c>
      <c r="B10" s="288" t="e">
        <f>#REF!</f>
        <v>#REF!</v>
      </c>
      <c r="C10" s="288"/>
      <c r="D10" s="288"/>
      <c r="E10" s="66" t="e">
        <f>#REF!</f>
        <v>#REF!</v>
      </c>
      <c r="H10" s="22"/>
      <c r="I10" s="23"/>
    </row>
    <row r="11" spans="1:9">
      <c r="B11" s="288" t="e">
        <f>#REF!</f>
        <v>#REF!</v>
      </c>
      <c r="C11" s="288"/>
      <c r="D11" s="288"/>
      <c r="E11" s="66" t="e">
        <f>#REF!</f>
        <v>#REF!</v>
      </c>
    </row>
    <row r="12" spans="1:9">
      <c r="A12" s="76"/>
      <c r="B12" s="288" t="e">
        <f>#REF!</f>
        <v>#REF!</v>
      </c>
      <c r="C12" s="288"/>
      <c r="D12" s="288"/>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89" t="s">
        <v>17</v>
      </c>
      <c r="B16" s="289"/>
      <c r="C16" s="289"/>
      <c r="D16" s="289"/>
      <c r="E16" s="289"/>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13" t="s">
        <v>22</v>
      </c>
      <c r="B1" s="314"/>
      <c r="C1" s="314"/>
      <c r="D1" s="314"/>
      <c r="E1" s="314"/>
      <c r="F1" s="314"/>
      <c r="G1" s="314"/>
      <c r="H1" s="314"/>
      <c r="I1" s="315"/>
    </row>
    <row r="2" spans="1:9" ht="31.5" customHeight="1">
      <c r="A2" s="18" t="s">
        <v>23</v>
      </c>
      <c r="B2" s="309" t="s">
        <v>24</v>
      </c>
      <c r="C2" s="309"/>
      <c r="D2" s="309"/>
      <c r="E2" s="309"/>
      <c r="F2" s="309"/>
      <c r="G2" s="309"/>
      <c r="H2" s="309"/>
      <c r="I2" s="310"/>
    </row>
    <row r="3" spans="1:9" ht="36" customHeight="1">
      <c r="A3" s="18" t="s">
        <v>25</v>
      </c>
      <c r="B3" s="309" t="s">
        <v>26</v>
      </c>
      <c r="C3" s="309"/>
      <c r="D3" s="309"/>
      <c r="E3" s="309"/>
      <c r="F3" s="309"/>
      <c r="G3" s="309"/>
      <c r="H3" s="309"/>
      <c r="I3" s="310"/>
    </row>
    <row r="4" spans="1:9" ht="36" customHeight="1">
      <c r="A4" s="18" t="s">
        <v>27</v>
      </c>
      <c r="B4" s="309" t="s">
        <v>28</v>
      </c>
      <c r="C4" s="309"/>
      <c r="D4" s="309"/>
      <c r="E4" s="309"/>
      <c r="F4" s="309"/>
      <c r="G4" s="309"/>
      <c r="H4" s="309"/>
      <c r="I4" s="310"/>
    </row>
    <row r="5" spans="1:9" ht="36" customHeight="1">
      <c r="A5" s="18" t="s">
        <v>29</v>
      </c>
      <c r="B5" s="309" t="s">
        <v>30</v>
      </c>
      <c r="C5" s="309"/>
      <c r="D5" s="309"/>
      <c r="E5" s="309"/>
      <c r="F5" s="309"/>
      <c r="G5" s="309"/>
      <c r="H5" s="309"/>
      <c r="I5" s="310"/>
    </row>
    <row r="6" spans="1:9" ht="19.5" customHeight="1">
      <c r="A6" s="19" t="s">
        <v>31</v>
      </c>
      <c r="B6" s="311" t="s">
        <v>32</v>
      </c>
      <c r="C6" s="311"/>
      <c r="D6" s="311"/>
      <c r="E6" s="311"/>
      <c r="F6" s="311"/>
      <c r="G6" s="311"/>
      <c r="H6" s="311"/>
      <c r="I6" s="312"/>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97" t="s">
        <v>33</v>
      </c>
      <c r="B35" s="297"/>
      <c r="C35" s="297"/>
      <c r="D35" s="297"/>
      <c r="E35" s="297"/>
      <c r="F35" s="297"/>
      <c r="G35" s="297"/>
      <c r="H35" s="297"/>
      <c r="I35" s="297"/>
      <c r="J35" s="1"/>
    </row>
    <row r="36" spans="1:16" ht="15.75">
      <c r="A36" s="295" t="s">
        <v>34</v>
      </c>
      <c r="B36" s="295"/>
      <c r="C36" s="295"/>
      <c r="D36" s="295"/>
      <c r="E36" s="295"/>
      <c r="F36" s="295"/>
      <c r="G36" s="295"/>
      <c r="H36" s="295"/>
      <c r="I36" s="295"/>
      <c r="J36" s="1"/>
      <c r="K36" s="58">
        <f>'Name of Bidder'!C14</f>
        <v>0</v>
      </c>
      <c r="O36" s="55" t="e">
        <f>'Name of Bidder'!#REF!</f>
        <v>#REF!</v>
      </c>
    </row>
    <row r="37" spans="1:16" ht="18.75">
      <c r="A37" s="294" t="s">
        <v>35</v>
      </c>
      <c r="B37" s="294"/>
      <c r="C37" s="294"/>
      <c r="D37" s="294"/>
      <c r="E37" s="294"/>
      <c r="F37" s="294"/>
      <c r="G37" s="294"/>
      <c r="H37" s="294"/>
      <c r="I37" s="294"/>
      <c r="J37" s="1"/>
      <c r="K37" s="58">
        <f>'Name of Bidder'!C15</f>
        <v>0</v>
      </c>
      <c r="O37" s="55" t="e">
        <f>'Name of Bidder'!#REF!</f>
        <v>#REF!</v>
      </c>
    </row>
    <row r="38" spans="1:16" ht="36" customHeight="1">
      <c r="A38" s="298" t="s">
        <v>36</v>
      </c>
      <c r="B38" s="298"/>
      <c r="C38" s="298"/>
      <c r="D38" s="298"/>
      <c r="E38" s="298"/>
      <c r="F38" s="298"/>
      <c r="G38" s="298"/>
      <c r="H38" s="298"/>
      <c r="I38" s="298"/>
      <c r="J38" s="1"/>
      <c r="K38" s="58" t="e">
        <f>'Name of Bidder'!#REF!</f>
        <v>#REF!</v>
      </c>
      <c r="O38" s="55" t="e">
        <f>'Name of Bidder'!#REF!</f>
        <v>#REF!</v>
      </c>
    </row>
    <row r="39" spans="1:16" ht="18.75">
      <c r="A39" s="294" t="s">
        <v>37</v>
      </c>
      <c r="B39" s="294"/>
      <c r="C39" s="294"/>
      <c r="D39" s="294"/>
      <c r="E39" s="294"/>
      <c r="F39" s="294"/>
      <c r="G39" s="294"/>
      <c r="H39" s="294"/>
      <c r="I39" s="294"/>
      <c r="J39" s="1"/>
      <c r="K39" s="58" t="e">
        <f>'Name of Bidder'!#REF!</f>
        <v>#REF!</v>
      </c>
      <c r="O39" s="55" t="e">
        <f>'Name of Bidder'!#REF!</f>
        <v>#REF!</v>
      </c>
    </row>
    <row r="40" spans="1:16" ht="15.75">
      <c r="A40" s="295" t="s">
        <v>38</v>
      </c>
      <c r="B40" s="295"/>
      <c r="C40" s="295"/>
      <c r="D40" s="295"/>
      <c r="E40" s="295"/>
      <c r="F40" s="295"/>
      <c r="G40" s="295"/>
      <c r="H40" s="295"/>
      <c r="I40" s="295"/>
      <c r="J40" s="1"/>
    </row>
    <row r="41" spans="1:16" ht="18.75" customHeight="1">
      <c r="A41" s="296">
        <f>'Name of Bidder'!C9</f>
        <v>0</v>
      </c>
      <c r="B41" s="296"/>
      <c r="C41" s="296"/>
      <c r="D41" s="296"/>
      <c r="E41" s="296"/>
      <c r="F41" s="296"/>
      <c r="G41" s="296"/>
      <c r="H41" s="296"/>
      <c r="I41" s="296"/>
      <c r="J41" s="1"/>
      <c r="K41" s="59" t="e">
        <f>'Name of Bidder'!#REF!</f>
        <v>#REF!</v>
      </c>
      <c r="M41" s="55" t="s">
        <v>39</v>
      </c>
      <c r="P41" s="55" t="s">
        <v>40</v>
      </c>
    </row>
    <row r="42" spans="1:16" ht="15.75" hidden="1">
      <c r="A42" s="295" t="e">
        <f>IF(#REF! = "Individual Firm", " ", " and ")</f>
        <v>#REF!</v>
      </c>
      <c r="B42" s="295"/>
      <c r="C42" s="295"/>
      <c r="D42" s="295"/>
      <c r="E42" s="295"/>
      <c r="F42" s="295"/>
      <c r="G42" s="295"/>
      <c r="H42" s="295"/>
      <c r="I42" s="295"/>
      <c r="J42" s="1"/>
    </row>
    <row r="43" spans="1:16" ht="15.75" hidden="1">
      <c r="A43" s="295" t="e">
        <f xml:space="preserve"> IF(#REF!= "Individual Firm", "",#REF!)</f>
        <v>#REF!</v>
      </c>
      <c r="B43" s="295"/>
      <c r="C43" s="295"/>
      <c r="D43" s="295"/>
      <c r="E43" s="295"/>
      <c r="F43" s="295"/>
      <c r="G43" s="295"/>
      <c r="H43" s="295"/>
      <c r="I43" s="295"/>
      <c r="J43" s="1"/>
    </row>
    <row r="44" spans="1:16" ht="39.950000000000003" hidden="1" customHeight="1">
      <c r="A44" s="298" t="e">
        <f>IF(#REF!= "Sole Bidder", "", "having its Registered Office at "&amp;IF(#REF!=1,#REF!&amp;" "&amp;#REF!&amp;" "&amp;#REF!,IF(#REF!=2,#REF!&amp;" &amp; "&amp;#REF!&amp;" "&amp;#REF!&amp;" and " &amp;#REF!&amp;" &amp; "&amp;#REF!&amp;" "&amp;#REF! &amp;IF(#REF!=2," respectively",""))))</f>
        <v>#REF!</v>
      </c>
      <c r="B44" s="298"/>
      <c r="C44" s="298"/>
      <c r="D44" s="298"/>
      <c r="E44" s="298"/>
      <c r="F44" s="298"/>
      <c r="G44" s="298"/>
      <c r="H44" s="298"/>
      <c r="I44" s="298"/>
      <c r="J44" s="1"/>
    </row>
    <row r="45" spans="1:16" ht="15.75">
      <c r="A45" s="295" t="s">
        <v>41</v>
      </c>
      <c r="B45" s="295"/>
      <c r="C45" s="295"/>
      <c r="D45" s="295"/>
      <c r="E45" s="295"/>
      <c r="F45" s="295"/>
      <c r="G45" s="295"/>
      <c r="H45" s="295"/>
      <c r="I45" s="295"/>
      <c r="J45" s="1"/>
    </row>
    <row r="46" spans="1:16" ht="18.75">
      <c r="A46" s="294" t="s">
        <v>42</v>
      </c>
      <c r="B46" s="294"/>
      <c r="C46" s="294"/>
      <c r="D46" s="294"/>
      <c r="E46" s="294"/>
      <c r="F46" s="294"/>
      <c r="G46" s="294"/>
      <c r="H46" s="294"/>
      <c r="I46" s="294"/>
      <c r="J46" s="1"/>
    </row>
    <row r="47" spans="1:16" ht="18.75">
      <c r="A47" s="294" t="s">
        <v>43</v>
      </c>
      <c r="B47" s="294"/>
      <c r="C47" s="294"/>
      <c r="D47" s="294"/>
      <c r="E47" s="294"/>
      <c r="F47" s="294"/>
      <c r="G47" s="294"/>
      <c r="H47" s="294"/>
      <c r="I47" s="294"/>
      <c r="J47" s="1"/>
    </row>
    <row r="48" spans="1:16" ht="69" customHeight="1">
      <c r="A48" s="306" t="e">
        <f>"POWERGRID intends to award, under laid-down organisational procedures, contract(s) for " &amp;#REF!</f>
        <v>#REF!</v>
      </c>
      <c r="B48" s="306"/>
      <c r="C48" s="306"/>
      <c r="D48" s="306"/>
      <c r="E48" s="306"/>
      <c r="F48" s="306"/>
      <c r="G48" s="306"/>
      <c r="H48" s="306"/>
      <c r="I48" s="306"/>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9" t="s">
        <v>44</v>
      </c>
      <c r="B51" s="299"/>
      <c r="C51" s="299"/>
      <c r="D51" s="299"/>
      <c r="E51" s="303" t="s">
        <v>44</v>
      </c>
      <c r="F51" s="303"/>
      <c r="G51" s="303"/>
      <c r="H51" s="303"/>
      <c r="I51" s="303"/>
      <c r="J51" s="1"/>
    </row>
    <row r="52" spans="1:10" ht="33" customHeight="1">
      <c r="A52" s="301" t="s">
        <v>45</v>
      </c>
      <c r="B52" s="301"/>
      <c r="C52" s="301"/>
      <c r="D52" s="301"/>
      <c r="E52" s="302" t="s">
        <v>46</v>
      </c>
      <c r="F52" s="302"/>
      <c r="G52" s="302"/>
      <c r="H52" s="302"/>
      <c r="I52" s="302"/>
      <c r="J52" s="1"/>
    </row>
    <row r="53" spans="1:10" ht="22.5" customHeight="1">
      <c r="A53" s="56" t="s">
        <v>12</v>
      </c>
      <c r="B53" s="5"/>
      <c r="C53" s="5"/>
      <c r="D53" s="5"/>
      <c r="E53" s="5"/>
      <c r="F53" s="5"/>
      <c r="G53" s="5"/>
      <c r="H53" s="5"/>
      <c r="I53" s="57" t="s">
        <v>47</v>
      </c>
      <c r="J53" s="1"/>
    </row>
    <row r="54" spans="1:10" ht="100.5" customHeight="1">
      <c r="A54" s="307"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7"/>
      <c r="C54" s="307"/>
      <c r="D54" s="307"/>
      <c r="E54" s="307"/>
      <c r="F54" s="307"/>
      <c r="G54" s="307"/>
      <c r="H54" s="307"/>
      <c r="I54" s="307"/>
    </row>
    <row r="55" spans="1:10" ht="8.1" customHeight="1">
      <c r="A55" s="7"/>
      <c r="B55" s="8"/>
      <c r="C55" s="8"/>
      <c r="D55" s="8"/>
      <c r="E55" s="8"/>
      <c r="F55" s="8"/>
      <c r="G55" s="8"/>
      <c r="H55" s="8"/>
      <c r="I55" s="8"/>
    </row>
    <row r="56" spans="1:10" ht="35.25" customHeight="1">
      <c r="A56" s="304" t="s">
        <v>48</v>
      </c>
      <c r="B56" s="304"/>
      <c r="C56" s="304"/>
      <c r="D56" s="304"/>
      <c r="E56" s="304"/>
      <c r="F56" s="304"/>
      <c r="G56" s="304"/>
      <c r="H56" s="304"/>
      <c r="I56" s="304"/>
    </row>
    <row r="57" spans="1:10" ht="8.1" customHeight="1">
      <c r="A57" s="9"/>
      <c r="B57" s="8"/>
      <c r="C57" s="8"/>
      <c r="D57" s="8"/>
      <c r="E57" s="8"/>
      <c r="F57" s="8"/>
      <c r="G57" s="8"/>
      <c r="H57" s="8"/>
      <c r="I57" s="8"/>
    </row>
    <row r="58" spans="1:10" ht="15.75">
      <c r="A58" s="305" t="s">
        <v>49</v>
      </c>
      <c r="B58" s="305"/>
      <c r="C58" s="305"/>
      <c r="D58" s="305"/>
      <c r="E58" s="305"/>
      <c r="F58" s="305"/>
      <c r="G58" s="305"/>
      <c r="H58" s="305"/>
      <c r="I58" s="305"/>
    </row>
    <row r="59" spans="1:10" ht="8.1" customHeight="1">
      <c r="A59" s="9"/>
      <c r="B59" s="8"/>
      <c r="C59" s="8"/>
      <c r="D59" s="8"/>
      <c r="E59" s="8"/>
      <c r="F59" s="8"/>
      <c r="G59" s="8"/>
      <c r="H59" s="8"/>
      <c r="I59" s="8"/>
    </row>
    <row r="60" spans="1:10" ht="16.5">
      <c r="A60" s="300" t="s">
        <v>50</v>
      </c>
      <c r="B60" s="300"/>
      <c r="C60" s="300"/>
      <c r="D60" s="300"/>
      <c r="E60" s="300"/>
      <c r="F60" s="300"/>
      <c r="G60" s="300"/>
      <c r="H60" s="300"/>
      <c r="I60" s="300"/>
    </row>
    <row r="61" spans="1:10" ht="8.1" customHeight="1">
      <c r="A61" s="10"/>
      <c r="B61" s="8"/>
      <c r="C61" s="8"/>
      <c r="D61" s="8"/>
      <c r="E61" s="8"/>
      <c r="F61" s="8"/>
      <c r="G61" s="8"/>
      <c r="H61" s="8"/>
      <c r="I61" s="8"/>
    </row>
    <row r="62" spans="1:10" ht="37.5" customHeight="1">
      <c r="A62" s="11" t="s">
        <v>51</v>
      </c>
      <c r="B62" s="299" t="s">
        <v>52</v>
      </c>
      <c r="C62" s="299"/>
      <c r="D62" s="299"/>
      <c r="E62" s="299"/>
      <c r="F62" s="299"/>
      <c r="G62" s="299"/>
      <c r="H62" s="299"/>
      <c r="I62" s="299"/>
    </row>
    <row r="63" spans="1:10" ht="8.1" customHeight="1">
      <c r="A63" s="9"/>
      <c r="B63" s="8"/>
      <c r="C63" s="8"/>
      <c r="D63" s="8"/>
      <c r="E63" s="8"/>
      <c r="F63" s="8"/>
      <c r="G63" s="8"/>
      <c r="H63" s="8"/>
      <c r="I63" s="8"/>
    </row>
    <row r="64" spans="1:10" ht="79.5" customHeight="1">
      <c r="A64" s="8"/>
      <c r="B64" s="11" t="s">
        <v>53</v>
      </c>
      <c r="C64" s="299" t="s">
        <v>54</v>
      </c>
      <c r="D64" s="299"/>
      <c r="E64" s="299"/>
      <c r="F64" s="299"/>
      <c r="G64" s="299"/>
      <c r="H64" s="299"/>
      <c r="I64" s="299"/>
    </row>
    <row r="65" spans="1:10" ht="8.1" customHeight="1">
      <c r="A65" s="8"/>
      <c r="B65" s="11"/>
      <c r="C65" s="4"/>
      <c r="D65" s="4"/>
      <c r="E65" s="4"/>
      <c r="F65" s="4"/>
      <c r="G65" s="4"/>
      <c r="H65" s="4"/>
      <c r="I65" s="4"/>
    </row>
    <row r="66" spans="1:10" ht="109.5" customHeight="1">
      <c r="A66" s="8"/>
      <c r="B66" s="11" t="s">
        <v>55</v>
      </c>
      <c r="C66" s="299" t="s">
        <v>56</v>
      </c>
      <c r="D66" s="299"/>
      <c r="E66" s="299"/>
      <c r="F66" s="299"/>
      <c r="G66" s="299"/>
      <c r="H66" s="299"/>
      <c r="I66" s="299"/>
    </row>
    <row r="67" spans="1:10" ht="8.1" customHeight="1">
      <c r="A67" s="8"/>
      <c r="B67" s="11"/>
      <c r="C67" s="73"/>
      <c r="D67" s="4"/>
      <c r="E67" s="4"/>
      <c r="F67" s="4"/>
      <c r="G67" s="4"/>
      <c r="H67" s="4"/>
      <c r="I67" s="4"/>
    </row>
    <row r="68" spans="1:10" ht="50.25" customHeight="1">
      <c r="A68" s="8"/>
      <c r="B68" s="11" t="s">
        <v>57</v>
      </c>
      <c r="C68" s="299" t="s">
        <v>58</v>
      </c>
      <c r="D68" s="299"/>
      <c r="E68" s="299"/>
      <c r="F68" s="299"/>
      <c r="G68" s="299"/>
      <c r="H68" s="299"/>
      <c r="I68" s="299"/>
    </row>
    <row r="69" spans="1:10" ht="15.75">
      <c r="A69" s="9"/>
      <c r="B69" s="8"/>
      <c r="C69" s="8"/>
      <c r="D69" s="8"/>
      <c r="E69" s="8"/>
      <c r="F69" s="8"/>
      <c r="G69" s="8"/>
      <c r="H69" s="8"/>
      <c r="I69" s="8"/>
    </row>
    <row r="70" spans="1:10" ht="87" customHeight="1">
      <c r="A70" s="11" t="s">
        <v>59</v>
      </c>
      <c r="B70" s="299" t="s">
        <v>60</v>
      </c>
      <c r="C70" s="299"/>
      <c r="D70" s="299"/>
      <c r="E70" s="299"/>
      <c r="F70" s="299"/>
      <c r="G70" s="299"/>
      <c r="H70" s="299"/>
      <c r="I70" s="299"/>
    </row>
    <row r="71" spans="1:10" ht="8.1" customHeight="1">
      <c r="A71" s="10"/>
      <c r="B71" s="8"/>
      <c r="C71" s="8"/>
      <c r="D71" s="8"/>
      <c r="E71" s="8"/>
      <c r="F71" s="8"/>
      <c r="G71" s="8"/>
      <c r="H71" s="8"/>
      <c r="I71" s="8"/>
    </row>
    <row r="72" spans="1:10" ht="16.5">
      <c r="A72" s="300" t="s">
        <v>61</v>
      </c>
      <c r="B72" s="300"/>
      <c r="C72" s="300"/>
      <c r="D72" s="300"/>
      <c r="E72" s="300"/>
      <c r="F72" s="300"/>
      <c r="G72" s="300"/>
      <c r="H72" s="300"/>
      <c r="I72" s="300"/>
    </row>
    <row r="73" spans="1:10" ht="16.5">
      <c r="A73" s="10"/>
      <c r="B73" s="8"/>
      <c r="C73" s="8"/>
      <c r="D73" s="8"/>
      <c r="E73" s="8"/>
      <c r="F73" s="8"/>
      <c r="G73" s="8"/>
      <c r="H73" s="8"/>
      <c r="I73" s="8"/>
    </row>
    <row r="74" spans="1:10" ht="49.5" customHeight="1">
      <c r="A74" s="11" t="s">
        <v>51</v>
      </c>
      <c r="B74" s="299" t="s">
        <v>62</v>
      </c>
      <c r="C74" s="299"/>
      <c r="D74" s="299"/>
      <c r="E74" s="299"/>
      <c r="F74" s="299"/>
      <c r="G74" s="299"/>
      <c r="H74" s="299"/>
      <c r="I74" s="299"/>
    </row>
    <row r="75" spans="1:10" ht="45" customHeight="1">
      <c r="A75" s="4"/>
      <c r="B75" s="5"/>
      <c r="C75" s="5"/>
      <c r="D75" s="5"/>
      <c r="E75" s="5"/>
      <c r="F75" s="4"/>
      <c r="G75" s="5"/>
      <c r="H75" s="5"/>
      <c r="I75" s="5"/>
      <c r="J75" s="1"/>
    </row>
    <row r="76" spans="1:10" ht="21" customHeight="1">
      <c r="A76" s="299" t="s">
        <v>44</v>
      </c>
      <c r="B76" s="299"/>
      <c r="C76" s="299"/>
      <c r="D76" s="299"/>
      <c r="E76" s="303" t="s">
        <v>44</v>
      </c>
      <c r="F76" s="303"/>
      <c r="G76" s="303"/>
      <c r="H76" s="303"/>
      <c r="I76" s="303"/>
      <c r="J76" s="1"/>
    </row>
    <row r="77" spans="1:10" ht="33" customHeight="1">
      <c r="A77" s="301" t="s">
        <v>45</v>
      </c>
      <c r="B77" s="301"/>
      <c r="C77" s="301"/>
      <c r="D77" s="301"/>
      <c r="E77" s="302" t="s">
        <v>46</v>
      </c>
      <c r="F77" s="302"/>
      <c r="G77" s="302"/>
      <c r="H77" s="302"/>
      <c r="I77" s="302"/>
      <c r="J77" s="1"/>
    </row>
    <row r="78" spans="1:10" ht="20.25" customHeight="1">
      <c r="A78" s="56" t="s">
        <v>12</v>
      </c>
      <c r="B78" s="5"/>
      <c r="C78" s="5"/>
      <c r="D78" s="5"/>
      <c r="E78" s="5"/>
      <c r="F78" s="5"/>
      <c r="G78" s="5"/>
      <c r="H78" s="5"/>
      <c r="I78" s="57" t="s">
        <v>63</v>
      </c>
      <c r="J78" s="1"/>
    </row>
    <row r="79" spans="1:10" ht="36" customHeight="1">
      <c r="A79" s="308" t="s">
        <v>64</v>
      </c>
      <c r="B79" s="308"/>
      <c r="C79" s="308"/>
      <c r="D79" s="308"/>
      <c r="E79" s="308"/>
      <c r="F79" s="308"/>
      <c r="G79" s="308"/>
      <c r="H79" s="308"/>
      <c r="I79" s="308"/>
      <c r="J79" s="1"/>
    </row>
    <row r="80" spans="1:10" ht="125.25" customHeight="1">
      <c r="A80" s="8"/>
      <c r="B80" s="11" t="s">
        <v>65</v>
      </c>
      <c r="C80" s="299" t="s">
        <v>66</v>
      </c>
      <c r="D80" s="299"/>
      <c r="E80" s="299"/>
      <c r="F80" s="299"/>
      <c r="G80" s="299"/>
      <c r="H80" s="299"/>
      <c r="I80" s="299"/>
    </row>
    <row r="81" spans="1:10" ht="9.9499999999999993" customHeight="1">
      <c r="A81" s="8"/>
      <c r="B81" s="12"/>
      <c r="C81" s="9"/>
      <c r="D81" s="9"/>
      <c r="E81" s="9"/>
      <c r="F81" s="9"/>
      <c r="G81" s="9"/>
      <c r="H81" s="9"/>
      <c r="I81" s="9"/>
    </row>
    <row r="82" spans="1:10" ht="112.5" customHeight="1">
      <c r="A82" s="8"/>
      <c r="B82" s="11" t="s">
        <v>55</v>
      </c>
      <c r="C82" s="299" t="s">
        <v>67</v>
      </c>
      <c r="D82" s="299"/>
      <c r="E82" s="299"/>
      <c r="F82" s="299"/>
      <c r="G82" s="299"/>
      <c r="H82" s="299"/>
      <c r="I82" s="299"/>
    </row>
    <row r="83" spans="1:10" ht="9.9499999999999993" customHeight="1">
      <c r="A83" s="8"/>
      <c r="B83" s="11"/>
      <c r="C83" s="13"/>
      <c r="D83" s="13"/>
      <c r="E83" s="13"/>
      <c r="F83" s="13"/>
      <c r="G83" s="13"/>
      <c r="H83" s="13"/>
      <c r="I83" s="13"/>
    </row>
    <row r="84" spans="1:10" ht="134.25" customHeight="1">
      <c r="A84" s="8"/>
      <c r="B84" s="11" t="s">
        <v>57</v>
      </c>
      <c r="C84" s="299" t="s">
        <v>68</v>
      </c>
      <c r="D84" s="299"/>
      <c r="E84" s="299"/>
      <c r="F84" s="299"/>
      <c r="G84" s="299"/>
      <c r="H84" s="299"/>
      <c r="I84" s="299"/>
    </row>
    <row r="85" spans="1:10" ht="9.9499999999999993" customHeight="1">
      <c r="A85" s="8"/>
      <c r="B85" s="11"/>
      <c r="C85" s="13"/>
      <c r="D85" s="13"/>
      <c r="E85" s="13"/>
      <c r="F85" s="13"/>
      <c r="G85" s="13"/>
      <c r="H85" s="13"/>
      <c r="I85" s="13"/>
    </row>
    <row r="86" spans="1:10" ht="94.5" customHeight="1">
      <c r="A86" s="8"/>
      <c r="B86" s="11" t="s">
        <v>69</v>
      </c>
      <c r="C86" s="299" t="s">
        <v>70</v>
      </c>
      <c r="D86" s="299"/>
      <c r="E86" s="299"/>
      <c r="F86" s="299"/>
      <c r="G86" s="299"/>
      <c r="H86" s="299"/>
      <c r="I86" s="299"/>
    </row>
    <row r="87" spans="1:10" ht="9.9499999999999993" customHeight="1">
      <c r="A87" s="8"/>
      <c r="B87" s="11"/>
      <c r="C87" s="13"/>
      <c r="D87" s="13"/>
      <c r="E87" s="13"/>
      <c r="F87" s="13"/>
      <c r="G87" s="13"/>
      <c r="H87" s="13"/>
      <c r="I87" s="13"/>
    </row>
    <row r="88" spans="1:10" ht="81.75" customHeight="1">
      <c r="A88" s="8"/>
      <c r="B88" s="11" t="s">
        <v>71</v>
      </c>
      <c r="C88" s="299" t="s">
        <v>72</v>
      </c>
      <c r="D88" s="299"/>
      <c r="E88" s="299"/>
      <c r="F88" s="299"/>
      <c r="G88" s="299"/>
      <c r="H88" s="299"/>
      <c r="I88" s="299"/>
    </row>
    <row r="89" spans="1:10" ht="9.9499999999999993" customHeight="1">
      <c r="A89" s="8"/>
      <c r="B89" s="11"/>
      <c r="C89" s="13"/>
      <c r="D89" s="13"/>
      <c r="E89" s="13"/>
      <c r="F89" s="13"/>
      <c r="G89" s="13"/>
      <c r="H89" s="13"/>
      <c r="I89" s="13"/>
    </row>
    <row r="90" spans="1:10" ht="72" customHeight="1">
      <c r="A90" s="8"/>
      <c r="B90" s="11" t="s">
        <v>73</v>
      </c>
      <c r="C90" s="299" t="s">
        <v>74</v>
      </c>
      <c r="D90" s="299"/>
      <c r="E90" s="299"/>
      <c r="F90" s="299"/>
      <c r="G90" s="299"/>
      <c r="H90" s="299"/>
      <c r="I90" s="299"/>
    </row>
    <row r="91" spans="1:10" ht="8.1" customHeight="1">
      <c r="A91" s="8"/>
      <c r="B91" s="13"/>
      <c r="C91" s="13"/>
      <c r="D91" s="13"/>
      <c r="E91" s="13"/>
      <c r="F91" s="13"/>
      <c r="G91" s="13"/>
      <c r="H91" s="13"/>
      <c r="I91" s="13"/>
    </row>
    <row r="92" spans="1:10" ht="53.25" customHeight="1">
      <c r="A92" s="11" t="s">
        <v>59</v>
      </c>
      <c r="B92" s="299" t="s">
        <v>75</v>
      </c>
      <c r="C92" s="299"/>
      <c r="D92" s="299"/>
      <c r="E92" s="299"/>
      <c r="F92" s="299"/>
      <c r="G92" s="299"/>
      <c r="H92" s="299"/>
      <c r="I92" s="299"/>
    </row>
    <row r="93" spans="1:10" ht="62.25" customHeight="1">
      <c r="A93" s="4"/>
      <c r="B93" s="5"/>
      <c r="C93" s="5"/>
      <c r="D93" s="5"/>
      <c r="E93" s="5"/>
      <c r="F93" s="4"/>
      <c r="G93" s="5"/>
      <c r="H93" s="5"/>
      <c r="I93" s="5"/>
      <c r="J93" s="1"/>
    </row>
    <row r="94" spans="1:10" ht="21" customHeight="1">
      <c r="A94" s="299" t="s">
        <v>44</v>
      </c>
      <c r="B94" s="299"/>
      <c r="C94" s="299"/>
      <c r="D94" s="299"/>
      <c r="E94" s="303" t="s">
        <v>44</v>
      </c>
      <c r="F94" s="303"/>
      <c r="G94" s="303"/>
      <c r="H94" s="303"/>
      <c r="I94" s="303"/>
      <c r="J94" s="1"/>
    </row>
    <row r="95" spans="1:10" ht="33" customHeight="1">
      <c r="A95" s="301" t="s">
        <v>45</v>
      </c>
      <c r="B95" s="301"/>
      <c r="C95" s="301"/>
      <c r="D95" s="301"/>
      <c r="E95" s="302" t="s">
        <v>46</v>
      </c>
      <c r="F95" s="302"/>
      <c r="G95" s="302"/>
      <c r="H95" s="302"/>
      <c r="I95" s="302"/>
      <c r="J95" s="1"/>
    </row>
    <row r="96" spans="1:10" ht="20.25" customHeight="1">
      <c r="A96" s="56" t="s">
        <v>12</v>
      </c>
      <c r="B96" s="5"/>
      <c r="C96" s="5"/>
      <c r="D96" s="5"/>
      <c r="E96" s="5"/>
      <c r="F96" s="5"/>
      <c r="G96" s="5"/>
      <c r="H96" s="5"/>
      <c r="I96" s="57" t="s">
        <v>76</v>
      </c>
      <c r="J96" s="1"/>
    </row>
    <row r="97" spans="1:10" ht="27.75" customHeight="1">
      <c r="A97" s="300" t="s">
        <v>77</v>
      </c>
      <c r="B97" s="300"/>
      <c r="C97" s="300"/>
      <c r="D97" s="300"/>
      <c r="E97" s="300"/>
      <c r="F97" s="300"/>
      <c r="G97" s="300"/>
      <c r="H97" s="300"/>
      <c r="I97" s="300"/>
    </row>
    <row r="98" spans="1:10" ht="21.75" customHeight="1">
      <c r="A98" s="9"/>
      <c r="B98" s="299"/>
      <c r="C98" s="299"/>
      <c r="D98" s="299"/>
      <c r="E98" s="299"/>
      <c r="F98" s="299"/>
      <c r="G98" s="299"/>
      <c r="H98" s="299"/>
      <c r="I98" s="299"/>
    </row>
    <row r="99" spans="1:10" ht="85.5" customHeight="1">
      <c r="A99" s="11" t="s">
        <v>51</v>
      </c>
      <c r="B99" s="299" t="s">
        <v>78</v>
      </c>
      <c r="C99" s="299"/>
      <c r="D99" s="299"/>
      <c r="E99" s="299"/>
      <c r="F99" s="299"/>
      <c r="G99" s="299"/>
      <c r="H99" s="299"/>
      <c r="I99" s="299"/>
    </row>
    <row r="100" spans="1:10" ht="15.75">
      <c r="A100" s="56"/>
      <c r="B100" s="5"/>
      <c r="C100" s="5"/>
      <c r="D100" s="5"/>
      <c r="E100" s="5"/>
      <c r="F100" s="5"/>
      <c r="G100" s="5"/>
      <c r="H100" s="5"/>
      <c r="I100" s="57"/>
      <c r="J100" s="1"/>
    </row>
    <row r="101" spans="1:10" ht="165.75" customHeight="1">
      <c r="A101" s="11" t="s">
        <v>59</v>
      </c>
      <c r="B101" s="299" t="s">
        <v>79</v>
      </c>
      <c r="C101" s="299"/>
      <c r="D101" s="299"/>
      <c r="E101" s="299"/>
      <c r="F101" s="299"/>
      <c r="G101" s="299"/>
      <c r="H101" s="299"/>
      <c r="I101" s="299"/>
    </row>
    <row r="102" spans="1:10" ht="18" customHeight="1">
      <c r="A102" s="11"/>
      <c r="B102" s="9"/>
      <c r="C102" s="9"/>
      <c r="D102" s="9"/>
      <c r="E102" s="9"/>
      <c r="F102" s="9"/>
      <c r="G102" s="9"/>
      <c r="H102" s="9"/>
      <c r="I102" s="9"/>
    </row>
    <row r="103" spans="1:10" ht="62.25" customHeight="1">
      <c r="A103" s="11" t="s">
        <v>80</v>
      </c>
      <c r="B103" s="299" t="s">
        <v>81</v>
      </c>
      <c r="C103" s="299"/>
      <c r="D103" s="299"/>
      <c r="E103" s="299"/>
      <c r="F103" s="299"/>
      <c r="G103" s="299"/>
      <c r="H103" s="299"/>
      <c r="I103" s="299"/>
    </row>
    <row r="104" spans="1:10" ht="15" customHeight="1">
      <c r="A104" s="9"/>
      <c r="B104" s="8"/>
      <c r="C104" s="8"/>
      <c r="D104" s="8"/>
      <c r="E104" s="8"/>
      <c r="F104" s="8"/>
      <c r="G104" s="8"/>
      <c r="H104" s="8"/>
      <c r="I104" s="8"/>
    </row>
    <row r="105" spans="1:10" ht="29.25" customHeight="1">
      <c r="A105" s="300" t="s">
        <v>82</v>
      </c>
      <c r="B105" s="300"/>
      <c r="C105" s="300"/>
      <c r="D105" s="300"/>
      <c r="E105" s="300"/>
      <c r="F105" s="300"/>
      <c r="G105" s="300"/>
      <c r="H105" s="300"/>
      <c r="I105" s="300"/>
    </row>
    <row r="106" spans="1:10" ht="29.25" customHeight="1">
      <c r="A106" s="10"/>
      <c r="B106" s="8"/>
      <c r="C106" s="8"/>
      <c r="D106" s="8"/>
      <c r="E106" s="8"/>
      <c r="F106" s="8"/>
      <c r="G106" s="8"/>
      <c r="H106" s="8"/>
      <c r="I106" s="8"/>
    </row>
    <row r="107" spans="1:10" ht="54.75" customHeight="1">
      <c r="A107" s="11" t="s">
        <v>51</v>
      </c>
      <c r="B107" s="304" t="s">
        <v>83</v>
      </c>
      <c r="C107" s="304"/>
      <c r="D107" s="304"/>
      <c r="E107" s="304"/>
      <c r="F107" s="304"/>
      <c r="G107" s="304"/>
      <c r="H107" s="304"/>
      <c r="I107" s="304"/>
    </row>
    <row r="108" spans="1:10" ht="15" customHeight="1">
      <c r="A108" s="11"/>
      <c r="B108" s="8"/>
      <c r="C108" s="8"/>
      <c r="D108" s="8"/>
      <c r="E108" s="8"/>
      <c r="F108" s="8"/>
      <c r="G108" s="8"/>
      <c r="H108" s="8"/>
      <c r="I108" s="8"/>
    </row>
    <row r="109" spans="1:10" ht="66.75" customHeight="1">
      <c r="A109" s="11" t="s">
        <v>59</v>
      </c>
      <c r="B109" s="304" t="s">
        <v>84</v>
      </c>
      <c r="C109" s="304"/>
      <c r="D109" s="304"/>
      <c r="E109" s="304"/>
      <c r="F109" s="304"/>
      <c r="G109" s="304"/>
      <c r="H109" s="304"/>
      <c r="I109" s="304"/>
    </row>
    <row r="110" spans="1:10" ht="15" customHeight="1">
      <c r="A110" s="9"/>
      <c r="B110" s="8"/>
      <c r="C110" s="8"/>
      <c r="D110" s="8"/>
      <c r="E110" s="8"/>
      <c r="F110" s="8"/>
      <c r="G110" s="8"/>
      <c r="H110" s="8"/>
      <c r="I110" s="8"/>
    </row>
    <row r="111" spans="1:10" ht="25.5" customHeight="1">
      <c r="A111" s="300" t="s">
        <v>85</v>
      </c>
      <c r="B111" s="300"/>
      <c r="C111" s="300"/>
      <c r="D111" s="300"/>
      <c r="E111" s="300"/>
      <c r="F111" s="300"/>
      <c r="G111" s="300"/>
      <c r="H111" s="300"/>
      <c r="I111" s="300"/>
    </row>
    <row r="112" spans="1:10" ht="22.5" customHeight="1">
      <c r="A112" s="10"/>
      <c r="B112" s="8"/>
      <c r="C112" s="8"/>
      <c r="D112" s="8"/>
      <c r="E112" s="8"/>
      <c r="F112" s="8"/>
      <c r="G112" s="8"/>
      <c r="H112" s="8"/>
      <c r="I112" s="8"/>
    </row>
    <row r="113" spans="1:10" ht="58.5" customHeight="1">
      <c r="A113" s="11" t="s">
        <v>51</v>
      </c>
      <c r="B113" s="304" t="s">
        <v>86</v>
      </c>
      <c r="C113" s="304"/>
      <c r="D113" s="304"/>
      <c r="E113" s="304"/>
      <c r="F113" s="304"/>
      <c r="G113" s="304"/>
      <c r="H113" s="304"/>
      <c r="I113" s="304"/>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9" t="s">
        <v>44</v>
      </c>
      <c r="B116" s="299"/>
      <c r="C116" s="299"/>
      <c r="D116" s="299"/>
      <c r="E116" s="303" t="s">
        <v>44</v>
      </c>
      <c r="F116" s="303"/>
      <c r="G116" s="303"/>
      <c r="H116" s="303"/>
      <c r="I116" s="303"/>
      <c r="J116" s="1"/>
    </row>
    <row r="117" spans="1:10" ht="33" customHeight="1">
      <c r="A117" s="301" t="s">
        <v>45</v>
      </c>
      <c r="B117" s="301"/>
      <c r="C117" s="301"/>
      <c r="D117" s="301"/>
      <c r="E117" s="302" t="s">
        <v>46</v>
      </c>
      <c r="F117" s="302"/>
      <c r="G117" s="302"/>
      <c r="H117" s="302"/>
      <c r="I117" s="302"/>
      <c r="J117" s="1"/>
    </row>
    <row r="118" spans="1:10" ht="19.5" customHeight="1">
      <c r="A118" s="56" t="s">
        <v>12</v>
      </c>
      <c r="B118" s="5"/>
      <c r="C118" s="5"/>
      <c r="D118" s="5"/>
      <c r="E118" s="5"/>
      <c r="F118" s="5"/>
      <c r="G118" s="5"/>
      <c r="H118" s="5"/>
      <c r="I118" s="57" t="s">
        <v>87</v>
      </c>
    </row>
    <row r="119" spans="1:10" ht="60.75" customHeight="1">
      <c r="A119" s="11" t="s">
        <v>59</v>
      </c>
      <c r="B119" s="304" t="s">
        <v>88</v>
      </c>
      <c r="C119" s="304"/>
      <c r="D119" s="304"/>
      <c r="E119" s="304"/>
      <c r="F119" s="304"/>
      <c r="G119" s="304"/>
      <c r="H119" s="304"/>
      <c r="I119" s="304"/>
    </row>
    <row r="120" spans="1:10" ht="15.95" customHeight="1">
      <c r="A120" s="9"/>
      <c r="B120" s="8"/>
      <c r="C120" s="8"/>
      <c r="D120" s="8"/>
      <c r="E120" s="8"/>
      <c r="F120" s="8"/>
      <c r="G120" s="8"/>
      <c r="H120" s="8"/>
      <c r="I120" s="8"/>
    </row>
    <row r="121" spans="1:10" ht="26.25" customHeight="1">
      <c r="A121" s="300" t="s">
        <v>89</v>
      </c>
      <c r="B121" s="300"/>
      <c r="C121" s="300"/>
      <c r="D121" s="300"/>
      <c r="E121" s="300"/>
      <c r="F121" s="300"/>
      <c r="G121" s="300"/>
      <c r="H121" s="300"/>
      <c r="I121" s="300"/>
    </row>
    <row r="122" spans="1:10" ht="24.75" customHeight="1">
      <c r="A122" s="9"/>
      <c r="B122" s="8"/>
      <c r="C122" s="8"/>
      <c r="D122" s="8"/>
      <c r="E122" s="8"/>
      <c r="F122" s="8"/>
      <c r="G122" s="8"/>
      <c r="H122" s="8"/>
      <c r="I122" s="8"/>
    </row>
    <row r="123" spans="1:10" ht="39.75" customHeight="1">
      <c r="A123" s="11" t="s">
        <v>51</v>
      </c>
      <c r="B123" s="304" t="s">
        <v>90</v>
      </c>
      <c r="C123" s="304"/>
      <c r="D123" s="304"/>
      <c r="E123" s="304"/>
      <c r="F123" s="304"/>
      <c r="G123" s="304"/>
      <c r="H123" s="304"/>
      <c r="I123" s="304"/>
    </row>
    <row r="124" spans="1:10" ht="25.5" customHeight="1">
      <c r="A124" s="8"/>
      <c r="B124" s="8"/>
      <c r="C124" s="8"/>
      <c r="D124" s="8"/>
      <c r="E124" s="8"/>
      <c r="F124" s="8"/>
      <c r="G124" s="8"/>
      <c r="H124" s="8"/>
      <c r="I124" s="8"/>
      <c r="J124" s="1"/>
    </row>
    <row r="125" spans="1:10" ht="43.5" customHeight="1">
      <c r="A125" s="11" t="s">
        <v>59</v>
      </c>
      <c r="B125" s="304" t="s">
        <v>91</v>
      </c>
      <c r="C125" s="304"/>
      <c r="D125" s="304"/>
      <c r="E125" s="304"/>
      <c r="F125" s="304"/>
      <c r="G125" s="304"/>
      <c r="H125" s="304"/>
      <c r="I125" s="304"/>
    </row>
    <row r="126" spans="1:10" ht="21.75" customHeight="1">
      <c r="A126" s="10"/>
      <c r="B126" s="8"/>
      <c r="C126" s="8"/>
      <c r="D126" s="8"/>
      <c r="E126" s="8"/>
      <c r="F126" s="8"/>
      <c r="G126" s="8"/>
      <c r="H126" s="8"/>
      <c r="I126" s="8"/>
    </row>
    <row r="127" spans="1:10" ht="25.5" customHeight="1">
      <c r="A127" s="300" t="s">
        <v>92</v>
      </c>
      <c r="B127" s="300"/>
      <c r="C127" s="300"/>
      <c r="D127" s="300"/>
      <c r="E127" s="300"/>
      <c r="F127" s="300"/>
      <c r="G127" s="300"/>
      <c r="H127" s="300"/>
      <c r="I127" s="300"/>
    </row>
    <row r="128" spans="1:10" ht="23.25" customHeight="1">
      <c r="A128" s="9"/>
      <c r="B128" s="8"/>
      <c r="C128" s="8"/>
      <c r="D128" s="8"/>
      <c r="E128" s="8"/>
      <c r="F128" s="8"/>
      <c r="G128" s="8"/>
      <c r="H128" s="8"/>
      <c r="I128" s="8"/>
    </row>
    <row r="129" spans="1:10" ht="88.5" customHeight="1">
      <c r="A129" s="304" t="s">
        <v>93</v>
      </c>
      <c r="B129" s="304"/>
      <c r="C129" s="304"/>
      <c r="D129" s="304"/>
      <c r="E129" s="304"/>
      <c r="F129" s="304"/>
      <c r="G129" s="304"/>
      <c r="H129" s="304"/>
      <c r="I129" s="304"/>
    </row>
    <row r="130" spans="1:10" ht="26.25" customHeight="1">
      <c r="A130" s="8"/>
      <c r="B130" s="8"/>
      <c r="C130" s="8"/>
      <c r="D130" s="8"/>
      <c r="E130" s="8"/>
      <c r="F130" s="8"/>
      <c r="G130" s="8"/>
      <c r="H130" s="8"/>
      <c r="I130" s="8"/>
    </row>
    <row r="131" spans="1:10" ht="21.75" customHeight="1">
      <c r="A131" s="300" t="s">
        <v>94</v>
      </c>
      <c r="B131" s="300"/>
      <c r="C131" s="300"/>
      <c r="D131" s="300"/>
      <c r="E131" s="300"/>
      <c r="F131" s="300"/>
      <c r="G131" s="300"/>
      <c r="H131" s="300"/>
      <c r="I131" s="300"/>
    </row>
    <row r="132" spans="1:10" ht="25.5" customHeight="1">
      <c r="A132" s="10"/>
      <c r="B132" s="8"/>
      <c r="C132" s="8"/>
      <c r="D132" s="8"/>
      <c r="E132" s="8"/>
      <c r="F132" s="8"/>
      <c r="G132" s="8"/>
      <c r="H132" s="8"/>
      <c r="I132" s="8"/>
    </row>
    <row r="133" spans="1:10" ht="69" customHeight="1">
      <c r="A133" s="11" t="s">
        <v>51</v>
      </c>
      <c r="B133" s="304" t="s">
        <v>95</v>
      </c>
      <c r="C133" s="304"/>
      <c r="D133" s="304"/>
      <c r="E133" s="304"/>
      <c r="F133" s="304"/>
      <c r="G133" s="304"/>
      <c r="H133" s="304"/>
      <c r="I133" s="304"/>
    </row>
    <row r="134" spans="1:10" ht="21" customHeight="1">
      <c r="A134" s="11"/>
      <c r="B134" s="304"/>
      <c r="C134" s="304"/>
      <c r="D134" s="304"/>
      <c r="E134" s="304"/>
      <c r="F134" s="304"/>
      <c r="G134" s="304"/>
      <c r="H134" s="304"/>
      <c r="I134" s="304"/>
    </row>
    <row r="135" spans="1:10" ht="191.25" customHeight="1">
      <c r="A135" s="11" t="s">
        <v>59</v>
      </c>
      <c r="B135" s="304" t="s">
        <v>96</v>
      </c>
      <c r="C135" s="304"/>
      <c r="D135" s="304"/>
      <c r="E135" s="304"/>
      <c r="F135" s="304"/>
      <c r="G135" s="304"/>
      <c r="H135" s="304"/>
      <c r="I135" s="304"/>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9" t="s">
        <v>44</v>
      </c>
      <c r="B138" s="299"/>
      <c r="C138" s="299"/>
      <c r="D138" s="299"/>
      <c r="E138" s="303" t="s">
        <v>44</v>
      </c>
      <c r="F138" s="303"/>
      <c r="G138" s="303"/>
      <c r="H138" s="303"/>
      <c r="I138" s="303"/>
      <c r="J138" s="1"/>
    </row>
    <row r="139" spans="1:10" ht="37.5" customHeight="1">
      <c r="A139" s="301" t="s">
        <v>45</v>
      </c>
      <c r="B139" s="301"/>
      <c r="C139" s="301"/>
      <c r="D139" s="301"/>
      <c r="E139" s="302" t="s">
        <v>46</v>
      </c>
      <c r="F139" s="302"/>
      <c r="G139" s="302"/>
      <c r="H139" s="302"/>
      <c r="I139" s="302"/>
      <c r="J139" s="1"/>
    </row>
    <row r="140" spans="1:10" ht="20.25" customHeight="1">
      <c r="A140" s="56" t="s">
        <v>12</v>
      </c>
      <c r="B140" s="5"/>
      <c r="C140" s="5"/>
      <c r="D140" s="5"/>
      <c r="E140" s="5"/>
      <c r="F140" s="5"/>
      <c r="G140" s="5"/>
      <c r="H140" s="5"/>
      <c r="I140" s="57" t="s">
        <v>97</v>
      </c>
      <c r="J140" s="1"/>
    </row>
    <row r="141" spans="1:10" ht="70.5" customHeight="1">
      <c r="A141" s="11" t="s">
        <v>80</v>
      </c>
      <c r="B141" s="304" t="s">
        <v>98</v>
      </c>
      <c r="C141" s="304"/>
      <c r="D141" s="304"/>
      <c r="E141" s="304"/>
      <c r="F141" s="304"/>
      <c r="G141" s="304"/>
      <c r="H141" s="304"/>
      <c r="I141" s="304"/>
    </row>
    <row r="142" spans="1:10" ht="31.5" customHeight="1">
      <c r="A142" s="11"/>
      <c r="B142" s="304"/>
      <c r="C142" s="304"/>
      <c r="D142" s="304"/>
      <c r="E142" s="304"/>
      <c r="F142" s="304"/>
      <c r="G142" s="304"/>
      <c r="H142" s="304"/>
      <c r="I142" s="304"/>
    </row>
    <row r="143" spans="1:10" ht="141.75" customHeight="1">
      <c r="A143" s="11" t="s">
        <v>99</v>
      </c>
      <c r="B143" s="304" t="s">
        <v>100</v>
      </c>
      <c r="C143" s="304"/>
      <c r="D143" s="304"/>
      <c r="E143" s="304"/>
      <c r="F143" s="304"/>
      <c r="G143" s="304"/>
      <c r="H143" s="304"/>
      <c r="I143" s="304"/>
    </row>
    <row r="144" spans="1:10" ht="22.5" customHeight="1">
      <c r="A144" s="9"/>
      <c r="B144" s="304"/>
      <c r="C144" s="304"/>
      <c r="D144" s="304"/>
      <c r="E144" s="304"/>
      <c r="F144" s="304"/>
      <c r="G144" s="304"/>
      <c r="H144" s="304"/>
      <c r="I144" s="304"/>
    </row>
    <row r="145" spans="1:10" ht="74.25" customHeight="1">
      <c r="A145" s="11" t="s">
        <v>101</v>
      </c>
      <c r="B145" s="304" t="s">
        <v>102</v>
      </c>
      <c r="C145" s="304"/>
      <c r="D145" s="304"/>
      <c r="E145" s="304"/>
      <c r="F145" s="304"/>
      <c r="G145" s="304"/>
      <c r="H145" s="304"/>
      <c r="I145" s="304"/>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04" t="s">
        <v>104</v>
      </c>
      <c r="C148" s="304"/>
      <c r="D148" s="304"/>
      <c r="E148" s="304"/>
      <c r="F148" s="304"/>
      <c r="G148" s="304"/>
      <c r="H148" s="304"/>
      <c r="I148" s="304"/>
    </row>
    <row r="149" spans="1:10" ht="15.95" customHeight="1">
      <c r="A149" s="11"/>
      <c r="B149" s="304"/>
      <c r="C149" s="304"/>
      <c r="D149" s="304"/>
      <c r="E149" s="304"/>
      <c r="F149" s="304"/>
      <c r="G149" s="304"/>
      <c r="H149" s="304"/>
      <c r="I149" s="304"/>
    </row>
    <row r="150" spans="1:10" ht="90" customHeight="1">
      <c r="A150" s="11" t="s">
        <v>105</v>
      </c>
      <c r="B150" s="304" t="s">
        <v>106</v>
      </c>
      <c r="C150" s="304"/>
      <c r="D150" s="304"/>
      <c r="E150" s="304"/>
      <c r="F150" s="304"/>
      <c r="G150" s="304"/>
      <c r="H150" s="304"/>
      <c r="I150" s="304"/>
    </row>
    <row r="151" spans="1:10" ht="15.95" customHeight="1">
      <c r="A151" s="11"/>
      <c r="B151" s="8"/>
      <c r="C151" s="8"/>
      <c r="D151" s="8"/>
      <c r="E151" s="8"/>
      <c r="F151" s="8"/>
      <c r="G151" s="8"/>
      <c r="H151" s="8"/>
      <c r="I151" s="8"/>
    </row>
    <row r="152" spans="1:10" ht="111.75" customHeight="1">
      <c r="A152" s="11" t="s">
        <v>107</v>
      </c>
      <c r="B152" s="304" t="s">
        <v>108</v>
      </c>
      <c r="C152" s="304"/>
      <c r="D152" s="304"/>
      <c r="E152" s="304"/>
      <c r="F152" s="304"/>
      <c r="G152" s="304"/>
      <c r="H152" s="304"/>
      <c r="I152" s="304"/>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9" t="s">
        <v>44</v>
      </c>
      <c r="B155" s="299"/>
      <c r="C155" s="299"/>
      <c r="D155" s="299"/>
      <c r="E155" s="303" t="s">
        <v>44</v>
      </c>
      <c r="F155" s="303"/>
      <c r="G155" s="303"/>
      <c r="H155" s="303"/>
      <c r="I155" s="303"/>
      <c r="J155" s="1"/>
    </row>
    <row r="156" spans="1:10" ht="33" customHeight="1">
      <c r="A156" s="301" t="s">
        <v>45</v>
      </c>
      <c r="B156" s="301"/>
      <c r="C156" s="301"/>
      <c r="D156" s="301"/>
      <c r="E156" s="302" t="s">
        <v>46</v>
      </c>
      <c r="F156" s="302"/>
      <c r="G156" s="302"/>
      <c r="H156" s="302"/>
      <c r="I156" s="302"/>
      <c r="J156" s="1"/>
    </row>
    <row r="157" spans="1:10" ht="27" customHeight="1">
      <c r="A157" s="56" t="s">
        <v>12</v>
      </c>
      <c r="B157" s="5"/>
      <c r="C157" s="5"/>
      <c r="D157" s="5"/>
      <c r="E157" s="5"/>
      <c r="F157" s="5"/>
      <c r="G157" s="5"/>
      <c r="H157" s="5"/>
      <c r="I157" s="57" t="s">
        <v>109</v>
      </c>
      <c r="J157" s="1"/>
    </row>
    <row r="158" spans="1:10" ht="21" customHeight="1">
      <c r="A158" s="11" t="s">
        <v>110</v>
      </c>
      <c r="B158" s="304" t="s">
        <v>111</v>
      </c>
      <c r="C158" s="304"/>
      <c r="D158" s="304"/>
      <c r="E158" s="304"/>
      <c r="F158" s="304"/>
      <c r="G158" s="304"/>
      <c r="H158" s="304"/>
      <c r="I158" s="304"/>
    </row>
    <row r="159" spans="1:10" ht="30" customHeight="1">
      <c r="A159" s="11"/>
      <c r="B159" s="8"/>
      <c r="C159" s="8"/>
      <c r="D159" s="8"/>
      <c r="E159" s="8"/>
      <c r="F159" s="8"/>
      <c r="G159" s="8"/>
      <c r="H159" s="8"/>
      <c r="I159" s="8"/>
    </row>
    <row r="160" spans="1:10" ht="74.25" customHeight="1">
      <c r="A160" s="11" t="s">
        <v>112</v>
      </c>
      <c r="B160" s="304" t="s">
        <v>113</v>
      </c>
      <c r="C160" s="304"/>
      <c r="D160" s="304"/>
      <c r="E160" s="304"/>
      <c r="F160" s="304"/>
      <c r="G160" s="304"/>
      <c r="H160" s="304"/>
      <c r="I160" s="304"/>
    </row>
    <row r="161" spans="1:10" ht="13.5" customHeight="1">
      <c r="A161" s="9"/>
      <c r="B161" s="8"/>
      <c r="C161" s="8"/>
      <c r="D161" s="8"/>
      <c r="E161" s="8"/>
      <c r="F161" s="8"/>
      <c r="G161" s="8"/>
      <c r="H161" s="8"/>
      <c r="I161" s="8"/>
    </row>
    <row r="162" spans="1:10" ht="16.5">
      <c r="A162" s="300" t="s">
        <v>114</v>
      </c>
      <c r="B162" s="300"/>
      <c r="C162" s="300"/>
      <c r="D162" s="300"/>
      <c r="E162" s="300"/>
      <c r="F162" s="300"/>
      <c r="G162" s="300"/>
      <c r="H162" s="300"/>
      <c r="I162" s="300"/>
    </row>
    <row r="163" spans="1:10" ht="30" customHeight="1">
      <c r="A163" s="9"/>
      <c r="B163" s="8"/>
      <c r="C163" s="8"/>
      <c r="D163" s="8"/>
      <c r="E163" s="8"/>
      <c r="F163" s="8"/>
      <c r="G163" s="8"/>
      <c r="H163" s="8"/>
      <c r="I163" s="8"/>
    </row>
    <row r="164" spans="1:10" ht="60" customHeight="1">
      <c r="A164" s="304" t="s">
        <v>115</v>
      </c>
      <c r="B164" s="304"/>
      <c r="C164" s="304"/>
      <c r="D164" s="304"/>
      <c r="E164" s="304"/>
      <c r="F164" s="304"/>
      <c r="G164" s="304"/>
      <c r="H164" s="304"/>
      <c r="I164" s="304"/>
    </row>
    <row r="165" spans="1:10" ht="11.25" customHeight="1">
      <c r="A165" s="10"/>
      <c r="B165" s="8"/>
      <c r="C165" s="8"/>
      <c r="D165" s="8"/>
      <c r="E165" s="8"/>
      <c r="F165" s="8"/>
      <c r="G165" s="8"/>
      <c r="H165" s="8"/>
      <c r="I165" s="8"/>
    </row>
    <row r="166" spans="1:10" ht="27.75" customHeight="1">
      <c r="A166" s="300" t="s">
        <v>116</v>
      </c>
      <c r="B166" s="300"/>
      <c r="C166" s="300"/>
      <c r="D166" s="300"/>
      <c r="E166" s="300"/>
      <c r="F166" s="300"/>
      <c r="G166" s="300"/>
      <c r="H166" s="300"/>
      <c r="I166" s="300"/>
    </row>
    <row r="167" spans="1:10" ht="12.75" customHeight="1">
      <c r="A167" s="9"/>
      <c r="B167" s="8"/>
      <c r="C167" s="8"/>
      <c r="D167" s="8"/>
      <c r="E167" s="8"/>
      <c r="F167" s="8"/>
      <c r="G167" s="8"/>
      <c r="H167" s="8"/>
      <c r="I167" s="8"/>
    </row>
    <row r="168" spans="1:10" ht="74.25" customHeight="1">
      <c r="A168" s="11" t="s">
        <v>51</v>
      </c>
      <c r="B168" s="304" t="s">
        <v>117</v>
      </c>
      <c r="C168" s="304"/>
      <c r="D168" s="304"/>
      <c r="E168" s="304"/>
      <c r="F168" s="304"/>
      <c r="G168" s="304"/>
      <c r="H168" s="304"/>
      <c r="I168" s="304"/>
    </row>
    <row r="169" spans="1:10" ht="23.25" customHeight="1">
      <c r="A169" s="12"/>
      <c r="B169" s="8"/>
      <c r="C169" s="8"/>
      <c r="D169" s="8"/>
      <c r="E169" s="8"/>
      <c r="F169" s="8"/>
      <c r="G169" s="8"/>
      <c r="H169" s="8"/>
      <c r="I169" s="8"/>
    </row>
    <row r="170" spans="1:10" ht="36" customHeight="1">
      <c r="A170" s="11" t="s">
        <v>59</v>
      </c>
      <c r="B170" s="304" t="s">
        <v>118</v>
      </c>
      <c r="C170" s="304"/>
      <c r="D170" s="304"/>
      <c r="E170" s="304"/>
      <c r="F170" s="304"/>
      <c r="G170" s="304"/>
      <c r="H170" s="304"/>
      <c r="I170" s="304"/>
    </row>
    <row r="171" spans="1:10" ht="21" customHeight="1">
      <c r="J171" s="1"/>
    </row>
    <row r="172" spans="1:10">
      <c r="J172" s="1"/>
    </row>
    <row r="173" spans="1:10" ht="52.5" customHeight="1">
      <c r="A173" s="11" t="s">
        <v>80</v>
      </c>
      <c r="B173" s="304" t="s">
        <v>119</v>
      </c>
      <c r="C173" s="304"/>
      <c r="D173" s="304"/>
      <c r="E173" s="304"/>
      <c r="F173" s="304"/>
      <c r="G173" s="304"/>
      <c r="H173" s="304"/>
      <c r="I173" s="304"/>
    </row>
    <row r="174" spans="1:10" ht="20.25" customHeight="1">
      <c r="A174" s="11"/>
      <c r="B174" s="8"/>
      <c r="C174" s="8"/>
      <c r="D174" s="8"/>
      <c r="E174" s="8"/>
      <c r="F174" s="8"/>
      <c r="G174" s="8"/>
      <c r="H174" s="8"/>
      <c r="I174" s="8"/>
    </row>
    <row r="175" spans="1:10" ht="40.5" customHeight="1">
      <c r="A175" s="11" t="s">
        <v>99</v>
      </c>
      <c r="B175" s="304" t="s">
        <v>120</v>
      </c>
      <c r="C175" s="304"/>
      <c r="D175" s="304"/>
      <c r="E175" s="304"/>
      <c r="F175" s="304"/>
      <c r="G175" s="304"/>
      <c r="H175" s="304"/>
      <c r="I175" s="304"/>
    </row>
    <row r="176" spans="1:10" ht="21.75" customHeight="1">
      <c r="A176" s="11"/>
      <c r="B176" s="8"/>
      <c r="C176" s="8"/>
      <c r="D176" s="8"/>
      <c r="E176" s="8"/>
      <c r="F176" s="8"/>
      <c r="G176" s="8"/>
      <c r="H176" s="8"/>
      <c r="I176" s="8"/>
    </row>
    <row r="177" spans="1:10" ht="88.5" customHeight="1">
      <c r="A177" s="11" t="s">
        <v>101</v>
      </c>
      <c r="B177" s="304" t="s">
        <v>121</v>
      </c>
      <c r="C177" s="304"/>
      <c r="D177" s="304"/>
      <c r="E177" s="304"/>
      <c r="F177" s="304"/>
      <c r="G177" s="304"/>
      <c r="H177" s="304"/>
      <c r="I177" s="304"/>
    </row>
    <row r="178" spans="1:10" ht="18" customHeight="1">
      <c r="A178" s="11"/>
      <c r="B178" s="8"/>
      <c r="C178" s="8"/>
      <c r="D178" s="8"/>
      <c r="E178" s="8"/>
      <c r="F178" s="8"/>
      <c r="G178" s="8"/>
      <c r="H178" s="8"/>
      <c r="I178" s="8"/>
    </row>
    <row r="179" spans="1:10" ht="63" customHeight="1">
      <c r="A179" s="11" t="s">
        <v>122</v>
      </c>
      <c r="B179" s="304" t="s">
        <v>123</v>
      </c>
      <c r="C179" s="304"/>
      <c r="D179" s="304"/>
      <c r="E179" s="304"/>
      <c r="F179" s="304"/>
      <c r="G179" s="304"/>
      <c r="H179" s="304"/>
      <c r="I179" s="304"/>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9" t="s">
        <v>44</v>
      </c>
      <c r="B182" s="299"/>
      <c r="C182" s="299"/>
      <c r="D182" s="299"/>
      <c r="E182" s="303" t="s">
        <v>44</v>
      </c>
      <c r="F182" s="303"/>
      <c r="G182" s="303"/>
      <c r="H182" s="303"/>
      <c r="I182" s="303"/>
      <c r="J182" s="1"/>
    </row>
    <row r="183" spans="1:10" ht="33" customHeight="1">
      <c r="A183" s="301" t="s">
        <v>45</v>
      </c>
      <c r="B183" s="301"/>
      <c r="C183" s="301"/>
      <c r="D183" s="301"/>
      <c r="E183" s="302" t="s">
        <v>46</v>
      </c>
      <c r="F183" s="302"/>
      <c r="G183" s="302"/>
      <c r="H183" s="302"/>
      <c r="I183" s="302"/>
      <c r="J183" s="1"/>
    </row>
    <row r="184" spans="1:10" ht="22.5" customHeight="1">
      <c r="A184" s="56" t="s">
        <v>12</v>
      </c>
      <c r="B184" s="5"/>
      <c r="C184" s="5"/>
      <c r="D184" s="5"/>
      <c r="E184" s="5"/>
      <c r="F184" s="5"/>
      <c r="G184" s="5"/>
      <c r="H184" s="5"/>
      <c r="I184" s="57" t="s">
        <v>124</v>
      </c>
      <c r="J184" s="1"/>
    </row>
    <row r="185" spans="1:10" ht="53.25" customHeight="1">
      <c r="A185" s="11" t="s">
        <v>103</v>
      </c>
      <c r="B185" s="304" t="s">
        <v>125</v>
      </c>
      <c r="C185" s="304"/>
      <c r="D185" s="304"/>
      <c r="E185" s="304"/>
      <c r="F185" s="304"/>
      <c r="G185" s="304"/>
      <c r="H185" s="304"/>
      <c r="I185" s="304"/>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16" t="s">
        <v>45</v>
      </c>
      <c r="C189" s="316"/>
      <c r="D189" s="316"/>
      <c r="E189" s="316"/>
      <c r="F189" s="317" t="s">
        <v>46</v>
      </c>
      <c r="G189" s="316"/>
      <c r="H189" s="316"/>
      <c r="I189" s="316"/>
    </row>
    <row r="190" spans="1:10" ht="21.95" customHeight="1">
      <c r="A190" s="8"/>
      <c r="B190" s="15"/>
      <c r="C190" s="9"/>
      <c r="D190" s="9"/>
      <c r="E190" s="9"/>
      <c r="F190" s="16"/>
      <c r="G190" s="16"/>
      <c r="H190" s="16"/>
      <c r="I190" s="16"/>
    </row>
    <row r="191" spans="1:10" ht="21.95" customHeight="1">
      <c r="A191" s="8"/>
      <c r="B191" s="299" t="s">
        <v>127</v>
      </c>
      <c r="C191" s="299"/>
      <c r="D191" s="299"/>
      <c r="E191" s="299"/>
      <c r="F191" s="299" t="s">
        <v>127</v>
      </c>
      <c r="G191" s="299"/>
      <c r="H191" s="299"/>
      <c r="I191" s="299"/>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08" t="str">
        <f>"Name : "&amp;'Name of Bidder'!C17</f>
        <v xml:space="preserve">Name : </v>
      </c>
      <c r="G194" s="308"/>
      <c r="H194" s="308"/>
      <c r="I194" s="308"/>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9" t="s">
        <v>129</v>
      </c>
      <c r="C197" s="299"/>
      <c r="D197" s="299"/>
      <c r="E197" s="299"/>
      <c r="F197" s="299" t="s">
        <v>129</v>
      </c>
      <c r="G197" s="299"/>
      <c r="H197" s="299"/>
      <c r="I197" s="299"/>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9" t="s">
        <v>130</v>
      </c>
      <c r="C201" s="299"/>
      <c r="D201" s="299"/>
      <c r="E201" s="299"/>
      <c r="F201" s="299" t="s">
        <v>130</v>
      </c>
      <c r="G201" s="299"/>
      <c r="H201" s="299"/>
      <c r="I201" s="299"/>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25">
        <v>155885</v>
      </c>
      <c r="B3" s="326"/>
      <c r="C3" s="32"/>
      <c r="D3" s="33"/>
      <c r="E3" s="32"/>
      <c r="F3" s="325">
        <v>4960</v>
      </c>
      <c r="G3" s="326"/>
      <c r="H3" s="32"/>
      <c r="I3" s="33"/>
      <c r="K3" s="325">
        <v>10352</v>
      </c>
      <c r="L3" s="326"/>
      <c r="M3" s="32"/>
      <c r="N3" s="33"/>
      <c r="P3" s="325">
        <v>691647</v>
      </c>
      <c r="Q3" s="326"/>
      <c r="R3" s="32"/>
      <c r="S3" s="33"/>
      <c r="U3" s="31" t="s">
        <v>133</v>
      </c>
    </row>
    <row r="4" spans="1:27" hidden="1">
      <c r="A4" s="320"/>
      <c r="B4" s="321"/>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22" t="str">
        <f>IF(OR((A3&gt;9999999999),(A3&lt;0)),"Invalid Entry - More than 1000 crore OR -ve value",IF(A3=0, "",+CONCATENATE(U2,B13,D13,B12,D12,B11,D11,B10,D10,B9,D9,B8," Only")))</f>
        <v>USD One Lac Fifty Five Thousand Eight Hundred Eighty Five Only</v>
      </c>
      <c r="B6" s="323"/>
      <c r="C6" s="323"/>
      <c r="D6" s="324"/>
      <c r="E6" s="37"/>
      <c r="F6" s="322" t="str">
        <f>IF(OR((F3&gt;9999999999),(F3&lt;0)),"Invalid Entry - More than 1000 crore OR -ve value",IF(F3=0, "",+CONCATENATE(U3, G13,I13,G12,I12,G11,I11,G10,I10,G9,I9,G8," Only")))</f>
        <v>EURO Four Thousand Nine Hundred Sixty Only</v>
      </c>
      <c r="G6" s="323"/>
      <c r="H6" s="323"/>
      <c r="I6" s="324"/>
      <c r="J6" s="37"/>
      <c r="K6" s="322" t="str">
        <f>IF(OR((K3&gt;9999999999),(K3&lt;0)),"Invalid Entry - More than 1000 crore OR -ve value",IF(K3=0, "",+CONCATENATE(U4, L13,N13,L12,N12,L11,N11,L10,N10,L9,N9,L8," Only")))</f>
        <v>RMB Ten Thousand Three Hundred Fifty Two Only</v>
      </c>
      <c r="L6" s="323"/>
      <c r="M6" s="323"/>
      <c r="N6" s="324"/>
      <c r="P6" s="322" t="str">
        <f>IF(OR((P3&gt;9999999999),(P3&lt;0)),"Invalid Entry - More than 1000 crore OR -ve value",IF(P3=0, "",+CONCATENATE(U5, Q13,S13,Q12,S12,Q11,S11,Q10,S10,Q9,S9,Q8," Only")))</f>
        <v>INR Six Lac Ninety One Thousand Six Hundred Forty Seven Only</v>
      </c>
      <c r="Q6" s="323"/>
      <c r="R6" s="323"/>
      <c r="S6" s="324"/>
      <c r="U6" s="327" t="str">
        <f>VLOOKUP(1,T30:Y45,6,FALSE)</f>
        <v>USD 155885/- + EURO 4960/- + RMB 10352/- + INR 691647/-</v>
      </c>
      <c r="V6" s="327"/>
      <c r="W6" s="327"/>
      <c r="X6" s="327"/>
      <c r="Y6" s="327"/>
      <c r="Z6" s="327"/>
      <c r="AA6" s="327"/>
    </row>
    <row r="7" spans="1:27" ht="70.5" hidden="1" customHeight="1" thickBot="1">
      <c r="A7" s="34"/>
      <c r="B7" s="35"/>
      <c r="C7" s="35"/>
      <c r="D7" s="36"/>
      <c r="E7" s="35"/>
      <c r="F7" s="34"/>
      <c r="G7" s="35"/>
      <c r="H7" s="35"/>
      <c r="I7" s="36"/>
      <c r="K7" s="34"/>
      <c r="L7" s="35"/>
      <c r="M7" s="35"/>
      <c r="N7" s="36"/>
      <c r="P7" s="34"/>
      <c r="Q7" s="35"/>
      <c r="R7" s="35"/>
      <c r="S7" s="36"/>
      <c r="U7" s="328" t="str">
        <f>VLOOKUP(1,T10:Y25,6,FALSE)</f>
        <v>USD One Lac Fifty Five Thousand Eight Hundred Eighty Five Only plus EURO Four Thousand Nine Hundred Sixty Only plus RMB Ten Thousand Three Hundred Fifty Two Only plus INR Six Lac Ninety One Thousand Six Hundred Forty Seven Only</v>
      </c>
      <c r="V7" s="329"/>
      <c r="W7" s="329"/>
      <c r="X7" s="329"/>
      <c r="Y7" s="329"/>
      <c r="Z7" s="329"/>
      <c r="AA7" s="33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8" t="e">
        <f>#REF!</f>
        <v>#REF!</v>
      </c>
      <c r="B124" s="319"/>
      <c r="C124" s="32"/>
      <c r="D124" s="33"/>
    </row>
    <row r="125" spans="1:19">
      <c r="A125" s="320"/>
      <c r="B125" s="321"/>
      <c r="C125" s="32"/>
      <c r="D125" s="33"/>
    </row>
    <row r="126" spans="1:19">
      <c r="A126" s="34"/>
      <c r="B126" s="35"/>
      <c r="C126" s="35"/>
      <c r="D126" s="36"/>
    </row>
    <row r="127" spans="1:19" ht="69" customHeight="1">
      <c r="A127" s="322" t="e">
        <f>IF(OR((A124&gt;9999999999),(A124&lt;0)),"Invalid Entry - More than 1000 crore OR -ve value",IF(A124=0, "",+CONCATENATE(A122," ", U123,B134,D134,B133,D133,B132,D132,B131,D131,B130,D130,B129," Only")))</f>
        <v>#REF!</v>
      </c>
      <c r="B127" s="323"/>
      <c r="C127" s="323"/>
      <c r="D127" s="324"/>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82"/>
  <sheetViews>
    <sheetView view="pageBreakPreview" zoomScale="85" zoomScaleNormal="90" zoomScaleSheetLayoutView="85" workbookViewId="0">
      <pane ySplit="10" topLeftCell="A39" activePane="bottomLeft" state="frozen"/>
      <selection pane="bottomLeft" activeCell="N45" sqref="N45"/>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37" t="str">
        <f>'Name of Bidder'!A1:C1</f>
        <v>Construction of 02 nos Car parking Shed for 10 nos Car at 765/400/220KV Kurnool-III Sub-station</v>
      </c>
      <c r="B1" s="337"/>
      <c r="C1" s="337"/>
      <c r="D1" s="337"/>
      <c r="E1" s="337"/>
      <c r="F1" s="337"/>
      <c r="G1" s="337"/>
      <c r="H1" s="337"/>
      <c r="I1" s="337"/>
      <c r="J1" s="337"/>
      <c r="K1" s="337"/>
      <c r="L1" s="337"/>
      <c r="M1" s="337"/>
      <c r="N1" s="337"/>
      <c r="O1" s="337"/>
    </row>
    <row r="2" spans="1:15" ht="16.5">
      <c r="A2" s="337" t="s">
        <v>241</v>
      </c>
      <c r="B2" s="337"/>
      <c r="C2" s="337"/>
      <c r="D2" s="337"/>
      <c r="E2" s="337"/>
      <c r="F2" s="337"/>
      <c r="G2" s="337"/>
      <c r="H2" s="337"/>
      <c r="I2" s="337"/>
      <c r="J2" s="337"/>
      <c r="K2" s="337"/>
      <c r="L2" s="337"/>
      <c r="M2" s="337"/>
      <c r="N2" s="337"/>
      <c r="O2" s="337"/>
    </row>
    <row r="3" spans="1:15" s="133" customFormat="1">
      <c r="A3" s="130"/>
      <c r="B3" s="131"/>
      <c r="C3" s="334"/>
      <c r="D3" s="334"/>
      <c r="E3" s="334"/>
      <c r="F3" s="334"/>
      <c r="G3" s="334"/>
      <c r="H3" s="334"/>
      <c r="I3" s="334"/>
      <c r="J3" s="334"/>
      <c r="K3" s="333" t="s">
        <v>242</v>
      </c>
      <c r="L3" s="333"/>
      <c r="M3" s="333"/>
    </row>
    <row r="4" spans="1:15" s="133" customFormat="1">
      <c r="A4" s="132" t="s">
        <v>243</v>
      </c>
      <c r="B4" s="134"/>
      <c r="C4" s="334">
        <f>'Name of Bidder'!C9</f>
        <v>0</v>
      </c>
      <c r="D4" s="334"/>
      <c r="E4" s="334"/>
      <c r="F4" s="334"/>
      <c r="G4" s="334"/>
      <c r="H4" s="334"/>
      <c r="I4" s="334"/>
      <c r="J4" s="334"/>
      <c r="K4" s="333" t="s">
        <v>244</v>
      </c>
      <c r="L4" s="333"/>
      <c r="M4" s="333"/>
    </row>
    <row r="5" spans="1:15" s="133" customFormat="1">
      <c r="A5" s="132" t="s">
        <v>15</v>
      </c>
      <c r="B5" s="134"/>
      <c r="C5" s="334">
        <f>'Name of Bidder'!C10</f>
        <v>0</v>
      </c>
      <c r="D5" s="334"/>
      <c r="E5" s="334"/>
      <c r="F5" s="334"/>
      <c r="G5" s="334"/>
      <c r="H5" s="334"/>
      <c r="I5" s="334"/>
      <c r="J5" s="334"/>
      <c r="K5" s="333" t="s">
        <v>245</v>
      </c>
      <c r="L5" s="333"/>
      <c r="M5" s="333"/>
    </row>
    <row r="6" spans="1:15" s="133" customFormat="1">
      <c r="A6" s="132"/>
      <c r="B6" s="134"/>
      <c r="C6" s="334">
        <f>'Name of Bidder'!C11</f>
        <v>0</v>
      </c>
      <c r="D6" s="334"/>
      <c r="E6" s="334"/>
      <c r="F6" s="334"/>
      <c r="G6" s="334"/>
      <c r="H6" s="334"/>
      <c r="I6" s="334"/>
      <c r="J6" s="334"/>
      <c r="K6" s="133" t="s">
        <v>246</v>
      </c>
    </row>
    <row r="7" spans="1:15" s="133" customFormat="1">
      <c r="A7" s="132"/>
      <c r="B7" s="134"/>
      <c r="C7" s="334">
        <f>'Name of Bidder'!C12</f>
        <v>0</v>
      </c>
      <c r="D7" s="334"/>
      <c r="E7" s="334"/>
      <c r="F7" s="334"/>
      <c r="G7" s="334"/>
      <c r="H7" s="334"/>
      <c r="I7" s="334"/>
      <c r="J7" s="334"/>
      <c r="K7" s="133" t="s">
        <v>247</v>
      </c>
    </row>
    <row r="8" spans="1:15">
      <c r="N8" s="338" t="s">
        <v>248</v>
      </c>
      <c r="O8" s="338"/>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45">
      <c r="A12" s="205">
        <v>1</v>
      </c>
      <c r="B12" s="262" t="s">
        <v>345</v>
      </c>
      <c r="C12" s="205"/>
      <c r="D12" s="205"/>
      <c r="E12" s="232"/>
      <c r="F12" s="238">
        <v>0.18</v>
      </c>
      <c r="G12" s="273"/>
      <c r="H12" s="239" t="s">
        <v>349</v>
      </c>
      <c r="I12" s="259" t="s">
        <v>368</v>
      </c>
      <c r="J12" s="146">
        <v>72</v>
      </c>
      <c r="K12" s="146">
        <v>245.82</v>
      </c>
      <c r="L12" s="145">
        <v>0.18</v>
      </c>
      <c r="M12" s="146">
        <f t="shared" ref="M12" si="0">ROUND(K12/(1+L12),2)</f>
        <v>208.32</v>
      </c>
      <c r="N12" s="146">
        <f t="shared" ref="N12" si="1">ROUND(M12*J12,2)</f>
        <v>14999.04</v>
      </c>
      <c r="O12" s="265">
        <f t="shared" ref="O12:O17" si="2">IF(G12="",N12*F12,N12*G12)</f>
        <v>2699.8272000000002</v>
      </c>
    </row>
    <row r="13" spans="1:15" ht="45">
      <c r="A13" s="205">
        <v>2</v>
      </c>
      <c r="B13" s="262" t="s">
        <v>346</v>
      </c>
      <c r="C13" s="205"/>
      <c r="D13" s="205"/>
      <c r="E13" s="232"/>
      <c r="F13" s="238">
        <v>0.18</v>
      </c>
      <c r="G13" s="273"/>
      <c r="H13" s="239" t="s">
        <v>350</v>
      </c>
      <c r="I13" s="259" t="s">
        <v>368</v>
      </c>
      <c r="J13" s="146">
        <v>80</v>
      </c>
      <c r="K13" s="146">
        <v>393.32</v>
      </c>
      <c r="L13" s="145">
        <v>0.18</v>
      </c>
      <c r="M13" s="146">
        <f t="shared" ref="M13:M17" si="3">ROUND(K13/(1+L13),2)</f>
        <v>333.32</v>
      </c>
      <c r="N13" s="146">
        <f t="shared" ref="N13:N17" si="4">ROUND(M13*J13,2)</f>
        <v>26665.599999999999</v>
      </c>
      <c r="O13" s="265">
        <f t="shared" si="2"/>
        <v>4799.808</v>
      </c>
    </row>
    <row r="14" spans="1:15" ht="90">
      <c r="A14" s="205">
        <v>3</v>
      </c>
      <c r="B14" s="262" t="s">
        <v>395</v>
      </c>
      <c r="C14" s="205"/>
      <c r="D14" s="205"/>
      <c r="E14" s="232"/>
      <c r="F14" s="238">
        <v>0.18</v>
      </c>
      <c r="G14" s="273"/>
      <c r="H14" s="239" t="s">
        <v>399</v>
      </c>
      <c r="I14" s="259" t="s">
        <v>368</v>
      </c>
      <c r="J14" s="146">
        <v>40</v>
      </c>
      <c r="K14" s="146">
        <v>260.3</v>
      </c>
      <c r="L14" s="145">
        <v>0.18</v>
      </c>
      <c r="M14" s="146">
        <f t="shared" si="3"/>
        <v>220.59</v>
      </c>
      <c r="N14" s="146">
        <f t="shared" si="4"/>
        <v>8823.6</v>
      </c>
      <c r="O14" s="265">
        <f t="shared" si="2"/>
        <v>1588.248</v>
      </c>
    </row>
    <row r="15" spans="1:15" ht="105">
      <c r="A15" s="205">
        <f>+A14+1</f>
        <v>4</v>
      </c>
      <c r="B15" s="262" t="s">
        <v>396</v>
      </c>
      <c r="C15" s="205"/>
      <c r="D15" s="205"/>
      <c r="E15" s="232"/>
      <c r="F15" s="238">
        <v>0.18</v>
      </c>
      <c r="G15" s="273"/>
      <c r="H15" s="239" t="s">
        <v>400</v>
      </c>
      <c r="I15" s="259" t="s">
        <v>368</v>
      </c>
      <c r="J15" s="146">
        <v>80</v>
      </c>
      <c r="K15" s="146">
        <v>632.95000000000005</v>
      </c>
      <c r="L15" s="145">
        <v>0.18</v>
      </c>
      <c r="M15" s="146">
        <f t="shared" si="3"/>
        <v>536.4</v>
      </c>
      <c r="N15" s="146">
        <f t="shared" si="4"/>
        <v>42912</v>
      </c>
      <c r="O15" s="265">
        <f t="shared" si="2"/>
        <v>7724.16</v>
      </c>
    </row>
    <row r="16" spans="1:15" ht="90">
      <c r="A16" s="205">
        <f>+A15+1</f>
        <v>5</v>
      </c>
      <c r="B16" s="262" t="s">
        <v>397</v>
      </c>
      <c r="C16" s="205"/>
      <c r="D16" s="205"/>
      <c r="E16" s="232"/>
      <c r="F16" s="238">
        <v>0.18</v>
      </c>
      <c r="G16" s="273"/>
      <c r="H16" s="239" t="s">
        <v>401</v>
      </c>
      <c r="I16" s="259" t="s">
        <v>368</v>
      </c>
      <c r="J16" s="146">
        <v>80</v>
      </c>
      <c r="K16" s="146">
        <v>1049.8</v>
      </c>
      <c r="L16" s="145">
        <v>0.18</v>
      </c>
      <c r="M16" s="146">
        <f t="shared" si="3"/>
        <v>889.66</v>
      </c>
      <c r="N16" s="146">
        <f t="shared" si="4"/>
        <v>71172.800000000003</v>
      </c>
      <c r="O16" s="265">
        <f t="shared" si="2"/>
        <v>12811.103999999999</v>
      </c>
    </row>
    <row r="17" spans="1:15" ht="45">
      <c r="A17" s="205">
        <f>+A16+1</f>
        <v>6</v>
      </c>
      <c r="B17" s="262">
        <v>2.25</v>
      </c>
      <c r="C17" s="205"/>
      <c r="D17" s="205"/>
      <c r="E17" s="232"/>
      <c r="F17" s="238">
        <v>0.18</v>
      </c>
      <c r="G17" s="273"/>
      <c r="H17" s="239" t="s">
        <v>402</v>
      </c>
      <c r="I17" s="259" t="s">
        <v>343</v>
      </c>
      <c r="J17" s="146">
        <v>48</v>
      </c>
      <c r="K17" s="146">
        <v>196</v>
      </c>
      <c r="L17" s="145">
        <v>0.18</v>
      </c>
      <c r="M17" s="146">
        <f t="shared" si="3"/>
        <v>166.1</v>
      </c>
      <c r="N17" s="146">
        <f t="shared" si="4"/>
        <v>7972.8</v>
      </c>
      <c r="O17" s="265">
        <f t="shared" si="2"/>
        <v>1435.104</v>
      </c>
    </row>
    <row r="18" spans="1:15" ht="60">
      <c r="A18" s="205">
        <f>+A17+1</f>
        <v>7</v>
      </c>
      <c r="B18" s="262" t="s">
        <v>347</v>
      </c>
      <c r="C18" s="205"/>
      <c r="D18" s="205"/>
      <c r="E18" s="232"/>
      <c r="F18" s="238">
        <v>0.18</v>
      </c>
      <c r="G18" s="273"/>
      <c r="H18" s="239" t="s">
        <v>403</v>
      </c>
      <c r="I18" s="259" t="s">
        <v>343</v>
      </c>
      <c r="J18" s="146">
        <v>72</v>
      </c>
      <c r="K18" s="146">
        <v>700.5</v>
      </c>
      <c r="L18" s="145">
        <v>0.18</v>
      </c>
      <c r="M18" s="146">
        <f t="shared" ref="M18:M20" si="5">ROUND(K18/(1+L18),2)</f>
        <v>593.64</v>
      </c>
      <c r="N18" s="146">
        <f t="shared" ref="N18:N20" si="6">ROUND(M18*J18,2)</f>
        <v>42742.080000000002</v>
      </c>
      <c r="O18" s="265">
        <f t="shared" ref="O18:O20" si="7">IF(G18="",N18*F18,N18*G18)</f>
        <v>7693.5744000000004</v>
      </c>
    </row>
    <row r="19" spans="1:15" ht="60">
      <c r="A19" s="205"/>
      <c r="B19" s="262" t="s">
        <v>344</v>
      </c>
      <c r="C19" s="205"/>
      <c r="D19" s="205"/>
      <c r="E19" s="232"/>
      <c r="F19" s="238">
        <v>0.18</v>
      </c>
      <c r="G19" s="273"/>
      <c r="H19" s="239" t="s">
        <v>404</v>
      </c>
      <c r="I19" s="259" t="s">
        <v>343</v>
      </c>
      <c r="J19" s="146">
        <v>60</v>
      </c>
      <c r="K19" s="146">
        <v>6812</v>
      </c>
      <c r="L19" s="145">
        <v>0.18</v>
      </c>
      <c r="M19" s="146">
        <f t="shared" si="5"/>
        <v>5772.88</v>
      </c>
      <c r="N19" s="146">
        <f t="shared" si="6"/>
        <v>346372.8</v>
      </c>
      <c r="O19" s="265">
        <f t="shared" si="7"/>
        <v>62347.103999999992</v>
      </c>
    </row>
    <row r="20" spans="1:15" ht="45">
      <c r="A20" s="205">
        <f>+A18+1</f>
        <v>8</v>
      </c>
      <c r="B20" s="262" t="s">
        <v>348</v>
      </c>
      <c r="C20" s="205"/>
      <c r="D20" s="205"/>
      <c r="E20" s="232"/>
      <c r="F20" s="238">
        <v>0.18</v>
      </c>
      <c r="G20" s="273"/>
      <c r="H20" s="239" t="s">
        <v>405</v>
      </c>
      <c r="I20" s="259" t="s">
        <v>342</v>
      </c>
      <c r="J20" s="146">
        <v>54</v>
      </c>
      <c r="K20" s="146">
        <v>392.15000000000003</v>
      </c>
      <c r="L20" s="145">
        <v>0.18</v>
      </c>
      <c r="M20" s="146">
        <f t="shared" si="5"/>
        <v>332.33</v>
      </c>
      <c r="N20" s="146">
        <f t="shared" si="6"/>
        <v>17945.82</v>
      </c>
      <c r="O20" s="265">
        <f t="shared" si="7"/>
        <v>3230.2475999999997</v>
      </c>
    </row>
    <row r="21" spans="1:15" ht="30">
      <c r="A21" s="205">
        <f t="shared" ref="A21:A26" si="8">+A20+1</f>
        <v>9</v>
      </c>
      <c r="B21" s="262" t="s">
        <v>351</v>
      </c>
      <c r="C21" s="205"/>
      <c r="D21" s="205"/>
      <c r="E21" s="232"/>
      <c r="F21" s="238">
        <v>0.18</v>
      </c>
      <c r="G21" s="273"/>
      <c r="H21" s="239" t="s">
        <v>357</v>
      </c>
      <c r="I21" s="259"/>
      <c r="J21" s="146"/>
      <c r="K21" s="146"/>
      <c r="L21" s="145">
        <v>0.18</v>
      </c>
      <c r="M21" s="146">
        <f t="shared" ref="M21:M32" si="9">ROUND(K21/(1+L21),2)</f>
        <v>0</v>
      </c>
      <c r="N21" s="146">
        <f t="shared" ref="N21:N32" si="10">ROUND(M21*J21,2)</f>
        <v>0</v>
      </c>
      <c r="O21" s="265">
        <f t="shared" ref="O21:O32" si="11">IF(G21="",N21*F21,N21*G21)</f>
        <v>0</v>
      </c>
    </row>
    <row r="22" spans="1:15">
      <c r="A22" s="205">
        <f t="shared" si="8"/>
        <v>10</v>
      </c>
      <c r="B22" s="262" t="s">
        <v>352</v>
      </c>
      <c r="C22" s="205"/>
      <c r="D22" s="205"/>
      <c r="E22" s="232"/>
      <c r="F22" s="238">
        <v>0.18</v>
      </c>
      <c r="G22" s="273"/>
      <c r="H22" s="239" t="s">
        <v>358</v>
      </c>
      <c r="I22" s="259" t="s">
        <v>342</v>
      </c>
      <c r="J22" s="146">
        <v>34</v>
      </c>
      <c r="K22" s="146">
        <v>392.15000000000003</v>
      </c>
      <c r="L22" s="145">
        <v>0.18</v>
      </c>
      <c r="M22" s="146">
        <f t="shared" si="9"/>
        <v>332.33</v>
      </c>
      <c r="N22" s="146">
        <f t="shared" si="10"/>
        <v>11299.22</v>
      </c>
      <c r="O22" s="265">
        <f t="shared" si="11"/>
        <v>2033.8595999999998</v>
      </c>
    </row>
    <row r="23" spans="1:15">
      <c r="A23" s="205">
        <f t="shared" si="8"/>
        <v>11</v>
      </c>
      <c r="B23" s="262" t="s">
        <v>353</v>
      </c>
      <c r="C23" s="205"/>
      <c r="D23" s="205"/>
      <c r="E23" s="232"/>
      <c r="F23" s="238">
        <v>0.18</v>
      </c>
      <c r="G23" s="273"/>
      <c r="H23" s="239" t="s">
        <v>359</v>
      </c>
      <c r="I23" s="259" t="s">
        <v>342</v>
      </c>
      <c r="J23" s="146">
        <v>342</v>
      </c>
      <c r="K23" s="146">
        <v>927.25</v>
      </c>
      <c r="L23" s="145">
        <v>0.18</v>
      </c>
      <c r="M23" s="146">
        <f t="shared" si="9"/>
        <v>785.81</v>
      </c>
      <c r="N23" s="146">
        <f t="shared" si="10"/>
        <v>268747.02</v>
      </c>
      <c r="O23" s="265">
        <f t="shared" si="11"/>
        <v>48374.463600000003</v>
      </c>
    </row>
    <row r="24" spans="1:15">
      <c r="A24" s="205">
        <f t="shared" si="8"/>
        <v>12</v>
      </c>
      <c r="B24" s="262" t="s">
        <v>354</v>
      </c>
      <c r="C24" s="205"/>
      <c r="D24" s="205"/>
      <c r="E24" s="232"/>
      <c r="F24" s="238">
        <v>0.18</v>
      </c>
      <c r="G24" s="273"/>
      <c r="H24" s="239" t="s">
        <v>360</v>
      </c>
      <c r="I24" s="259" t="s">
        <v>342</v>
      </c>
      <c r="J24" s="146">
        <v>141</v>
      </c>
      <c r="K24" s="146">
        <v>736.40000000000009</v>
      </c>
      <c r="L24" s="145">
        <v>0.18</v>
      </c>
      <c r="M24" s="146">
        <f t="shared" si="9"/>
        <v>624.07000000000005</v>
      </c>
      <c r="N24" s="146">
        <f t="shared" si="10"/>
        <v>87993.87</v>
      </c>
      <c r="O24" s="265">
        <f t="shared" si="11"/>
        <v>15838.896599999998</v>
      </c>
    </row>
    <row r="25" spans="1:15">
      <c r="A25" s="205">
        <f t="shared" si="8"/>
        <v>13</v>
      </c>
      <c r="B25" s="262" t="s">
        <v>398</v>
      </c>
      <c r="C25" s="205"/>
      <c r="D25" s="205"/>
      <c r="E25" s="232"/>
      <c r="F25" s="238">
        <v>0.18</v>
      </c>
      <c r="G25" s="273"/>
      <c r="H25" s="239" t="s">
        <v>406</v>
      </c>
      <c r="I25" s="259" t="s">
        <v>342</v>
      </c>
      <c r="J25" s="146">
        <v>164</v>
      </c>
      <c r="K25" s="146">
        <v>961.3</v>
      </c>
      <c r="L25" s="145">
        <v>0.18</v>
      </c>
      <c r="M25" s="146">
        <f t="shared" si="9"/>
        <v>814.66</v>
      </c>
      <c r="N25" s="146">
        <f t="shared" si="10"/>
        <v>133604.24</v>
      </c>
      <c r="O25" s="265">
        <f t="shared" si="11"/>
        <v>24048.763199999998</v>
      </c>
    </row>
    <row r="26" spans="1:15" ht="60">
      <c r="A26" s="205">
        <f t="shared" si="8"/>
        <v>14</v>
      </c>
      <c r="B26" s="262" t="s">
        <v>363</v>
      </c>
      <c r="C26" s="205"/>
      <c r="D26" s="205"/>
      <c r="E26" s="232"/>
      <c r="F26" s="238">
        <v>0.18</v>
      </c>
      <c r="G26" s="273"/>
      <c r="H26" s="239" t="s">
        <v>407</v>
      </c>
      <c r="I26" s="259" t="s">
        <v>369</v>
      </c>
      <c r="J26" s="146">
        <v>12665</v>
      </c>
      <c r="K26" s="146">
        <v>107.85</v>
      </c>
      <c r="L26" s="145">
        <v>0.18</v>
      </c>
      <c r="M26" s="146">
        <f t="shared" si="9"/>
        <v>91.4</v>
      </c>
      <c r="N26" s="146">
        <f t="shared" si="10"/>
        <v>1157581</v>
      </c>
      <c r="O26" s="265">
        <f t="shared" si="11"/>
        <v>208364.58</v>
      </c>
    </row>
    <row r="27" spans="1:15" ht="255">
      <c r="A27" s="205"/>
      <c r="B27" s="262" t="s">
        <v>355</v>
      </c>
      <c r="C27" s="205"/>
      <c r="D27" s="205"/>
      <c r="E27" s="232"/>
      <c r="F27" s="238">
        <v>0.18</v>
      </c>
      <c r="G27" s="273"/>
      <c r="H27" s="239" t="s">
        <v>408</v>
      </c>
      <c r="I27" s="259" t="s">
        <v>343</v>
      </c>
      <c r="J27" s="146">
        <v>76</v>
      </c>
      <c r="K27" s="146">
        <v>9504.75</v>
      </c>
      <c r="L27" s="145">
        <v>0.18</v>
      </c>
      <c r="M27" s="146">
        <f t="shared" si="9"/>
        <v>8054.87</v>
      </c>
      <c r="N27" s="146">
        <f t="shared" si="10"/>
        <v>612170.12</v>
      </c>
      <c r="O27" s="265">
        <f t="shared" si="11"/>
        <v>110190.6216</v>
      </c>
    </row>
    <row r="28" spans="1:15" ht="255">
      <c r="A28" s="205">
        <f>+A26+1</f>
        <v>15</v>
      </c>
      <c r="B28" s="262" t="s">
        <v>364</v>
      </c>
      <c r="C28" s="205"/>
      <c r="D28" s="205"/>
      <c r="E28" s="232"/>
      <c r="F28" s="238">
        <v>0.18</v>
      </c>
      <c r="G28" s="273"/>
      <c r="H28" s="239" t="s">
        <v>409</v>
      </c>
      <c r="I28" s="259" t="s">
        <v>343</v>
      </c>
      <c r="J28" s="146">
        <v>74</v>
      </c>
      <c r="K28" s="146">
        <v>9860.4</v>
      </c>
      <c r="L28" s="145">
        <v>0.18</v>
      </c>
      <c r="M28" s="146">
        <f t="shared" si="9"/>
        <v>8356.27</v>
      </c>
      <c r="N28" s="146">
        <f t="shared" si="10"/>
        <v>618363.98</v>
      </c>
      <c r="O28" s="265">
        <f t="shared" si="11"/>
        <v>111305.51639999999</v>
      </c>
    </row>
    <row r="29" spans="1:15" ht="30">
      <c r="A29" s="205">
        <f t="shared" ref="A29:A32" si="12">+A28+1</f>
        <v>16</v>
      </c>
      <c r="B29" s="262" t="s">
        <v>356</v>
      </c>
      <c r="C29" s="205"/>
      <c r="D29" s="205"/>
      <c r="E29" s="232"/>
      <c r="F29" s="238">
        <v>0.18</v>
      </c>
      <c r="G29" s="273"/>
      <c r="H29" s="239" t="s">
        <v>361</v>
      </c>
      <c r="I29" s="259" t="s">
        <v>362</v>
      </c>
      <c r="J29" s="146">
        <v>105</v>
      </c>
      <c r="K29" s="146">
        <v>733.5</v>
      </c>
      <c r="L29" s="145">
        <v>0.18</v>
      </c>
      <c r="M29" s="146">
        <f t="shared" si="9"/>
        <v>621.61</v>
      </c>
      <c r="N29" s="146">
        <f t="shared" si="10"/>
        <v>65269.05</v>
      </c>
      <c r="O29" s="265">
        <f t="shared" si="11"/>
        <v>11748.429</v>
      </c>
    </row>
    <row r="30" spans="1:15" ht="30">
      <c r="A30" s="205">
        <f t="shared" si="12"/>
        <v>17</v>
      </c>
      <c r="B30" s="262" t="s">
        <v>365</v>
      </c>
      <c r="C30" s="205"/>
      <c r="D30" s="205"/>
      <c r="E30" s="232"/>
      <c r="F30" s="238">
        <v>0.18</v>
      </c>
      <c r="G30" s="273"/>
      <c r="H30" s="239" t="s">
        <v>410</v>
      </c>
      <c r="I30" s="259" t="s">
        <v>342</v>
      </c>
      <c r="J30" s="146">
        <v>148</v>
      </c>
      <c r="K30" s="146">
        <v>343.65</v>
      </c>
      <c r="L30" s="145">
        <v>0.18</v>
      </c>
      <c r="M30" s="146">
        <f t="shared" si="9"/>
        <v>291.23</v>
      </c>
      <c r="N30" s="146">
        <f t="shared" si="10"/>
        <v>43102.04</v>
      </c>
      <c r="O30" s="265">
        <f t="shared" si="11"/>
        <v>7758.3671999999997</v>
      </c>
    </row>
    <row r="31" spans="1:15" ht="30">
      <c r="A31" s="205">
        <f t="shared" si="12"/>
        <v>18</v>
      </c>
      <c r="B31" s="262" t="s">
        <v>366</v>
      </c>
      <c r="C31" s="205"/>
      <c r="D31" s="205"/>
      <c r="E31" s="232"/>
      <c r="F31" s="238">
        <v>0.18</v>
      </c>
      <c r="G31" s="273"/>
      <c r="H31" s="239" t="s">
        <v>370</v>
      </c>
      <c r="I31" s="259" t="s">
        <v>342</v>
      </c>
      <c r="J31" s="146">
        <v>803</v>
      </c>
      <c r="K31" s="146">
        <v>300.45</v>
      </c>
      <c r="L31" s="145">
        <v>0.18</v>
      </c>
      <c r="M31" s="146">
        <f t="shared" si="9"/>
        <v>254.62</v>
      </c>
      <c r="N31" s="146">
        <f t="shared" si="10"/>
        <v>204459.86</v>
      </c>
      <c r="O31" s="265">
        <f t="shared" si="11"/>
        <v>36802.774799999999</v>
      </c>
    </row>
    <row r="32" spans="1:15" ht="45">
      <c r="A32" s="205">
        <f t="shared" si="12"/>
        <v>19</v>
      </c>
      <c r="B32" s="262" t="s">
        <v>367</v>
      </c>
      <c r="C32" s="205"/>
      <c r="D32" s="205"/>
      <c r="E32" s="232"/>
      <c r="F32" s="238">
        <v>0.18</v>
      </c>
      <c r="G32" s="273"/>
      <c r="H32" s="239" t="s">
        <v>411</v>
      </c>
      <c r="I32" s="259" t="s">
        <v>342</v>
      </c>
      <c r="J32" s="146">
        <v>951</v>
      </c>
      <c r="K32" s="146">
        <v>160.60000000000002</v>
      </c>
      <c r="L32" s="145">
        <v>0.18</v>
      </c>
      <c r="M32" s="146">
        <f t="shared" si="9"/>
        <v>136.1</v>
      </c>
      <c r="N32" s="146">
        <f t="shared" si="10"/>
        <v>129431.1</v>
      </c>
      <c r="O32" s="265">
        <f t="shared" si="11"/>
        <v>23297.598000000002</v>
      </c>
    </row>
    <row r="33" spans="1:15" ht="18.75">
      <c r="A33" s="275"/>
      <c r="B33" s="275"/>
      <c r="C33" s="276"/>
      <c r="D33" s="277"/>
      <c r="E33" s="278"/>
      <c r="F33" s="279"/>
      <c r="G33" s="280"/>
      <c r="H33" s="281" t="s">
        <v>391</v>
      </c>
      <c r="I33" s="282"/>
      <c r="J33" s="282"/>
      <c r="K33" s="283"/>
      <c r="L33" s="284"/>
      <c r="M33" s="283"/>
      <c r="N33" s="285">
        <f>SUM(N12:N32)</f>
        <v>3911628.0399999996</v>
      </c>
      <c r="O33" s="285">
        <f>SUM(O12:O32)</f>
        <v>704093.04720000003</v>
      </c>
    </row>
    <row r="34" spans="1:15" ht="18.75">
      <c r="A34" s="275"/>
      <c r="B34" s="275"/>
      <c r="C34" s="276"/>
      <c r="D34" s="277"/>
      <c r="E34" s="278"/>
      <c r="F34" s="279"/>
      <c r="G34" s="280"/>
      <c r="H34" s="281" t="s">
        <v>392</v>
      </c>
      <c r="I34" s="282"/>
      <c r="J34" s="282"/>
      <c r="K34" s="283"/>
      <c r="L34" s="284"/>
      <c r="M34" s="283"/>
      <c r="N34" s="285">
        <f>N33*1.03</f>
        <v>4028976.8811999997</v>
      </c>
      <c r="O34" s="285">
        <f>O33*1.03</f>
        <v>725215.83861600002</v>
      </c>
    </row>
    <row r="35" spans="1:15" ht="63">
      <c r="A35" s="212"/>
      <c r="B35" s="212" t="s">
        <v>387</v>
      </c>
      <c r="C35" s="213"/>
      <c r="D35" s="214"/>
      <c r="E35" s="215"/>
      <c r="F35" s="216"/>
      <c r="G35" s="217"/>
      <c r="H35" s="233" t="s">
        <v>373</v>
      </c>
      <c r="I35" s="218"/>
      <c r="J35" s="218"/>
      <c r="K35" s="219"/>
      <c r="L35" s="274" t="s">
        <v>388</v>
      </c>
      <c r="M35" s="219"/>
      <c r="N35" s="219"/>
      <c r="O35" s="218"/>
    </row>
    <row r="36" spans="1:15" ht="75">
      <c r="A36" s="205">
        <v>1</v>
      </c>
      <c r="B36" s="262" t="s">
        <v>374</v>
      </c>
      <c r="C36" s="205"/>
      <c r="D36" s="205"/>
      <c r="E36" s="232"/>
      <c r="F36" s="238">
        <v>0.18</v>
      </c>
      <c r="G36" s="273"/>
      <c r="H36" s="239" t="s">
        <v>381</v>
      </c>
      <c r="I36" s="259" t="s">
        <v>382</v>
      </c>
      <c r="J36" s="146">
        <v>4</v>
      </c>
      <c r="K36" s="146">
        <v>1015</v>
      </c>
      <c r="L36" s="145">
        <v>0.12</v>
      </c>
      <c r="M36" s="146">
        <f t="shared" ref="M36" si="13">ROUND(K36/(1+L36),2)</f>
        <v>906.25</v>
      </c>
      <c r="N36" s="146">
        <f t="shared" ref="N36" si="14">ROUND(M36*J36,2)</f>
        <v>3625</v>
      </c>
      <c r="O36" s="265">
        <f t="shared" ref="O36" si="15">IF(G36="",N36*F36,N36*G36)</f>
        <v>652.5</v>
      </c>
    </row>
    <row r="37" spans="1:15" ht="45">
      <c r="A37" s="205">
        <v>2</v>
      </c>
      <c r="B37" s="262" t="s">
        <v>375</v>
      </c>
      <c r="C37" s="205"/>
      <c r="D37" s="205"/>
      <c r="E37" s="232"/>
      <c r="F37" s="238">
        <v>0.18</v>
      </c>
      <c r="G37" s="273"/>
      <c r="H37" s="239" t="s">
        <v>384</v>
      </c>
      <c r="I37" s="259" t="s">
        <v>383</v>
      </c>
      <c r="J37" s="146">
        <v>40</v>
      </c>
      <c r="K37" s="146">
        <v>145</v>
      </c>
      <c r="L37" s="145">
        <v>0.12</v>
      </c>
      <c r="M37" s="146">
        <f t="shared" ref="M37:M42" si="16">ROUND(K37/(1+L37),2)</f>
        <v>129.46</v>
      </c>
      <c r="N37" s="146">
        <f t="shared" ref="N37:N42" si="17">ROUND(M37*J37,2)</f>
        <v>5178.3999999999996</v>
      </c>
      <c r="O37" s="265">
        <f t="shared" ref="O37:O42" si="18">IF(G37="",N37*F37,N37*G37)</f>
        <v>932.11199999999985</v>
      </c>
    </row>
    <row r="38" spans="1:15" ht="45">
      <c r="A38" s="205">
        <v>3</v>
      </c>
      <c r="B38" s="262" t="s">
        <v>376</v>
      </c>
      <c r="C38" s="205"/>
      <c r="D38" s="205"/>
      <c r="E38" s="232"/>
      <c r="F38" s="238">
        <v>0.18</v>
      </c>
      <c r="G38" s="273"/>
      <c r="H38" s="239" t="s">
        <v>412</v>
      </c>
      <c r="I38" s="259" t="s">
        <v>371</v>
      </c>
      <c r="J38" s="146">
        <v>2</v>
      </c>
      <c r="K38" s="146">
        <v>402</v>
      </c>
      <c r="L38" s="145">
        <v>0.12</v>
      </c>
      <c r="M38" s="146">
        <f t="shared" si="16"/>
        <v>358.93</v>
      </c>
      <c r="N38" s="146">
        <f t="shared" si="17"/>
        <v>717.86</v>
      </c>
      <c r="O38" s="265">
        <f t="shared" si="18"/>
        <v>129.2148</v>
      </c>
    </row>
    <row r="39" spans="1:15" ht="45">
      <c r="A39" s="205">
        <v>4</v>
      </c>
      <c r="B39" s="262" t="s">
        <v>377</v>
      </c>
      <c r="C39" s="205"/>
      <c r="D39" s="205"/>
      <c r="E39" s="232"/>
      <c r="F39" s="238">
        <v>0.18</v>
      </c>
      <c r="G39" s="273"/>
      <c r="H39" s="239" t="s">
        <v>413</v>
      </c>
      <c r="I39" s="259" t="s">
        <v>371</v>
      </c>
      <c r="J39" s="146">
        <v>12</v>
      </c>
      <c r="K39" s="146">
        <v>103</v>
      </c>
      <c r="L39" s="145">
        <v>0.12</v>
      </c>
      <c r="M39" s="146">
        <f t="shared" si="16"/>
        <v>91.96</v>
      </c>
      <c r="N39" s="146">
        <f t="shared" si="17"/>
        <v>1103.52</v>
      </c>
      <c r="O39" s="265">
        <f t="shared" si="18"/>
        <v>198.6336</v>
      </c>
    </row>
    <row r="40" spans="1:15" ht="45">
      <c r="A40" s="205">
        <v>5</v>
      </c>
      <c r="B40" s="262" t="s">
        <v>378</v>
      </c>
      <c r="C40" s="205"/>
      <c r="D40" s="205"/>
      <c r="E40" s="232"/>
      <c r="F40" s="238">
        <v>0.18</v>
      </c>
      <c r="G40" s="273"/>
      <c r="H40" s="239" t="s">
        <v>414</v>
      </c>
      <c r="I40" s="259" t="s">
        <v>371</v>
      </c>
      <c r="J40" s="146">
        <v>2</v>
      </c>
      <c r="K40" s="146">
        <v>122</v>
      </c>
      <c r="L40" s="145">
        <v>0.12</v>
      </c>
      <c r="M40" s="146">
        <f t="shared" si="16"/>
        <v>108.93</v>
      </c>
      <c r="N40" s="146">
        <f t="shared" si="17"/>
        <v>217.86</v>
      </c>
      <c r="O40" s="265">
        <f t="shared" si="18"/>
        <v>39.214800000000004</v>
      </c>
    </row>
    <row r="41" spans="1:15" ht="45">
      <c r="A41" s="205">
        <v>6</v>
      </c>
      <c r="B41" s="262" t="s">
        <v>379</v>
      </c>
      <c r="C41" s="205"/>
      <c r="D41" s="205"/>
      <c r="E41" s="232"/>
      <c r="F41" s="238">
        <v>0.18</v>
      </c>
      <c r="G41" s="273"/>
      <c r="H41" s="239" t="s">
        <v>385</v>
      </c>
      <c r="I41" s="259" t="s">
        <v>371</v>
      </c>
      <c r="J41" s="146">
        <v>6</v>
      </c>
      <c r="K41" s="146">
        <v>119</v>
      </c>
      <c r="L41" s="145">
        <v>0.12</v>
      </c>
      <c r="M41" s="146">
        <f t="shared" si="16"/>
        <v>106.25</v>
      </c>
      <c r="N41" s="146">
        <f t="shared" si="17"/>
        <v>637.5</v>
      </c>
      <c r="O41" s="265">
        <f t="shared" si="18"/>
        <v>114.75</v>
      </c>
    </row>
    <row r="42" spans="1:15" ht="60">
      <c r="A42" s="205">
        <v>7</v>
      </c>
      <c r="B42" s="262" t="s">
        <v>380</v>
      </c>
      <c r="C42" s="205"/>
      <c r="D42" s="205"/>
      <c r="E42" s="232"/>
      <c r="F42" s="238">
        <v>0.18</v>
      </c>
      <c r="G42" s="273"/>
      <c r="H42" s="239" t="s">
        <v>386</v>
      </c>
      <c r="I42" s="259" t="s">
        <v>371</v>
      </c>
      <c r="J42" s="146">
        <v>1</v>
      </c>
      <c r="K42" s="146">
        <v>1228</v>
      </c>
      <c r="L42" s="145">
        <v>0.12</v>
      </c>
      <c r="M42" s="146">
        <f t="shared" si="16"/>
        <v>1096.43</v>
      </c>
      <c r="N42" s="146">
        <f t="shared" si="17"/>
        <v>1096.43</v>
      </c>
      <c r="O42" s="265">
        <f t="shared" si="18"/>
        <v>197.35740000000001</v>
      </c>
    </row>
    <row r="43" spans="1:15" ht="18.75">
      <c r="A43" s="275"/>
      <c r="B43" s="275"/>
      <c r="C43" s="276"/>
      <c r="D43" s="277"/>
      <c r="E43" s="278"/>
      <c r="F43" s="279"/>
      <c r="G43" s="280"/>
      <c r="H43" s="281" t="s">
        <v>393</v>
      </c>
      <c r="I43" s="282"/>
      <c r="J43" s="282"/>
      <c r="K43" s="283"/>
      <c r="L43" s="284"/>
      <c r="M43" s="283"/>
      <c r="N43" s="285">
        <f>SUM(N36:N42)</f>
        <v>12576.570000000002</v>
      </c>
      <c r="O43" s="285">
        <f>SUM(O36:O42)</f>
        <v>2263.7825999999995</v>
      </c>
    </row>
    <row r="44" spans="1:15" ht="16.5">
      <c r="A44" s="335" t="s">
        <v>338</v>
      </c>
      <c r="B44" s="335"/>
      <c r="C44" s="335"/>
      <c r="D44" s="335"/>
      <c r="E44" s="335"/>
      <c r="F44" s="335"/>
      <c r="G44" s="335"/>
      <c r="H44" s="335"/>
      <c r="I44" s="335"/>
      <c r="J44" s="335"/>
      <c r="K44" s="335"/>
      <c r="L44" s="335"/>
      <c r="M44" s="335"/>
      <c r="N44" s="148">
        <f>+N43+N34</f>
        <v>4041553.4511999995</v>
      </c>
      <c r="O44" s="148">
        <f>+O43+O34</f>
        <v>727479.62121600006</v>
      </c>
    </row>
    <row r="45" spans="1:15" ht="26.25">
      <c r="A45" s="335" t="s">
        <v>261</v>
      </c>
      <c r="B45" s="335"/>
      <c r="C45" s="335"/>
      <c r="D45" s="335"/>
      <c r="E45" s="335"/>
      <c r="F45" s="335"/>
      <c r="G45" s="335"/>
      <c r="H45" s="335"/>
      <c r="I45" s="335"/>
      <c r="J45" s="335"/>
      <c r="K45" s="335"/>
      <c r="L45" s="335"/>
      <c r="M45" s="335"/>
      <c r="N45" s="261"/>
      <c r="O45" s="148">
        <f>N45</f>
        <v>0</v>
      </c>
    </row>
    <row r="46" spans="1:15" ht="16.5">
      <c r="A46" s="335" t="s">
        <v>262</v>
      </c>
      <c r="B46" s="335"/>
      <c r="C46" s="335"/>
      <c r="D46" s="335"/>
      <c r="E46" s="335"/>
      <c r="F46" s="335"/>
      <c r="G46" s="335"/>
      <c r="H46" s="335"/>
      <c r="I46" s="335"/>
      <c r="J46" s="335"/>
      <c r="K46" s="335"/>
      <c r="L46" s="335"/>
      <c r="M46" s="335"/>
      <c r="N46" s="148" t="str">
        <f>IF(N45="", "",$N$44*$N$45)</f>
        <v/>
      </c>
      <c r="O46" s="148" t="str">
        <f>IF(N45="","",ROUND(N46*18%,2))</f>
        <v/>
      </c>
    </row>
    <row r="47" spans="1:15" ht="16.5">
      <c r="A47" s="335" t="s">
        <v>263</v>
      </c>
      <c r="B47" s="335"/>
      <c r="C47" s="335"/>
      <c r="D47" s="335"/>
      <c r="E47" s="335"/>
      <c r="F47" s="335"/>
      <c r="G47" s="335"/>
      <c r="H47" s="335"/>
      <c r="I47" s="335"/>
      <c r="J47" s="335"/>
      <c r="K47" s="335"/>
      <c r="L47" s="335"/>
      <c r="M47" s="335"/>
      <c r="N47" s="148" t="str">
        <f>IF(N45="", "",$N$44*(1+$N$45))</f>
        <v/>
      </c>
      <c r="O47" s="148"/>
    </row>
    <row r="48" spans="1:15" ht="18.75">
      <c r="A48" s="336" t="s">
        <v>264</v>
      </c>
      <c r="B48" s="336"/>
      <c r="C48" s="336"/>
      <c r="D48" s="336"/>
      <c r="E48" s="336"/>
      <c r="F48" s="336"/>
      <c r="G48" s="336"/>
      <c r="H48" s="336"/>
      <c r="I48" s="336"/>
      <c r="J48" s="336"/>
      <c r="K48" s="336"/>
      <c r="L48" s="336"/>
      <c r="M48" s="336"/>
      <c r="N48" s="149"/>
      <c r="O48" s="151" t="str">
        <f>IF(N46="", "",($O$44+O46))</f>
        <v/>
      </c>
    </row>
    <row r="49" spans="1:15" ht="23.25">
      <c r="A49" s="331" t="str">
        <f>IF(N45="","As the %variation w.r.t total DSR Amount cell left Blank the bid is considered as Non-responsive","Sheet OK")</f>
        <v>As the %variation w.r.t total DSR Amount cell left Blank the bid is considered as Non-responsive</v>
      </c>
      <c r="B49" s="331"/>
      <c r="C49" s="331"/>
      <c r="D49" s="331"/>
      <c r="E49" s="331"/>
      <c r="F49" s="331"/>
      <c r="G49" s="331"/>
      <c r="H49" s="331"/>
      <c r="I49" s="331"/>
      <c r="J49" s="331"/>
      <c r="K49" s="331"/>
      <c r="L49" s="331"/>
      <c r="M49" s="331"/>
      <c r="N49" s="331"/>
      <c r="O49" s="332"/>
    </row>
    <row r="50" spans="1:15">
      <c r="A50" s="263"/>
      <c r="C50" s="135"/>
      <c r="D50" s="153"/>
      <c r="E50" s="135"/>
      <c r="F50" s="135"/>
      <c r="G50" s="153"/>
      <c r="H50" s="153"/>
      <c r="I50" s="153"/>
      <c r="J50" s="153"/>
      <c r="K50" s="153"/>
      <c r="M50" s="153"/>
    </row>
    <row r="51" spans="1:15">
      <c r="A51" s="263"/>
      <c r="C51" s="135"/>
      <c r="D51" s="153"/>
      <c r="E51" s="135"/>
      <c r="F51" s="135"/>
      <c r="G51" s="153"/>
      <c r="H51" s="153"/>
      <c r="I51" s="153"/>
      <c r="J51" s="153"/>
      <c r="K51" s="153"/>
      <c r="M51" s="153"/>
    </row>
    <row r="52" spans="1:15">
      <c r="A52" s="263"/>
      <c r="C52" s="135"/>
      <c r="D52" s="153"/>
      <c r="E52" s="135"/>
      <c r="F52" s="135"/>
      <c r="G52" s="153"/>
      <c r="H52" s="153"/>
      <c r="I52" s="153"/>
      <c r="J52" s="153"/>
      <c r="K52" s="153"/>
      <c r="M52" s="153"/>
      <c r="N52" s="154"/>
    </row>
    <row r="53" spans="1:15">
      <c r="A53" s="263"/>
      <c r="C53" s="135"/>
      <c r="D53" s="153"/>
      <c r="E53" s="135"/>
      <c r="F53" s="135"/>
      <c r="G53" s="153"/>
      <c r="H53" s="153"/>
      <c r="I53" s="153"/>
      <c r="J53" s="153"/>
      <c r="K53" s="153"/>
      <c r="M53" s="153"/>
      <c r="N53" s="264"/>
      <c r="O53" s="264"/>
    </row>
    <row r="54" spans="1:15">
      <c r="A54" s="263"/>
      <c r="C54" s="135"/>
      <c r="D54" s="153"/>
      <c r="E54" s="135"/>
      <c r="F54" s="135"/>
      <c r="G54" s="153"/>
      <c r="H54" s="153"/>
      <c r="I54" s="153"/>
      <c r="J54" s="153"/>
      <c r="K54" s="153"/>
      <c r="M54" s="153"/>
    </row>
    <row r="55" spans="1:15">
      <c r="A55" s="263"/>
      <c r="C55" s="135"/>
      <c r="D55" s="153"/>
      <c r="E55" s="135"/>
      <c r="F55" s="135"/>
      <c r="G55" s="153"/>
      <c r="H55" s="153"/>
      <c r="I55" s="153"/>
      <c r="J55" s="153"/>
      <c r="K55" s="153"/>
      <c r="M55" s="153"/>
    </row>
    <row r="56" spans="1:15">
      <c r="A56" s="263"/>
      <c r="C56" s="135"/>
      <c r="D56" s="153"/>
      <c r="E56" s="135"/>
      <c r="F56" s="135"/>
      <c r="G56" s="153"/>
      <c r="H56" s="153"/>
      <c r="I56" s="153"/>
      <c r="J56" s="153"/>
      <c r="K56" s="153"/>
      <c r="M56" s="153"/>
    </row>
    <row r="57" spans="1:15">
      <c r="A57" s="263"/>
      <c r="C57" s="135"/>
      <c r="D57" s="153"/>
      <c r="E57" s="135"/>
      <c r="F57" s="135"/>
      <c r="G57" s="153"/>
      <c r="H57" s="153"/>
      <c r="I57" s="153"/>
      <c r="J57" s="153"/>
      <c r="K57" s="153"/>
      <c r="M57" s="153"/>
    </row>
    <row r="58" spans="1:15">
      <c r="A58" s="263"/>
      <c r="C58" s="135"/>
      <c r="D58" s="153"/>
      <c r="E58" s="135"/>
      <c r="F58" s="135"/>
      <c r="G58" s="153"/>
      <c r="H58" s="153"/>
      <c r="I58" s="153"/>
      <c r="J58" s="153"/>
      <c r="K58" s="153"/>
      <c r="M58" s="153"/>
    </row>
    <row r="59" spans="1:15">
      <c r="A59" s="263"/>
      <c r="C59" s="135"/>
      <c r="D59" s="153"/>
      <c r="E59" s="135"/>
      <c r="F59" s="135"/>
      <c r="G59" s="153"/>
      <c r="H59" s="153"/>
      <c r="I59" s="153"/>
      <c r="J59" s="153"/>
      <c r="K59" s="153"/>
      <c r="M59" s="153"/>
    </row>
    <row r="60" spans="1:15">
      <c r="A60" s="263"/>
      <c r="C60" s="135"/>
      <c r="D60" s="153"/>
      <c r="E60" s="135"/>
      <c r="F60" s="135"/>
      <c r="G60" s="153"/>
      <c r="H60" s="153"/>
      <c r="I60" s="153"/>
      <c r="J60" s="153"/>
      <c r="K60" s="153"/>
      <c r="M60" s="153"/>
    </row>
    <row r="61" spans="1:15">
      <c r="A61" s="263"/>
      <c r="C61" s="135"/>
      <c r="D61" s="153"/>
      <c r="E61" s="135"/>
      <c r="F61" s="135"/>
      <c r="G61" s="153"/>
      <c r="H61" s="153"/>
      <c r="I61" s="153"/>
      <c r="J61" s="153"/>
      <c r="K61" s="153"/>
      <c r="M61" s="153"/>
    </row>
    <row r="62" spans="1:15">
      <c r="A62" s="263"/>
      <c r="C62" s="135"/>
      <c r="D62" s="153"/>
      <c r="E62" s="135"/>
      <c r="F62" s="135"/>
      <c r="G62" s="153"/>
      <c r="H62" s="153"/>
      <c r="I62" s="153"/>
      <c r="J62" s="153"/>
      <c r="K62" s="153"/>
      <c r="M62" s="153"/>
    </row>
    <row r="63" spans="1:15">
      <c r="A63" s="263"/>
      <c r="C63" s="135"/>
      <c r="D63" s="153"/>
      <c r="E63" s="135"/>
      <c r="F63" s="135"/>
      <c r="G63" s="153"/>
      <c r="H63" s="153"/>
      <c r="I63" s="153"/>
      <c r="J63" s="153"/>
      <c r="K63" s="153"/>
      <c r="M63" s="153"/>
    </row>
    <row r="64" spans="1:15">
      <c r="A64" s="263"/>
      <c r="C64" s="135"/>
      <c r="D64" s="153"/>
      <c r="E64" s="135"/>
      <c r="F64" s="135"/>
      <c r="G64" s="153"/>
      <c r="H64" s="153"/>
      <c r="I64" s="153"/>
      <c r="J64" s="153"/>
      <c r="K64" s="153"/>
      <c r="M64" s="153"/>
    </row>
    <row r="65" spans="1:13">
      <c r="A65" s="263"/>
      <c r="C65" s="135"/>
      <c r="D65" s="153"/>
      <c r="E65" s="135"/>
      <c r="F65" s="135"/>
      <c r="G65" s="153"/>
      <c r="H65" s="153"/>
      <c r="I65" s="153"/>
      <c r="J65" s="153"/>
      <c r="K65" s="153"/>
      <c r="M65" s="153"/>
    </row>
    <row r="66" spans="1:13">
      <c r="A66" s="263"/>
      <c r="C66" s="135"/>
      <c r="D66" s="153"/>
      <c r="E66" s="135"/>
      <c r="F66" s="135"/>
      <c r="G66" s="153"/>
      <c r="H66" s="153"/>
      <c r="I66" s="153"/>
      <c r="J66" s="153"/>
      <c r="K66" s="153"/>
      <c r="M66" s="153"/>
    </row>
    <row r="67" spans="1:13">
      <c r="A67" s="263"/>
      <c r="C67" s="135"/>
      <c r="D67" s="153"/>
      <c r="E67" s="135"/>
      <c r="F67" s="135"/>
      <c r="G67" s="153"/>
      <c r="H67" s="153"/>
      <c r="I67" s="153"/>
      <c r="J67" s="153"/>
      <c r="K67" s="153"/>
      <c r="M67" s="153"/>
    </row>
    <row r="68" spans="1:13">
      <c r="A68" s="263"/>
      <c r="C68" s="135"/>
      <c r="D68" s="153"/>
      <c r="E68" s="135"/>
      <c r="F68" s="135"/>
      <c r="G68" s="153"/>
      <c r="H68" s="153"/>
      <c r="I68" s="153"/>
      <c r="J68" s="153"/>
      <c r="K68" s="153"/>
      <c r="M68" s="153"/>
    </row>
    <row r="69" spans="1:13">
      <c r="A69" s="263"/>
      <c r="C69" s="135"/>
      <c r="D69" s="153"/>
      <c r="E69" s="135"/>
      <c r="F69" s="135"/>
      <c r="G69" s="153"/>
      <c r="H69" s="153"/>
      <c r="I69" s="153"/>
      <c r="J69" s="153"/>
      <c r="K69" s="153"/>
      <c r="M69" s="153"/>
    </row>
    <row r="70" spans="1:13">
      <c r="A70" s="263"/>
      <c r="C70" s="135"/>
      <c r="D70" s="153"/>
      <c r="E70" s="135"/>
      <c r="F70" s="135"/>
      <c r="G70" s="153"/>
      <c r="H70" s="153"/>
      <c r="I70" s="153"/>
      <c r="J70" s="153"/>
      <c r="K70" s="153"/>
      <c r="M70" s="153"/>
    </row>
    <row r="71" spans="1:13">
      <c r="A71" s="263"/>
      <c r="C71" s="135"/>
      <c r="D71" s="153"/>
      <c r="E71" s="135"/>
      <c r="F71" s="135"/>
      <c r="G71" s="153"/>
      <c r="H71" s="153"/>
      <c r="I71" s="153"/>
      <c r="J71" s="153"/>
      <c r="K71" s="153"/>
      <c r="M71" s="153"/>
    </row>
    <row r="72" spans="1:13">
      <c r="A72" s="263"/>
      <c r="C72" s="135"/>
      <c r="D72" s="153"/>
      <c r="E72" s="135"/>
      <c r="F72" s="135"/>
      <c r="G72" s="153"/>
      <c r="H72" s="153"/>
      <c r="I72" s="153"/>
      <c r="J72" s="153"/>
      <c r="K72" s="153"/>
      <c r="M72" s="153"/>
    </row>
    <row r="73" spans="1:13">
      <c r="A73" s="263"/>
      <c r="C73" s="135"/>
      <c r="D73" s="153"/>
      <c r="E73" s="135"/>
      <c r="F73" s="135"/>
      <c r="G73" s="153"/>
      <c r="H73" s="153"/>
      <c r="I73" s="153"/>
      <c r="J73" s="153"/>
      <c r="K73" s="153"/>
      <c r="M73" s="153"/>
    </row>
    <row r="74" spans="1:13">
      <c r="A74" s="263"/>
      <c r="C74" s="135"/>
      <c r="D74" s="153"/>
      <c r="E74" s="135"/>
      <c r="F74" s="135"/>
      <c r="G74" s="153"/>
      <c r="H74" s="153"/>
      <c r="I74" s="153"/>
      <c r="J74" s="153"/>
      <c r="K74" s="153"/>
      <c r="M74" s="153"/>
    </row>
    <row r="75" spans="1:13">
      <c r="A75" s="263"/>
      <c r="C75" s="135"/>
      <c r="D75" s="153"/>
      <c r="E75" s="135"/>
      <c r="F75" s="135"/>
      <c r="G75" s="153"/>
      <c r="H75" s="153"/>
      <c r="I75" s="153"/>
      <c r="J75" s="153"/>
      <c r="K75" s="153"/>
      <c r="M75" s="153"/>
    </row>
    <row r="76" spans="1:13">
      <c r="A76" s="263"/>
      <c r="C76" s="135"/>
      <c r="D76" s="153"/>
      <c r="E76" s="135"/>
      <c r="F76" s="135"/>
      <c r="G76" s="153"/>
      <c r="H76" s="153"/>
      <c r="I76" s="153"/>
      <c r="J76" s="153"/>
      <c r="K76" s="153"/>
      <c r="M76" s="153"/>
    </row>
    <row r="77" spans="1:13">
      <c r="A77" s="263"/>
      <c r="C77" s="135"/>
      <c r="D77" s="153"/>
      <c r="E77" s="135"/>
      <c r="F77" s="135"/>
      <c r="G77" s="153"/>
      <c r="H77" s="153"/>
      <c r="I77" s="153"/>
      <c r="J77" s="153"/>
      <c r="K77" s="153"/>
      <c r="M77" s="153"/>
    </row>
    <row r="78" spans="1:13">
      <c r="A78" s="263"/>
      <c r="C78" s="135"/>
      <c r="D78" s="153"/>
      <c r="E78" s="135"/>
      <c r="F78" s="135"/>
      <c r="G78" s="153"/>
      <c r="H78" s="153"/>
      <c r="I78" s="153"/>
      <c r="J78" s="153"/>
      <c r="K78" s="153"/>
      <c r="M78" s="153"/>
    </row>
    <row r="79" spans="1:13">
      <c r="A79" s="263"/>
      <c r="C79" s="135"/>
      <c r="D79" s="153"/>
      <c r="E79" s="135"/>
      <c r="F79" s="135"/>
      <c r="G79" s="153"/>
      <c r="H79" s="153"/>
      <c r="I79" s="153"/>
      <c r="J79" s="153"/>
      <c r="K79" s="153"/>
      <c r="M79" s="153"/>
    </row>
    <row r="80" spans="1:13">
      <c r="A80" s="263"/>
      <c r="C80" s="135"/>
      <c r="D80" s="153"/>
      <c r="E80" s="135"/>
      <c r="F80" s="135"/>
      <c r="G80" s="153"/>
      <c r="H80" s="153"/>
      <c r="I80" s="153"/>
      <c r="J80" s="153"/>
      <c r="K80" s="153"/>
      <c r="M80" s="153"/>
    </row>
    <row r="81" spans="1:13">
      <c r="A81" s="263"/>
      <c r="C81" s="135"/>
      <c r="D81" s="153"/>
      <c r="E81" s="135"/>
      <c r="F81" s="135"/>
      <c r="G81" s="153"/>
      <c r="H81" s="153"/>
      <c r="I81" s="153"/>
      <c r="J81" s="153"/>
      <c r="K81" s="153"/>
      <c r="M81" s="153"/>
    </row>
    <row r="82" spans="1:13">
      <c r="A82" s="263"/>
      <c r="C82" s="135"/>
      <c r="D82" s="153"/>
      <c r="E82" s="135"/>
      <c r="F82" s="135"/>
      <c r="G82" s="153"/>
      <c r="H82" s="153"/>
      <c r="I82" s="153"/>
      <c r="J82" s="153"/>
      <c r="K82" s="153"/>
      <c r="M82" s="153"/>
    </row>
  </sheetData>
  <sheetProtection algorithmName="SHA-512" hashValue="UnklSksLPa9pDr79Jco9+P8mKUba6Wh3mg2Lahq88EYEZr7W54abdxQAowVLzQ0xP9kRA8qIrH9SYPGwtwG3lg==" saltValue="93oZQ0S+E8bRtdx+zvwkxQ=="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49:O49"/>
    <mergeCell ref="K3:M3"/>
    <mergeCell ref="C6:J6"/>
    <mergeCell ref="K4:M4"/>
    <mergeCell ref="A44:M44"/>
    <mergeCell ref="A48:M48"/>
    <mergeCell ref="A45:M45"/>
    <mergeCell ref="A46:M46"/>
    <mergeCell ref="A47:M47"/>
  </mergeCells>
  <conditionalFormatting sqref="A49">
    <cfRule type="containsText" dxfId="8" priority="2" stopIfTrue="1" operator="containsText" text="sheet">
      <formula>NOT(ISERROR(SEARCH("sheet",A49)))</formula>
    </cfRule>
    <cfRule type="containsText" dxfId="7" priority="3" stopIfTrue="1" operator="containsText" text="responsive">
      <formula>NOT(ISERROR(SEARCH("responsive",A49)))</formula>
    </cfRule>
  </conditionalFormatting>
  <conditionalFormatting sqref="O48">
    <cfRule type="containsText" dxfId="6" priority="1" stopIfTrue="1" operator="containsText" text="percentage">
      <formula>NOT(ISERROR(SEARCH("percentage",O48)))</formula>
    </cfRule>
  </conditionalFormatting>
  <dataValidations count="1">
    <dataValidation type="decimal" allowBlank="1" showInputMessage="1" showErrorMessage="1" prompt="Please Enter Percentage" sqref="N45" xr:uid="{00000000-0002-0000-0400-000000000000}">
      <formula1>-100</formula1>
      <formula2>100</formula2>
    </dataValidation>
  </dataValidations>
  <pageMargins left="0.45" right="0.45" top="0.75" bottom="0.75" header="0.3" footer="0.3"/>
  <pageSetup scale="55"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8"/>
  <sheetViews>
    <sheetView view="pageBreakPreview" zoomScale="80" zoomScaleNormal="80" zoomScaleSheetLayoutView="80" workbookViewId="0">
      <pane ySplit="9" topLeftCell="A12" activePane="bottomLeft" state="frozen"/>
      <selection pane="bottomLeft" activeCell="F11" sqref="F11"/>
    </sheetView>
  </sheetViews>
  <sheetFormatPr defaultRowHeight="13.5"/>
  <cols>
    <col min="1" max="1" width="5.85546875" style="156" customWidth="1"/>
    <col min="2" max="2" width="11.28515625" style="156" hidden="1" customWidth="1"/>
    <col min="3" max="3" width="12.7109375" style="156" hidden="1" customWidth="1"/>
    <col min="4" max="4" width="16.5703125" style="156" hidden="1" customWidth="1"/>
    <col min="5" max="5" width="10.85546875" style="156" customWidth="1"/>
    <col min="6" max="6" width="19.5703125" style="271" customWidth="1"/>
    <col min="7" max="7" width="67.5703125" style="156" customWidth="1"/>
    <col min="8" max="8" width="7.710937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37" t="str">
        <f>'Name of Bidder'!A1:C1</f>
        <v>Construction of 02 nos Car parking Shed for 10 nos Car at 765/400/220KV Kurnool-III Sub-station</v>
      </c>
      <c r="B1" s="337"/>
      <c r="C1" s="337"/>
      <c r="D1" s="337"/>
      <c r="E1" s="337"/>
      <c r="F1" s="337"/>
      <c r="G1" s="337"/>
      <c r="H1" s="337"/>
      <c r="I1" s="337"/>
      <c r="J1" s="337"/>
      <c r="K1" s="337"/>
      <c r="L1" s="337"/>
      <c r="M1" s="201"/>
      <c r="N1" s="208"/>
      <c r="O1" s="208"/>
      <c r="P1" s="208"/>
    </row>
    <row r="2" spans="1:16" s="155" customFormat="1" ht="16.5" customHeight="1">
      <c r="A2" s="337" t="s">
        <v>265</v>
      </c>
      <c r="B2" s="337"/>
      <c r="C2" s="337"/>
      <c r="D2" s="337"/>
      <c r="E2" s="337"/>
      <c r="F2" s="337"/>
      <c r="G2" s="337"/>
      <c r="H2" s="337"/>
      <c r="I2" s="337"/>
      <c r="J2" s="337"/>
      <c r="K2" s="337"/>
      <c r="L2" s="337"/>
      <c r="M2" s="201"/>
      <c r="N2" s="208"/>
      <c r="O2" s="208"/>
      <c r="P2" s="208"/>
    </row>
    <row r="3" spans="1:16" ht="15.75">
      <c r="A3" s="132" t="s">
        <v>266</v>
      </c>
      <c r="B3" s="132"/>
      <c r="C3" s="132"/>
      <c r="D3" s="334">
        <f>'Name of Bidder'!C9</f>
        <v>0</v>
      </c>
      <c r="E3" s="334"/>
      <c r="F3" s="334"/>
      <c r="G3" s="334"/>
      <c r="H3" s="334"/>
      <c r="I3" s="334"/>
      <c r="J3" s="333" t="s">
        <v>242</v>
      </c>
      <c r="K3" s="333"/>
      <c r="L3" s="333"/>
      <c r="M3" s="132"/>
      <c r="N3" s="209"/>
      <c r="O3" s="209"/>
      <c r="P3" s="209"/>
    </row>
    <row r="4" spans="1:16" ht="15.75">
      <c r="A4" s="334" t="s">
        <v>15</v>
      </c>
      <c r="B4" s="334"/>
      <c r="C4" s="334"/>
      <c r="D4" s="334">
        <f>'Name of Bidder'!C10</f>
        <v>0</v>
      </c>
      <c r="E4" s="334"/>
      <c r="F4" s="334"/>
      <c r="G4" s="334"/>
      <c r="H4" s="334"/>
      <c r="I4" s="334"/>
      <c r="J4" s="333" t="s">
        <v>244</v>
      </c>
      <c r="K4" s="333"/>
      <c r="L4" s="333"/>
      <c r="M4" s="132"/>
      <c r="N4" s="209"/>
      <c r="O4" s="209"/>
      <c r="P4" s="209"/>
    </row>
    <row r="5" spans="1:16" ht="15.75">
      <c r="A5" s="132"/>
      <c r="B5" s="132"/>
      <c r="C5" s="132"/>
      <c r="D5" s="334">
        <f>'Name of Bidder'!C11</f>
        <v>0</v>
      </c>
      <c r="E5" s="334"/>
      <c r="F5" s="334"/>
      <c r="G5" s="334"/>
      <c r="H5" s="334"/>
      <c r="I5" s="334"/>
      <c r="J5" s="333" t="s">
        <v>245</v>
      </c>
      <c r="K5" s="333"/>
      <c r="L5" s="333"/>
      <c r="M5" s="132"/>
      <c r="N5" s="209"/>
      <c r="O5" s="209"/>
      <c r="P5" s="209"/>
    </row>
    <row r="6" spans="1:16" ht="15.75">
      <c r="A6" s="132"/>
      <c r="B6" s="132"/>
      <c r="C6" s="132"/>
      <c r="D6" s="334">
        <f>'Name of Bidder'!C12</f>
        <v>0</v>
      </c>
      <c r="E6" s="334"/>
      <c r="F6" s="334"/>
      <c r="G6" s="334"/>
      <c r="H6" s="334"/>
      <c r="I6" s="334"/>
      <c r="J6" s="132" t="s">
        <v>246</v>
      </c>
      <c r="K6" s="132"/>
      <c r="L6" s="132"/>
      <c r="M6" s="132"/>
      <c r="N6" s="209"/>
      <c r="O6" s="209"/>
      <c r="P6" s="209"/>
    </row>
    <row r="7" spans="1:16" ht="15.75">
      <c r="A7" s="132"/>
      <c r="B7" s="132"/>
      <c r="C7" s="132"/>
      <c r="D7" s="132"/>
      <c r="E7" s="334"/>
      <c r="F7" s="334"/>
      <c r="G7" s="334"/>
      <c r="H7" s="334"/>
      <c r="I7" s="334"/>
      <c r="J7" s="132" t="s">
        <v>247</v>
      </c>
      <c r="K7" s="132"/>
      <c r="L7" s="132"/>
      <c r="M7" s="132"/>
      <c r="N7" s="209"/>
      <c r="O7" s="209"/>
      <c r="P7" s="209"/>
    </row>
    <row r="8" spans="1:16" s="157" customFormat="1" ht="99">
      <c r="A8" s="127" t="s">
        <v>249</v>
      </c>
      <c r="B8" s="127" t="s">
        <v>250</v>
      </c>
      <c r="C8" s="127" t="s">
        <v>267</v>
      </c>
      <c r="D8" s="128" t="s">
        <v>268</v>
      </c>
      <c r="E8" s="128" t="s">
        <v>253</v>
      </c>
      <c r="F8" s="267" t="s">
        <v>254</v>
      </c>
      <c r="G8" s="127" t="s">
        <v>269</v>
      </c>
      <c r="H8" s="127" t="s">
        <v>255</v>
      </c>
      <c r="I8" s="127" t="s">
        <v>256</v>
      </c>
      <c r="J8" s="127" t="s">
        <v>270</v>
      </c>
      <c r="K8" s="127" t="s">
        <v>271</v>
      </c>
      <c r="L8" s="127" t="s">
        <v>259</v>
      </c>
      <c r="M8" s="127" t="s">
        <v>272</v>
      </c>
      <c r="N8" s="207"/>
      <c r="O8" s="207"/>
      <c r="P8" s="210">
        <f>COUNTIF(J11:J12,"")+COUNTIF(J14:J14,"")</f>
        <v>3</v>
      </c>
    </row>
    <row r="9" spans="1:16" ht="16.5">
      <c r="A9" s="202">
        <v>1</v>
      </c>
      <c r="B9" s="202">
        <v>2</v>
      </c>
      <c r="C9" s="202">
        <v>2</v>
      </c>
      <c r="D9" s="202">
        <v>3</v>
      </c>
      <c r="E9" s="203">
        <v>3</v>
      </c>
      <c r="F9" s="272">
        <v>4</v>
      </c>
      <c r="G9" s="204">
        <v>5</v>
      </c>
      <c r="H9" s="204">
        <v>6</v>
      </c>
      <c r="I9" s="204">
        <v>7</v>
      </c>
      <c r="J9" s="204">
        <v>8</v>
      </c>
      <c r="K9" s="205" t="s">
        <v>339</v>
      </c>
      <c r="L9" s="205" t="s">
        <v>340</v>
      </c>
      <c r="M9" s="205"/>
      <c r="N9" s="209"/>
      <c r="O9" s="209"/>
      <c r="P9" s="210">
        <f>COUNTIF(I11:I14,"&gt;0")</f>
        <v>3</v>
      </c>
    </row>
    <row r="10" spans="1:16" ht="30.75" customHeight="1">
      <c r="A10" s="221" t="s">
        <v>273</v>
      </c>
      <c r="B10" s="222"/>
      <c r="C10" s="223"/>
      <c r="D10" s="223"/>
      <c r="E10" s="224"/>
      <c r="F10" s="268"/>
      <c r="G10" s="229" t="s">
        <v>274</v>
      </c>
      <c r="H10" s="225"/>
      <c r="I10" s="226"/>
      <c r="J10" s="227"/>
      <c r="K10" s="228"/>
      <c r="L10" s="228"/>
      <c r="M10" s="228"/>
      <c r="N10" s="209"/>
      <c r="O10" s="209"/>
      <c r="P10" s="210"/>
    </row>
    <row r="11" spans="1:16" ht="90">
      <c r="A11" s="147">
        <v>1</v>
      </c>
      <c r="B11" s="266"/>
      <c r="C11" s="202"/>
      <c r="D11" s="236"/>
      <c r="E11" s="211">
        <v>0.18</v>
      </c>
      <c r="F11" s="269"/>
      <c r="G11" s="239" t="s">
        <v>415</v>
      </c>
      <c r="H11" s="260" t="s">
        <v>343</v>
      </c>
      <c r="I11" s="234">
        <v>7</v>
      </c>
      <c r="J11" s="235"/>
      <c r="K11" s="237">
        <f>ROUND(J11*I11,2)</f>
        <v>0</v>
      </c>
      <c r="L11" s="265">
        <f>IF(F11="",K11*E11,K11*F11)</f>
        <v>0</v>
      </c>
      <c r="M11" s="206" t="str">
        <f t="shared" ref="M11:M14" si="0">IF($P$9&lt;&gt;$P$8,IF(OR(J11="",J11=0),"Included in other item",""),"")</f>
        <v/>
      </c>
      <c r="N11" s="209" t="b">
        <f t="shared" ref="N11" si="1">ISBLANK(J11)</f>
        <v>1</v>
      </c>
      <c r="O11" s="209" t="b">
        <f t="shared" ref="O11" si="2">AND(N11=FALSE,J11=0)</f>
        <v>0</v>
      </c>
      <c r="P11" s="210"/>
    </row>
    <row r="12" spans="1:16" ht="105">
      <c r="A12" s="147">
        <v>2</v>
      </c>
      <c r="B12" s="266"/>
      <c r="C12" s="202"/>
      <c r="D12" s="236"/>
      <c r="E12" s="211">
        <v>0.18</v>
      </c>
      <c r="F12" s="269"/>
      <c r="G12" s="239" t="s">
        <v>372</v>
      </c>
      <c r="H12" s="260" t="s">
        <v>343</v>
      </c>
      <c r="I12" s="234">
        <v>21</v>
      </c>
      <c r="J12" s="235"/>
      <c r="K12" s="237">
        <f t="shared" ref="K12" si="3">ROUND(J12*I12,2)</f>
        <v>0</v>
      </c>
      <c r="L12" s="265">
        <f t="shared" ref="L12" si="4">IF(F12="",K12*E12,K12*F12)</f>
        <v>0</v>
      </c>
      <c r="M12" s="206" t="str">
        <f t="shared" si="0"/>
        <v/>
      </c>
      <c r="N12" s="209"/>
      <c r="O12" s="209"/>
      <c r="P12" s="210"/>
    </row>
    <row r="13" spans="1:16" ht="30.75" customHeight="1">
      <c r="A13" s="221" t="s">
        <v>273</v>
      </c>
      <c r="B13" s="222"/>
      <c r="C13" s="223"/>
      <c r="D13" s="223"/>
      <c r="E13" s="224"/>
      <c r="F13" s="268"/>
      <c r="G13" s="229" t="s">
        <v>389</v>
      </c>
      <c r="H13" s="225"/>
      <c r="I13" s="226"/>
      <c r="J13" s="227"/>
      <c r="K13" s="228"/>
      <c r="L13" s="228"/>
      <c r="M13" s="228"/>
      <c r="N13" s="209"/>
      <c r="O13" s="209"/>
      <c r="P13" s="210"/>
    </row>
    <row r="14" spans="1:16" ht="15.75">
      <c r="A14" s="147">
        <v>1</v>
      </c>
      <c r="B14" s="266"/>
      <c r="C14" s="202"/>
      <c r="D14" s="236"/>
      <c r="E14" s="211">
        <v>0.18</v>
      </c>
      <c r="F14" s="269"/>
      <c r="G14" s="239" t="s">
        <v>416</v>
      </c>
      <c r="H14" s="260" t="s">
        <v>390</v>
      </c>
      <c r="I14" s="234">
        <v>6</v>
      </c>
      <c r="J14" s="235"/>
      <c r="K14" s="237">
        <f t="shared" ref="K14" si="5">ROUND(J14*I14,2)</f>
        <v>0</v>
      </c>
      <c r="L14" s="265">
        <f t="shared" ref="L14" si="6">IF(F14="",K14*E14,K14*F14)</f>
        <v>0</v>
      </c>
      <c r="M14" s="206" t="str">
        <f t="shared" si="0"/>
        <v/>
      </c>
      <c r="N14" s="209"/>
      <c r="O14" s="209"/>
      <c r="P14" s="210"/>
    </row>
    <row r="15" spans="1:16" ht="53.25" customHeight="1">
      <c r="A15" s="230"/>
      <c r="B15" s="230"/>
      <c r="C15" s="230"/>
      <c r="D15" s="230"/>
      <c r="E15" s="230"/>
      <c r="F15" s="270"/>
      <c r="G15" s="340" t="s">
        <v>275</v>
      </c>
      <c r="H15" s="340"/>
      <c r="I15" s="340"/>
      <c r="J15" s="340"/>
      <c r="K15" s="240" t="str">
        <f>IF(P9=P8,"",SUM(K11:K14))</f>
        <v/>
      </c>
      <c r="L15" s="240" t="str">
        <f>IF(P9=P8,"", SUM(L11:L14))</f>
        <v/>
      </c>
      <c r="M15" s="231"/>
      <c r="N15" s="152" t="str">
        <f>IF(COUNTIF(N6:N14,"TRUE"),"False","Sheet OK")</f>
        <v>False</v>
      </c>
      <c r="O15" s="209"/>
      <c r="P15" s="209"/>
    </row>
    <row r="16" spans="1:16" ht="39" customHeight="1">
      <c r="A16" s="339" t="str">
        <f>IF(K15="","As all the line items are Left Blank the bid is considered as Non-responsive","Sheet OK")</f>
        <v>As all the line items are Left Blank the bid is considered as Non-responsive</v>
      </c>
      <c r="B16" s="339"/>
      <c r="C16" s="339"/>
      <c r="D16" s="339"/>
      <c r="E16" s="339"/>
      <c r="F16" s="339"/>
      <c r="G16" s="339"/>
      <c r="H16" s="339"/>
      <c r="I16" s="339"/>
      <c r="J16" s="339"/>
      <c r="K16" s="339"/>
      <c r="L16" s="339"/>
      <c r="M16" s="339"/>
      <c r="N16" s="209"/>
      <c r="O16" s="209"/>
      <c r="P16" s="209"/>
    </row>
    <row r="18" spans="14:15">
      <c r="N18" s="158" t="str">
        <f>IF(COUNTIF(N15:N17,"TRUE"),"False","Sheet OK")</f>
        <v>Sheet OK</v>
      </c>
      <c r="O18" s="158"/>
    </row>
  </sheetData>
  <sheetProtection algorithmName="SHA-512" hashValue="/VVIImApARrydnMpDdNisbKluJHvzbNB7bAzgHVCn6c3sl6YgvbYakYeeJYDu/z9ILzgZ8sh/+3P8KOiZsr5Pg==" saltValue="jmhepdiiqKTSwbyJ7Q6JFw=="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6:M16"/>
    <mergeCell ref="A1:L1"/>
    <mergeCell ref="A4:C4"/>
    <mergeCell ref="D3:I3"/>
    <mergeCell ref="D5:I5"/>
    <mergeCell ref="E7:I7"/>
    <mergeCell ref="G15:J15"/>
    <mergeCell ref="J3:L3"/>
    <mergeCell ref="J4:L4"/>
    <mergeCell ref="D4:I4"/>
    <mergeCell ref="D6:I6"/>
    <mergeCell ref="J5:L5"/>
    <mergeCell ref="A2:L2"/>
  </mergeCells>
  <conditionalFormatting sqref="A16:M16">
    <cfRule type="containsText" dxfId="5" priority="11" stopIfTrue="1" operator="containsText" text="sheet">
      <formula>NOT(ISERROR(SEARCH("sheet",A16)))</formula>
    </cfRule>
    <cfRule type="containsText" dxfId="4" priority="12" stopIfTrue="1" operator="containsText" text="Non-responsive">
      <formula>NOT(ISERROR(SEARCH("Non-responsive",A16)))</formula>
    </cfRule>
  </conditionalFormatting>
  <conditionalFormatting sqref="M11:M12 M14">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2 D14"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2 J14" xr:uid="{00000000-0002-0000-0500-000001000000}">
      <formula1>0</formula1>
    </dataValidation>
  </dataValidations>
  <pageMargins left="0.7" right="0.7" top="0.75" bottom="0.75" header="0.3" footer="0.3"/>
  <pageSetup paperSize="9" scale="63"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L15" sqref="L15"/>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90" t="str">
        <f>'Name of Bidder'!A1</f>
        <v>Construction of 02 nos Car parking Shed for 10 nos Car at 765/400/220KV Kurnool-III Sub-station</v>
      </c>
      <c r="B1" s="290"/>
      <c r="C1" s="290"/>
      <c r="D1" s="290"/>
    </row>
    <row r="2" spans="1:4" ht="16.5">
      <c r="A2" s="290" t="s">
        <v>276</v>
      </c>
      <c r="B2" s="290"/>
      <c r="C2" s="290"/>
      <c r="D2" s="290"/>
    </row>
    <row r="3" spans="1:4">
      <c r="A3" s="341" t="s">
        <v>243</v>
      </c>
      <c r="B3" s="341"/>
      <c r="C3" s="341" t="s">
        <v>242</v>
      </c>
      <c r="D3" s="341"/>
    </row>
    <row r="4" spans="1:4">
      <c r="A4" s="241" t="s">
        <v>14</v>
      </c>
      <c r="B4" s="242">
        <f>'Name of Bidder'!C9</f>
        <v>0</v>
      </c>
      <c r="C4" s="241" t="s">
        <v>244</v>
      </c>
      <c r="D4" s="243"/>
    </row>
    <row r="5" spans="1:4" ht="16.5">
      <c r="A5" s="241" t="s">
        <v>15</v>
      </c>
      <c r="B5" s="242">
        <f>'Schedule-I'!C5</f>
        <v>0</v>
      </c>
      <c r="C5" s="343" t="s">
        <v>245</v>
      </c>
      <c r="D5" s="343"/>
    </row>
    <row r="6" spans="1:4" ht="16.5">
      <c r="A6" s="244"/>
      <c r="B6" s="242">
        <f>'Schedule-I'!C6</f>
        <v>0</v>
      </c>
      <c r="C6" s="62" t="s">
        <v>246</v>
      </c>
      <c r="D6" s="126"/>
    </row>
    <row r="7" spans="1:4" ht="16.5">
      <c r="A7" s="244"/>
      <c r="B7" s="242">
        <f>'Schedule-I'!C7</f>
        <v>0</v>
      </c>
      <c r="C7" s="62" t="s">
        <v>277</v>
      </c>
      <c r="D7" s="126"/>
    </row>
    <row r="8" spans="1:4" ht="16.5">
      <c r="A8" s="244"/>
      <c r="B8" s="242"/>
      <c r="C8" s="62" t="s">
        <v>278</v>
      </c>
      <c r="D8" s="126"/>
    </row>
    <row r="9" spans="1:4" ht="15">
      <c r="A9" s="160" t="s">
        <v>249</v>
      </c>
      <c r="B9" s="342" t="s">
        <v>279</v>
      </c>
      <c r="C9" s="342"/>
      <c r="D9" s="161" t="s">
        <v>280</v>
      </c>
    </row>
    <row r="10" spans="1:4" ht="15">
      <c r="A10" s="162">
        <v>1.1000000000000001</v>
      </c>
      <c r="B10" s="344" t="s">
        <v>281</v>
      </c>
      <c r="C10" s="344"/>
      <c r="D10" s="245"/>
    </row>
    <row r="11" spans="1:4" ht="51" customHeight="1">
      <c r="A11" s="162"/>
      <c r="B11" s="345" t="str">
        <f>"Supply &amp; Installation Charges- Schedule Civil &amp; Electrical Items for " &amp;A1</f>
        <v>Supply &amp; Installation Charges- Schedule Civil &amp; Electrical Items for Construction of 02 nos Car parking Shed for 10 nos Car at 765/400/220KV Kurnool-III Sub-station</v>
      </c>
      <c r="C11" s="345"/>
      <c r="D11" s="246" t="str">
        <f>'Schedule-I'!N47</f>
        <v/>
      </c>
    </row>
    <row r="12" spans="1:4" ht="15">
      <c r="A12" s="162">
        <v>1.2</v>
      </c>
      <c r="B12" s="344" t="s">
        <v>282</v>
      </c>
      <c r="C12" s="344"/>
      <c r="D12" s="246"/>
    </row>
    <row r="13" spans="1:4" ht="58.5" customHeight="1">
      <c r="A13" s="162"/>
      <c r="B13" s="345" t="str">
        <f>"Supply &amp; Installation Charges- Non-Schedule Civil &amp; Electrical Items for " &amp; A1</f>
        <v>Supply &amp; Installation Charges- Non-Schedule Civil &amp; Electrical Items for Construction of 02 nos Car parking Shed for 10 nos Car at 765/400/220KV Kurnool-III Sub-station</v>
      </c>
      <c r="C13" s="345"/>
      <c r="D13" s="247" t="str">
        <f>'Schedule-II'!K15</f>
        <v/>
      </c>
    </row>
    <row r="14" spans="1:4" ht="15">
      <c r="A14" s="162"/>
      <c r="B14" s="351"/>
      <c r="C14" s="352"/>
      <c r="D14" s="247"/>
    </row>
    <row r="15" spans="1:4" ht="33.75" customHeight="1">
      <c r="A15" s="162" t="s">
        <v>283</v>
      </c>
      <c r="B15" s="353" t="s">
        <v>341</v>
      </c>
      <c r="C15" s="354"/>
      <c r="D15" s="163" t="str">
        <f>IF(OR(D11="",D13=""),"Non-responsive Bid",D11+D13)</f>
        <v>Non-responsive Bid</v>
      </c>
    </row>
    <row r="16" spans="1:4" ht="15">
      <c r="A16" s="162"/>
      <c r="B16" s="346"/>
      <c r="C16" s="347"/>
      <c r="D16" s="163"/>
    </row>
    <row r="17" spans="1:4" ht="15">
      <c r="A17" s="162" t="s">
        <v>284</v>
      </c>
      <c r="B17" s="344" t="s">
        <v>285</v>
      </c>
      <c r="C17" s="344"/>
      <c r="D17" s="163"/>
    </row>
    <row r="18" spans="1:4" ht="15">
      <c r="A18" s="162"/>
      <c r="B18" s="345" t="s">
        <v>286</v>
      </c>
      <c r="C18" s="345"/>
      <c r="D18" s="163" t="str">
        <f>'Schedule-I'!O48</f>
        <v/>
      </c>
    </row>
    <row r="19" spans="1:4" ht="15">
      <c r="A19" s="162"/>
      <c r="B19" s="345" t="s">
        <v>287</v>
      </c>
      <c r="C19" s="345"/>
      <c r="D19" s="163" t="str">
        <f>'Schedule-II'!L15</f>
        <v/>
      </c>
    </row>
    <row r="20" spans="1:4" ht="35.25" customHeight="1">
      <c r="A20" s="162"/>
      <c r="B20" s="348" t="s">
        <v>288</v>
      </c>
      <c r="C20" s="348"/>
      <c r="D20" s="163" t="str">
        <f>IF(OR(D11="",D13=""),"Non-responsive Bid",D18+D19)</f>
        <v>Non-responsive Bid</v>
      </c>
    </row>
    <row r="21" spans="1:4" ht="15.75">
      <c r="A21" s="162"/>
      <c r="B21" s="349"/>
      <c r="C21" s="350"/>
      <c r="D21" s="164"/>
    </row>
    <row r="22" spans="1:4" ht="16.5">
      <c r="A22" s="162" t="s">
        <v>289</v>
      </c>
      <c r="B22" s="348" t="s">
        <v>290</v>
      </c>
      <c r="C22" s="348"/>
      <c r="D22" s="163" t="str">
        <f>IF(OR(D11="",D13=""),"Non-responsive Bid",D15+D20)</f>
        <v>Non-responsive Bid</v>
      </c>
    </row>
    <row r="23" spans="1:4">
      <c r="A23" s="248"/>
      <c r="B23" s="249"/>
      <c r="C23" s="249"/>
      <c r="D23" s="250"/>
    </row>
    <row r="24" spans="1:4">
      <c r="A24" s="251"/>
      <c r="B24" s="252"/>
      <c r="C24" s="252"/>
      <c r="D24" s="253"/>
    </row>
    <row r="25" spans="1:4">
      <c r="A25" s="254" t="s">
        <v>291</v>
      </c>
      <c r="B25" s="252">
        <f>'Name of Bidder'!C20</f>
        <v>0</v>
      </c>
      <c r="C25" s="241" t="s">
        <v>292</v>
      </c>
      <c r="D25" s="253">
        <f>'Name of Bidder'!C17</f>
        <v>0</v>
      </c>
    </row>
    <row r="26" spans="1:4">
      <c r="A26" s="255" t="s">
        <v>293</v>
      </c>
      <c r="B26" s="256">
        <f>'Name of Bidder'!C21</f>
        <v>0</v>
      </c>
      <c r="C26" s="257" t="s">
        <v>294</v>
      </c>
      <c r="D26" s="258">
        <f>'Name of Bidder'!C18</f>
        <v>0</v>
      </c>
    </row>
  </sheetData>
  <sheetProtection algorithmName="SHA-512" hashValue="rQSaZP3nDhmR9NpkpSiNlX/t1X+kWbO8evPy67qrKgJIRGg687Vg4/wjq/9vPnnqzdP2xESwlI3C8E9oRlvxeA==" saltValue="3IB4IKHtFjpw/kcbNuO9BA=="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Specification No: Ref: SR-I/C&amp;M/WC-4081/2025/RFx-5002004281 (SR1/NT/W-CIVIL/DOM/B00/25/02517) This tender is reserved for SC/ST MSE vendors only</v>
      </c>
      <c r="B1" s="166"/>
      <c r="C1" s="167"/>
      <c r="D1" s="167"/>
      <c r="E1" s="167"/>
      <c r="F1" s="168" t="s">
        <v>295</v>
      </c>
    </row>
    <row r="2" spans="1:6" ht="16.5">
      <c r="A2" s="170"/>
      <c r="B2" s="170"/>
      <c r="C2" s="170"/>
      <c r="D2" s="170"/>
      <c r="E2" s="170"/>
      <c r="F2" s="170"/>
    </row>
    <row r="3" spans="1:6" ht="15">
      <c r="A3" s="356" t="s">
        <v>296</v>
      </c>
      <c r="B3" s="356"/>
      <c r="C3" s="356"/>
      <c r="D3" s="356"/>
      <c r="E3" s="356"/>
      <c r="F3" s="356"/>
    </row>
    <row r="4" spans="1:6" ht="15">
      <c r="A4" s="171"/>
      <c r="B4" s="171"/>
      <c r="C4" s="171"/>
      <c r="D4" s="171"/>
      <c r="E4" s="171"/>
      <c r="F4" s="171"/>
    </row>
    <row r="5" spans="1:6" ht="16.5">
      <c r="A5" s="172" t="s">
        <v>297</v>
      </c>
      <c r="B5" s="172"/>
      <c r="C5" s="357"/>
      <c r="D5" s="357"/>
      <c r="E5" s="357"/>
      <c r="F5" s="357"/>
    </row>
    <row r="6" spans="1:6" ht="16.5">
      <c r="A6" s="172" t="s">
        <v>18</v>
      </c>
      <c r="B6" s="358"/>
      <c r="C6" s="358"/>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299</v>
      </c>
      <c r="B15" s="179"/>
      <c r="C15" s="359" t="str">
        <f>'Name of Bidder'!A1</f>
        <v>Construction of 02 nos Car parking Shed for 10 nos Car at 765/400/220KV Kurnool-III Sub-station</v>
      </c>
      <c r="D15" s="359"/>
      <c r="E15" s="359"/>
      <c r="F15" s="359"/>
    </row>
    <row r="16" spans="1:6" ht="45.75" customHeight="1">
      <c r="A16" s="170" t="s">
        <v>300</v>
      </c>
      <c r="B16" s="170"/>
      <c r="C16" s="176"/>
      <c r="D16" s="176"/>
      <c r="E16" s="176"/>
      <c r="F16" s="176"/>
    </row>
    <row r="17" spans="1:28" ht="113.25" customHeight="1">
      <c r="A17" s="179">
        <v>1</v>
      </c>
      <c r="B17" s="360"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60"/>
      <c r="D17" s="360"/>
      <c r="E17" s="360"/>
      <c r="F17" s="360"/>
      <c r="Z17" s="181" t="s">
        <v>301</v>
      </c>
      <c r="AA17" s="182" t="s">
        <v>302</v>
      </c>
      <c r="AB17" s="183" t="str">
        <f>'Schedule-III-Summary'!D22</f>
        <v>Non-responsive Bid</v>
      </c>
    </row>
    <row r="18" spans="1:28" ht="42" customHeight="1">
      <c r="A18" s="170"/>
      <c r="B18" s="355" t="s">
        <v>303</v>
      </c>
      <c r="C18" s="355"/>
      <c r="D18" s="355"/>
      <c r="E18" s="355"/>
      <c r="F18" s="355"/>
    </row>
    <row r="19" spans="1:28" ht="16.5">
      <c r="A19" s="184">
        <v>2</v>
      </c>
      <c r="B19" s="362" t="s">
        <v>304</v>
      </c>
      <c r="C19" s="362"/>
      <c r="D19" s="362"/>
      <c r="E19" s="362"/>
      <c r="F19" s="362"/>
    </row>
    <row r="20" spans="1:28" ht="33.75" customHeight="1">
      <c r="A20" s="179">
        <v>2.1</v>
      </c>
      <c r="B20" s="360" t="s">
        <v>305</v>
      </c>
      <c r="C20" s="360"/>
      <c r="D20" s="360"/>
      <c r="E20" s="360"/>
      <c r="F20" s="360"/>
    </row>
    <row r="21" spans="1:28" ht="16.5">
      <c r="A21" s="179"/>
      <c r="B21" s="180" t="s">
        <v>306</v>
      </c>
      <c r="C21" s="363" t="s">
        <v>307</v>
      </c>
      <c r="D21" s="363"/>
      <c r="E21" s="363"/>
      <c r="F21" s="363"/>
    </row>
    <row r="22" spans="1:28" ht="16.5">
      <c r="A22" s="179"/>
      <c r="B22" s="180" t="s">
        <v>308</v>
      </c>
      <c r="C22" s="363" t="s">
        <v>309</v>
      </c>
      <c r="D22" s="363"/>
      <c r="E22" s="363"/>
      <c r="F22" s="363"/>
    </row>
    <row r="23" spans="1:28" ht="16.5" customHeight="1">
      <c r="A23" s="179"/>
      <c r="B23" s="180" t="s">
        <v>310</v>
      </c>
      <c r="C23" s="363" t="s">
        <v>311</v>
      </c>
      <c r="D23" s="363"/>
      <c r="E23" s="363"/>
      <c r="F23" s="363"/>
    </row>
    <row r="24" spans="1:28" ht="16.5">
      <c r="A24" s="170"/>
      <c r="B24" s="361"/>
      <c r="C24" s="361"/>
      <c r="D24" s="178"/>
      <c r="E24" s="178"/>
      <c r="F24" s="178"/>
    </row>
    <row r="25" spans="1:28" ht="87.75" customHeight="1">
      <c r="A25" s="185">
        <v>2.2000000000000002</v>
      </c>
      <c r="B25" s="360" t="s">
        <v>312</v>
      </c>
      <c r="C25" s="360"/>
      <c r="D25" s="360"/>
      <c r="E25" s="360"/>
      <c r="F25" s="360"/>
    </row>
    <row r="26" spans="1:28" ht="51" customHeight="1">
      <c r="A26" s="185">
        <v>2.2999999999999998</v>
      </c>
      <c r="B26" s="360" t="s">
        <v>313</v>
      </c>
      <c r="C26" s="360"/>
      <c r="D26" s="360"/>
      <c r="E26" s="360"/>
      <c r="F26" s="360"/>
    </row>
    <row r="27" spans="1:28" ht="120" customHeight="1">
      <c r="A27" s="185">
        <v>2.4</v>
      </c>
      <c r="B27" s="360" t="s">
        <v>314</v>
      </c>
      <c r="C27" s="360"/>
      <c r="D27" s="360"/>
      <c r="E27" s="360"/>
      <c r="F27" s="360"/>
    </row>
    <row r="28" spans="1:28" ht="97.5" customHeight="1">
      <c r="A28" s="179">
        <v>3</v>
      </c>
      <c r="B28" s="360" t="s">
        <v>315</v>
      </c>
      <c r="C28" s="360"/>
      <c r="D28" s="360"/>
      <c r="E28" s="360"/>
      <c r="F28" s="360"/>
    </row>
    <row r="29" spans="1:28" ht="62.25" customHeight="1">
      <c r="A29" s="185">
        <v>3.1</v>
      </c>
      <c r="B29" s="363" t="s">
        <v>316</v>
      </c>
      <c r="C29" s="363"/>
      <c r="D29" s="363"/>
      <c r="E29" s="363"/>
      <c r="F29" s="363"/>
    </row>
    <row r="30" spans="1:28" ht="57" customHeight="1">
      <c r="A30" s="185">
        <v>3.2</v>
      </c>
      <c r="B30" s="360" t="s">
        <v>317</v>
      </c>
      <c r="C30" s="360"/>
      <c r="D30" s="360"/>
      <c r="E30" s="360"/>
      <c r="F30" s="360"/>
    </row>
    <row r="31" spans="1:28" ht="62.25" customHeight="1">
      <c r="A31" s="185">
        <v>3.3</v>
      </c>
      <c r="B31" s="360" t="s">
        <v>318</v>
      </c>
      <c r="C31" s="360"/>
      <c r="D31" s="360"/>
      <c r="E31" s="360"/>
      <c r="F31" s="360"/>
    </row>
    <row r="32" spans="1:28" ht="79.5" customHeight="1">
      <c r="A32" s="179">
        <v>4</v>
      </c>
      <c r="B32" s="360" t="s">
        <v>319</v>
      </c>
      <c r="C32" s="360"/>
      <c r="D32" s="360"/>
      <c r="E32" s="360"/>
      <c r="F32" s="360"/>
    </row>
    <row r="33" spans="1:6" ht="89.25" customHeight="1">
      <c r="A33" s="179">
        <v>5</v>
      </c>
      <c r="B33" s="360" t="s">
        <v>320</v>
      </c>
      <c r="C33" s="360"/>
      <c r="D33" s="360"/>
      <c r="E33" s="360"/>
      <c r="F33" s="360"/>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64">
        <f>'Name of Bidder'!C20</f>
        <v>0</v>
      </c>
      <c r="C39" s="364"/>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65" t="s">
        <v>325</v>
      </c>
      <c r="B43" s="365"/>
      <c r="C43" s="365"/>
      <c r="D43" s="366"/>
      <c r="E43" s="366"/>
      <c r="F43" s="366"/>
    </row>
    <row r="44" spans="1:6" ht="16.5">
      <c r="A44" s="367"/>
      <c r="B44" s="367"/>
      <c r="C44" s="367"/>
      <c r="D44" s="125"/>
      <c r="E44" s="125"/>
      <c r="F44" s="125"/>
    </row>
    <row r="45" spans="1:6" ht="16.5">
      <c r="A45" s="369"/>
      <c r="B45" s="369"/>
      <c r="C45" s="369"/>
      <c r="D45" s="125"/>
      <c r="E45" s="125"/>
      <c r="F45" s="125"/>
    </row>
    <row r="46" spans="1:6" ht="16.5">
      <c r="A46" s="370" t="s">
        <v>326</v>
      </c>
      <c r="B46" s="370"/>
      <c r="C46" s="370"/>
      <c r="D46" s="366"/>
      <c r="E46" s="366"/>
      <c r="F46" s="366"/>
    </row>
    <row r="47" spans="1:6" ht="16.5">
      <c r="A47" s="370" t="s">
        <v>327</v>
      </c>
      <c r="B47" s="370"/>
      <c r="C47" s="370"/>
      <c r="D47" s="366"/>
      <c r="E47" s="366"/>
      <c r="F47" s="366"/>
    </row>
    <row r="48" spans="1:6" ht="16.5">
      <c r="A48" s="370" t="s">
        <v>328</v>
      </c>
      <c r="B48" s="370"/>
      <c r="C48" s="370"/>
      <c r="D48" s="366"/>
      <c r="E48" s="366"/>
      <c r="F48" s="366"/>
    </row>
    <row r="49" spans="1:6" ht="16.5">
      <c r="A49" s="365" t="s">
        <v>329</v>
      </c>
      <c r="B49" s="365"/>
      <c r="C49" s="365"/>
      <c r="D49" s="366"/>
      <c r="E49" s="366"/>
      <c r="F49" s="366"/>
    </row>
    <row r="50" spans="1:6" ht="16.5">
      <c r="A50" s="367"/>
      <c r="B50" s="367"/>
      <c r="C50" s="367"/>
      <c r="D50" s="125"/>
      <c r="E50" s="125"/>
      <c r="F50" s="125"/>
    </row>
    <row r="51" spans="1:6" ht="16.5">
      <c r="A51" s="369"/>
      <c r="B51" s="369"/>
      <c r="C51" s="369"/>
      <c r="D51" s="125"/>
      <c r="E51" s="125"/>
      <c r="F51" s="125"/>
    </row>
    <row r="52" spans="1:6" ht="37.5" customHeight="1">
      <c r="A52" s="37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1"/>
      <c r="C52" s="371"/>
      <c r="D52" s="371"/>
      <c r="E52" s="371"/>
      <c r="F52" s="371"/>
    </row>
    <row r="53" spans="1:6" ht="18.75">
      <c r="A53" s="368" t="s">
        <v>330</v>
      </c>
      <c r="B53" s="368"/>
      <c r="C53" s="368"/>
      <c r="D53" s="368"/>
      <c r="E53" s="368"/>
      <c r="F53" s="368"/>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Venkatakasiviswanadham G {वेंकाताकासिविस्वनाद्हम जी}</cp:lastModifiedBy>
  <cp:revision/>
  <dcterms:created xsi:type="dcterms:W3CDTF">2010-09-27T08:09:01Z</dcterms:created>
  <dcterms:modified xsi:type="dcterms:W3CDTF">2025-03-10T13:39:52Z</dcterms:modified>
  <cp:category/>
  <cp:contentStatus/>
</cp:coreProperties>
</file>