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hidePivotFieldList="1" defaultThemeVersion="124226"/>
  <mc:AlternateContent xmlns:mc="http://schemas.openxmlformats.org/markup-compatibility/2006">
    <mc:Choice Requires="x15">
      <x15ac:absPath xmlns:x15ac="http://schemas.microsoft.com/office/spreadsheetml/2010/11/ac" url="https://powergrid1989-my.sharepoint.com/personal/ccdrive2_powergrid_in/Documents/CS - G7/01_Adil/1. RTM/02_Insulated Cross Arm_LTI/3. Bidding Documents/"/>
    </mc:Choice>
  </mc:AlternateContent>
  <xr:revisionPtr revIDLastSave="82" documentId="10_ncr:80_{1E983392-33F1-48CE-AD8A-9148DA3DD90B}" xr6:coauthVersionLast="47" xr6:coauthVersionMax="47" xr10:uidLastSave="{46A945D0-F755-46A3-812B-F8F7D8745374}"/>
  <workbookProtection workbookAlgorithmName="SHA-512" workbookHashValue="bvwpAeIQq3oc2CNzVzIYNEmOcnyM8Ir0CwvtPNaqr3W9GlBndhi2aiYvnqY9R91FcLSg42AVnS3/NQkJYUYtRw==" workbookSaltValue="xGw+WjHe3//duyO6xLOJzg==" workbookSpinCount="100000" revisionsAlgorithmName="SHA-512" revisionsHashValue="5uGCdRAShoJmaU8H/P5w3h+vL4azjsm1QKWtwKTM4ivzzb481e9W37vBHcrUrduUpKverE9cKrRt302hPhlL5g==" revisionsSaltValue="UsGnzQ2hkLKXkU8OLl4c5Q==" revisionsSpinCount="100000" lockStructure="1"/>
  <bookViews>
    <workbookView xWindow="-120" yWindow="-120" windowWidth="29040" windowHeight="15720" tabRatio="875" firstSheet="1" activeTab="1" xr2:uid="{00000000-000D-0000-FFFF-FFFF00000000}"/>
  </bookViews>
  <sheets>
    <sheet name="Basic Data" sheetId="1" state="hidden" r:id="rId1"/>
    <sheet name="Cover" sheetId="2" r:id="rId2"/>
    <sheet name="Names of Bidder" sheetId="3" r:id="rId3"/>
    <sheet name="Sch-1" sheetId="4" r:id="rId4"/>
    <sheet name="Sch-1 Dis" sheetId="5" state="hidden" r:id="rId5"/>
    <sheet name="Sch-2" sheetId="6" r:id="rId6"/>
    <sheet name="Sch-2 Dis" sheetId="7" state="hidden" r:id="rId7"/>
    <sheet name="Sch-3 " sheetId="8" r:id="rId8"/>
    <sheet name="Sch-4" sheetId="9" r:id="rId9"/>
    <sheet name="Sch-4 Dis" sheetId="10" state="hidden" r:id="rId10"/>
    <sheet name="Sch-5" sheetId="11" r:id="rId11"/>
    <sheet name="Sch-5 After Discount" sheetId="12" r:id="rId12"/>
    <sheet name="Sch-6" sheetId="13" r:id="rId13"/>
    <sheet name="Sch-6 Dis" sheetId="14" state="hidden" r:id="rId14"/>
    <sheet name="Discount" sheetId="15" r:id="rId15"/>
    <sheet name="Octroi" sheetId="16" state="hidden" r:id="rId16"/>
    <sheet name="Entry Tax" sheetId="17" state="hidden" r:id="rId17"/>
    <sheet name="Other Taxes &amp; Duties" sheetId="18" state="hidden" r:id="rId18"/>
    <sheet name="Bid Form 2nd Envelope" sheetId="19" r:id="rId19"/>
    <sheet name="Q &amp; C" sheetId="20" state="hidden" r:id="rId20"/>
    <sheet name="T &amp; D" sheetId="21" state="hidden" r:id="rId21"/>
    <sheet name="N to W" sheetId="22" state="hidden" r:id="rId22"/>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_xlnm._FilterDatabase" localSheetId="3" hidden="1">'Sch-1'!#REF!</definedName>
    <definedName name="ab">#REF!</definedName>
    <definedName name="logo1">"Picture 7"</definedName>
    <definedName name="_xlnm.Print_Area" localSheetId="18">'Bid Form 2nd Envelope'!$A$1:$F$52</definedName>
    <definedName name="_xlnm.Print_Area" localSheetId="1">Cover!$B$1:$E$15</definedName>
    <definedName name="_xlnm.Print_Area" localSheetId="14">Discount!$A$2:$G$43</definedName>
    <definedName name="_xlnm.Print_Area" localSheetId="16">'Entry Tax'!$A$1:$E$16</definedName>
    <definedName name="_xlnm.Print_Area" localSheetId="2">'Names of Bidder'!$B$1:$D$22</definedName>
    <definedName name="_xlnm.Print_Area" localSheetId="15">Octroi!$A$1:$E$16</definedName>
    <definedName name="_xlnm.Print_Area" localSheetId="17">'Other Taxes &amp; Duties'!$A$1:$F$16</definedName>
    <definedName name="_xlnm.Print_Area" localSheetId="19">'Q &amp; C'!$A$1:$F$43</definedName>
    <definedName name="_xlnm.Print_Area" localSheetId="3">'Sch-1'!$A$1:$P$30</definedName>
    <definedName name="_xlnm.Print_Area" localSheetId="4">'Sch-1 Dis'!$A$1:$H$32</definedName>
    <definedName name="_xlnm.Print_Area" localSheetId="5">'Sch-2'!$A$1:$K$26</definedName>
    <definedName name="_xlnm.Print_Area" localSheetId="6">'Sch-2 Dis'!$A$1:$G$24</definedName>
    <definedName name="_xlnm.Print_Area" localSheetId="7">'Sch-3 '!$A$1:$G$27</definedName>
    <definedName name="_xlnm.Print_Area" localSheetId="8">'Sch-4'!$A$1:$E$24</definedName>
    <definedName name="_xlnm.Print_Area" localSheetId="9">'Sch-4 Dis'!$A$1:$E$44</definedName>
    <definedName name="_xlnm.Print_Area" localSheetId="10">'Sch-5'!$A$1:$D$27</definedName>
    <definedName name="_xlnm.Print_Area" localSheetId="11">'Sch-5 After Discount'!$A$1:$D$32</definedName>
    <definedName name="_xlnm.Print_Area" localSheetId="12">'Sch-6'!$A$1:$J$25</definedName>
    <definedName name="_xlnm.Print_Area" localSheetId="13">'Sch-6 Dis'!$A$1:$F$28</definedName>
    <definedName name="_xlnm.Print_Area" localSheetId="20">'T &amp; D'!$A$1:$E$12</definedName>
    <definedName name="_xlnm.Print_Titles" localSheetId="3">'Sch-1'!$15:$17</definedName>
    <definedName name="_xlnm.Print_Titles" localSheetId="4">'Sch-1 Dis'!$15:$17</definedName>
    <definedName name="_xlnm.Print_Titles" localSheetId="5">'Sch-2'!$13:$15</definedName>
    <definedName name="_xlnm.Print_Titles" localSheetId="6">'Sch-2 Dis'!$13:$15</definedName>
    <definedName name="_xlnm.Print_Titles" localSheetId="7">'Sch-3 '!$14:$16</definedName>
    <definedName name="_xlnm.Print_Titles" localSheetId="8">'Sch-4'!$3:$13</definedName>
    <definedName name="_xlnm.Print_Titles" localSheetId="9">'Sch-4 Dis'!$3:$13</definedName>
    <definedName name="_xlnm.Print_Titles" localSheetId="10">'Sch-5'!$3:$13</definedName>
    <definedName name="_xlnm.Print_Titles" localSheetId="11">'Sch-5 After Discount'!$3:$13</definedName>
    <definedName name="_xlnm.Print_Titles" localSheetId="12">'Sch-6'!$14:$14</definedName>
    <definedName name="_xlnm.Print_Titles" localSheetId="13">'Sch-6 Dis'!$14:$14</definedName>
    <definedName name="_xlnm.Recorder">#REF!</definedName>
    <definedName name="TEST">#REF!</definedName>
    <definedName name="Z_01ACF2E1_8E61_4459_ABC1_B6C183DEED61_.wvu.PrintArea" localSheetId="16" hidden="1">'Entry Tax'!$A$1:$E$16</definedName>
    <definedName name="Z_01ACF2E1_8E61_4459_ABC1_B6C183DEED61_.wvu.PrintArea" localSheetId="15" hidden="1">Octroi!$A$1:$E$16</definedName>
    <definedName name="Z_01ACF2E1_8E61_4459_ABC1_B6C183DEED61_.wvu.PrintArea" localSheetId="17" hidden="1">'Other Taxes &amp; Duties'!$A$1:$F$16</definedName>
    <definedName name="Z_2B22B4D9_734E_466D_B6F8_DF61D532EF69_.wvu.Cols" localSheetId="14" hidden="1">Discount!$I:$O</definedName>
    <definedName name="Z_2B22B4D9_734E_466D_B6F8_DF61D532EF69_.wvu.Cols" localSheetId="3" hidden="1">'Sch-1'!$P:$AB</definedName>
    <definedName name="Z_2B22B4D9_734E_466D_B6F8_DF61D532EF69_.wvu.Cols" localSheetId="4" hidden="1">'Sch-1 Dis'!$K:$K</definedName>
    <definedName name="Z_2B22B4D9_734E_466D_B6F8_DF61D532EF69_.wvu.Cols" localSheetId="5" hidden="1">'Sch-2'!$M:$N</definedName>
    <definedName name="Z_2B22B4D9_734E_466D_B6F8_DF61D532EF69_.wvu.Cols" localSheetId="7" hidden="1">'Sch-3 '!$H:$S</definedName>
    <definedName name="Z_2B22B4D9_734E_466D_B6F8_DF61D532EF69_.wvu.Cols" localSheetId="8" hidden="1">'Sch-4'!$F:$K</definedName>
    <definedName name="Z_2B22B4D9_734E_466D_B6F8_DF61D532EF69_.wvu.Cols" localSheetId="12" hidden="1">'Sch-6'!$E:$E,'Sch-6'!$L:$L,'Sch-6'!$O:$R</definedName>
    <definedName name="Z_2B22B4D9_734E_466D_B6F8_DF61D532EF69_.wvu.FilterData" localSheetId="3" hidden="1">'Sch-1'!#REF!</definedName>
    <definedName name="Z_2B22B4D9_734E_466D_B6F8_DF61D532EF69_.wvu.PrintArea" localSheetId="18" hidden="1">'Bid Form 2nd Envelope'!$A$1:$F$52</definedName>
    <definedName name="Z_2B22B4D9_734E_466D_B6F8_DF61D532EF69_.wvu.PrintArea" localSheetId="1" hidden="1">Cover!$B$1:$E$15</definedName>
    <definedName name="Z_2B22B4D9_734E_466D_B6F8_DF61D532EF69_.wvu.PrintArea" localSheetId="14" hidden="1">Discount!$A$2:$G$43</definedName>
    <definedName name="Z_2B22B4D9_734E_466D_B6F8_DF61D532EF69_.wvu.PrintArea" localSheetId="16" hidden="1">'Entry Tax'!$A$1:$E$16</definedName>
    <definedName name="Z_2B22B4D9_734E_466D_B6F8_DF61D532EF69_.wvu.PrintArea" localSheetId="2" hidden="1">'Names of Bidder'!$B$1:$D$22</definedName>
    <definedName name="Z_2B22B4D9_734E_466D_B6F8_DF61D532EF69_.wvu.PrintArea" localSheetId="15" hidden="1">Octroi!$A$1:$E$16</definedName>
    <definedName name="Z_2B22B4D9_734E_466D_B6F8_DF61D532EF69_.wvu.PrintArea" localSheetId="17" hidden="1">'Other Taxes &amp; Duties'!$A$1:$F$16</definedName>
    <definedName name="Z_2B22B4D9_734E_466D_B6F8_DF61D532EF69_.wvu.PrintArea" localSheetId="19" hidden="1">'Q &amp; C'!$A$1:$F$43</definedName>
    <definedName name="Z_2B22B4D9_734E_466D_B6F8_DF61D532EF69_.wvu.PrintArea" localSheetId="3" hidden="1">'Sch-1'!$A$1:$P$30</definedName>
    <definedName name="Z_2B22B4D9_734E_466D_B6F8_DF61D532EF69_.wvu.PrintArea" localSheetId="4" hidden="1">'Sch-1 Dis'!$A$1:$H$32</definedName>
    <definedName name="Z_2B22B4D9_734E_466D_B6F8_DF61D532EF69_.wvu.PrintArea" localSheetId="5" hidden="1">'Sch-2'!$A$1:$K$26</definedName>
    <definedName name="Z_2B22B4D9_734E_466D_B6F8_DF61D532EF69_.wvu.PrintArea" localSheetId="6" hidden="1">'Sch-2 Dis'!$A$1:$G$24</definedName>
    <definedName name="Z_2B22B4D9_734E_466D_B6F8_DF61D532EF69_.wvu.PrintArea" localSheetId="7" hidden="1">'Sch-3 '!$A$1:$G$27</definedName>
    <definedName name="Z_2B22B4D9_734E_466D_B6F8_DF61D532EF69_.wvu.PrintArea" localSheetId="8" hidden="1">'Sch-4'!$A$1:$E$24</definedName>
    <definedName name="Z_2B22B4D9_734E_466D_B6F8_DF61D532EF69_.wvu.PrintArea" localSheetId="9" hidden="1">'Sch-4 Dis'!$A$1:$E$44</definedName>
    <definedName name="Z_2B22B4D9_734E_466D_B6F8_DF61D532EF69_.wvu.PrintArea" localSheetId="10" hidden="1">'Sch-5'!$A$1:$D$27</definedName>
    <definedName name="Z_2B22B4D9_734E_466D_B6F8_DF61D532EF69_.wvu.PrintArea" localSheetId="11" hidden="1">'Sch-5 After Discount'!$A$1:$D$32</definedName>
    <definedName name="Z_2B22B4D9_734E_466D_B6F8_DF61D532EF69_.wvu.PrintArea" localSheetId="12" hidden="1">'Sch-6'!$A$1:$J$25</definedName>
    <definedName name="Z_2B22B4D9_734E_466D_B6F8_DF61D532EF69_.wvu.PrintArea" localSheetId="13" hidden="1">'Sch-6 Dis'!$A$1:$F$28</definedName>
    <definedName name="Z_2B22B4D9_734E_466D_B6F8_DF61D532EF69_.wvu.PrintArea" localSheetId="20" hidden="1">'T &amp; D'!$A$1:$E$12</definedName>
    <definedName name="Z_2B22B4D9_734E_466D_B6F8_DF61D532EF69_.wvu.PrintTitles" localSheetId="3" hidden="1">'Sch-1'!$15:$17</definedName>
    <definedName name="Z_2B22B4D9_734E_466D_B6F8_DF61D532EF69_.wvu.PrintTitles" localSheetId="4" hidden="1">'Sch-1 Dis'!$15:$17</definedName>
    <definedName name="Z_2B22B4D9_734E_466D_B6F8_DF61D532EF69_.wvu.PrintTitles" localSheetId="5" hidden="1">'Sch-2'!$13:$15</definedName>
    <definedName name="Z_2B22B4D9_734E_466D_B6F8_DF61D532EF69_.wvu.PrintTitles" localSheetId="6" hidden="1">'Sch-2 Dis'!$13:$15</definedName>
    <definedName name="Z_2B22B4D9_734E_466D_B6F8_DF61D532EF69_.wvu.PrintTitles" localSheetId="7" hidden="1">'Sch-3 '!$14:$16</definedName>
    <definedName name="Z_2B22B4D9_734E_466D_B6F8_DF61D532EF69_.wvu.PrintTitles" localSheetId="8" hidden="1">'Sch-4'!$3:$13</definedName>
    <definedName name="Z_2B22B4D9_734E_466D_B6F8_DF61D532EF69_.wvu.PrintTitles" localSheetId="9" hidden="1">'Sch-4 Dis'!$3:$13</definedName>
    <definedName name="Z_2B22B4D9_734E_466D_B6F8_DF61D532EF69_.wvu.PrintTitles" localSheetId="10" hidden="1">'Sch-5'!$3:$13</definedName>
    <definedName name="Z_2B22B4D9_734E_466D_B6F8_DF61D532EF69_.wvu.PrintTitles" localSheetId="11" hidden="1">'Sch-5 After Discount'!$3:$13</definedName>
    <definedName name="Z_2B22B4D9_734E_466D_B6F8_DF61D532EF69_.wvu.PrintTitles" localSheetId="12" hidden="1">'Sch-6'!$14:$14</definedName>
    <definedName name="Z_2B22B4D9_734E_466D_B6F8_DF61D532EF69_.wvu.PrintTitles" localSheetId="13" hidden="1">'Sch-6 Dis'!$14:$14</definedName>
    <definedName name="Z_2B22B4D9_734E_466D_B6F8_DF61D532EF69_.wvu.Rows" localSheetId="0" hidden="1">'Basic Data'!$11:$12</definedName>
    <definedName name="Z_2B22B4D9_734E_466D_B6F8_DF61D532EF69_.wvu.Rows" localSheetId="18" hidden="1">'Bid Form 2nd Envelope'!$23:$23,'Bid Form 2nd Envelope'!$34:$34</definedName>
    <definedName name="Z_2B22B4D9_734E_466D_B6F8_DF61D532EF69_.wvu.Rows" localSheetId="1" hidden="1">Cover!$7:$7,Cover!$10:$10</definedName>
    <definedName name="Z_2B22B4D9_734E_466D_B6F8_DF61D532EF69_.wvu.Rows" localSheetId="14" hidden="1">Discount!$19:$19,Discount!$21:$21,Discount!$25:$25,Discount!$27:$27,Discount!$29:$33</definedName>
    <definedName name="Z_2B22B4D9_734E_466D_B6F8_DF61D532EF69_.wvu.Rows" localSheetId="2" hidden="1">'Names of Bidder'!$6:$6</definedName>
    <definedName name="Z_2B22B4D9_734E_466D_B6F8_DF61D532EF69_.wvu.Rows" localSheetId="12" hidden="1">'Sch-6'!$17:$22</definedName>
    <definedName name="Z_31B0652A_BB55_4DFD_AFC3_AF588AAE8EEC_.wvu.Cols" localSheetId="14" hidden="1">Discount!$I:$O</definedName>
    <definedName name="Z_31B0652A_BB55_4DFD_AFC3_AF588AAE8EEC_.wvu.Cols" localSheetId="3" hidden="1">'Sch-1'!$P:$Y,'Sch-1'!$AA:$AB</definedName>
    <definedName name="Z_31B0652A_BB55_4DFD_AFC3_AF588AAE8EEC_.wvu.Cols" localSheetId="4" hidden="1">'Sch-1 Dis'!$K:$K</definedName>
    <definedName name="Z_31B0652A_BB55_4DFD_AFC3_AF588AAE8EEC_.wvu.Cols" localSheetId="5" hidden="1">'Sch-2'!$M:$O</definedName>
    <definedName name="Z_31B0652A_BB55_4DFD_AFC3_AF588AAE8EEC_.wvu.Cols" localSheetId="7" hidden="1">'Sch-3 '!$H:$S</definedName>
    <definedName name="Z_31B0652A_BB55_4DFD_AFC3_AF588AAE8EEC_.wvu.Cols" localSheetId="8" hidden="1">'Sch-4'!$F:$K</definedName>
    <definedName name="Z_31B0652A_BB55_4DFD_AFC3_AF588AAE8EEC_.wvu.Cols" localSheetId="12" hidden="1">'Sch-6'!$E:$E,'Sch-6'!$L:$L,'Sch-6'!$O:$R</definedName>
    <definedName name="Z_31B0652A_BB55_4DFD_AFC3_AF588AAE8EEC_.wvu.PrintArea" localSheetId="18" hidden="1">'Bid Form 2nd Envelope'!$A$1:$F$52</definedName>
    <definedName name="Z_31B0652A_BB55_4DFD_AFC3_AF588AAE8EEC_.wvu.PrintArea" localSheetId="1" hidden="1">Cover!$B$1:$E$15</definedName>
    <definedName name="Z_31B0652A_BB55_4DFD_AFC3_AF588AAE8EEC_.wvu.PrintArea" localSheetId="14" hidden="1">Discount!$A$2:$G$43</definedName>
    <definedName name="Z_31B0652A_BB55_4DFD_AFC3_AF588AAE8EEC_.wvu.PrintArea" localSheetId="16" hidden="1">'Entry Tax'!$A$1:$E$16</definedName>
    <definedName name="Z_31B0652A_BB55_4DFD_AFC3_AF588AAE8EEC_.wvu.PrintArea" localSheetId="2" hidden="1">'Names of Bidder'!$B$1:$D$22</definedName>
    <definedName name="Z_31B0652A_BB55_4DFD_AFC3_AF588AAE8EEC_.wvu.PrintArea" localSheetId="15" hidden="1">Octroi!$A$1:$E$16</definedName>
    <definedName name="Z_31B0652A_BB55_4DFD_AFC3_AF588AAE8EEC_.wvu.PrintArea" localSheetId="17" hidden="1">'Other Taxes &amp; Duties'!$A$1:$F$16</definedName>
    <definedName name="Z_31B0652A_BB55_4DFD_AFC3_AF588AAE8EEC_.wvu.PrintArea" localSheetId="19" hidden="1">'Q &amp; C'!$A$1:$F$43</definedName>
    <definedName name="Z_31B0652A_BB55_4DFD_AFC3_AF588AAE8EEC_.wvu.PrintArea" localSheetId="3" hidden="1">'Sch-1'!$A$1:$P$30</definedName>
    <definedName name="Z_31B0652A_BB55_4DFD_AFC3_AF588AAE8EEC_.wvu.PrintArea" localSheetId="4" hidden="1">'Sch-1 Dis'!$A$1:$H$32</definedName>
    <definedName name="Z_31B0652A_BB55_4DFD_AFC3_AF588AAE8EEC_.wvu.PrintArea" localSheetId="5" hidden="1">'Sch-2'!$A$1:$K$26</definedName>
    <definedName name="Z_31B0652A_BB55_4DFD_AFC3_AF588AAE8EEC_.wvu.PrintArea" localSheetId="6" hidden="1">'Sch-2 Dis'!$A$1:$G$24</definedName>
    <definedName name="Z_31B0652A_BB55_4DFD_AFC3_AF588AAE8EEC_.wvu.PrintArea" localSheetId="7" hidden="1">'Sch-3 '!$A$1:$G$27</definedName>
    <definedName name="Z_31B0652A_BB55_4DFD_AFC3_AF588AAE8EEC_.wvu.PrintArea" localSheetId="8" hidden="1">'Sch-4'!$A$1:$E$24</definedName>
    <definedName name="Z_31B0652A_BB55_4DFD_AFC3_AF588AAE8EEC_.wvu.PrintArea" localSheetId="9" hidden="1">'Sch-4 Dis'!$A$1:$E$44</definedName>
    <definedName name="Z_31B0652A_BB55_4DFD_AFC3_AF588AAE8EEC_.wvu.PrintArea" localSheetId="10" hidden="1">'Sch-5'!$A$1:$D$27</definedName>
    <definedName name="Z_31B0652A_BB55_4DFD_AFC3_AF588AAE8EEC_.wvu.PrintArea" localSheetId="11" hidden="1">'Sch-5 After Discount'!$A$1:$D$32</definedName>
    <definedName name="Z_31B0652A_BB55_4DFD_AFC3_AF588AAE8EEC_.wvu.PrintArea" localSheetId="12" hidden="1">'Sch-6'!$A$1:$J$25</definedName>
    <definedName name="Z_31B0652A_BB55_4DFD_AFC3_AF588AAE8EEC_.wvu.PrintArea" localSheetId="13" hidden="1">'Sch-6 Dis'!$A$1:$F$28</definedName>
    <definedName name="Z_31B0652A_BB55_4DFD_AFC3_AF588AAE8EEC_.wvu.PrintArea" localSheetId="20" hidden="1">'T &amp; D'!$A$1:$E$12</definedName>
    <definedName name="Z_31B0652A_BB55_4DFD_AFC3_AF588AAE8EEC_.wvu.PrintTitles" localSheetId="3" hidden="1">'Sch-1'!$15:$17</definedName>
    <definedName name="Z_31B0652A_BB55_4DFD_AFC3_AF588AAE8EEC_.wvu.PrintTitles" localSheetId="4" hidden="1">'Sch-1 Dis'!$15:$17</definedName>
    <definedName name="Z_31B0652A_BB55_4DFD_AFC3_AF588AAE8EEC_.wvu.PrintTitles" localSheetId="5" hidden="1">'Sch-2'!$13:$15</definedName>
    <definedName name="Z_31B0652A_BB55_4DFD_AFC3_AF588AAE8EEC_.wvu.PrintTitles" localSheetId="6" hidden="1">'Sch-2 Dis'!$13:$15</definedName>
    <definedName name="Z_31B0652A_BB55_4DFD_AFC3_AF588AAE8EEC_.wvu.PrintTitles" localSheetId="7" hidden="1">'Sch-3 '!$14:$16</definedName>
    <definedName name="Z_31B0652A_BB55_4DFD_AFC3_AF588AAE8EEC_.wvu.PrintTitles" localSheetId="8" hidden="1">'Sch-4'!$3:$13</definedName>
    <definedName name="Z_31B0652A_BB55_4DFD_AFC3_AF588AAE8EEC_.wvu.PrintTitles" localSheetId="9" hidden="1">'Sch-4 Dis'!$3:$13</definedName>
    <definedName name="Z_31B0652A_BB55_4DFD_AFC3_AF588AAE8EEC_.wvu.PrintTitles" localSheetId="10" hidden="1">'Sch-5'!$3:$13</definedName>
    <definedName name="Z_31B0652A_BB55_4DFD_AFC3_AF588AAE8EEC_.wvu.PrintTitles" localSheetId="11" hidden="1">'Sch-5 After Discount'!$3:$13</definedName>
    <definedName name="Z_31B0652A_BB55_4DFD_AFC3_AF588AAE8EEC_.wvu.PrintTitles" localSheetId="12" hidden="1">'Sch-6'!$14:$14</definedName>
    <definedName name="Z_31B0652A_BB55_4DFD_AFC3_AF588AAE8EEC_.wvu.PrintTitles" localSheetId="13" hidden="1">'Sch-6 Dis'!$14:$14</definedName>
    <definedName name="Z_31B0652A_BB55_4DFD_AFC3_AF588AAE8EEC_.wvu.Rows" localSheetId="0" hidden="1">'Basic Data'!$11:$12</definedName>
    <definedName name="Z_31B0652A_BB55_4DFD_AFC3_AF588AAE8EEC_.wvu.Rows" localSheetId="18" hidden="1">'Bid Form 2nd Envelope'!$23:$23,'Bid Form 2nd Envelope'!$34:$34</definedName>
    <definedName name="Z_31B0652A_BB55_4DFD_AFC3_AF588AAE8EEC_.wvu.Rows" localSheetId="1" hidden="1">Cover!$7:$7,Cover!$10:$10</definedName>
    <definedName name="Z_31B0652A_BB55_4DFD_AFC3_AF588AAE8EEC_.wvu.Rows" localSheetId="14" hidden="1">Discount!$19:$19,Discount!$21:$21,Discount!$25:$25,Discount!$27:$27,Discount!$29:$33</definedName>
    <definedName name="Z_31B0652A_BB55_4DFD_AFC3_AF588AAE8EEC_.wvu.Rows" localSheetId="2" hidden="1">'Names of Bidder'!$6:$6</definedName>
    <definedName name="Z_31B0652A_BB55_4DFD_AFC3_AF588AAE8EEC_.wvu.Rows" localSheetId="12" hidden="1">'Sch-6'!$17:$22</definedName>
    <definedName name="Z_3D662AA8_535D_445A_A535_5FFD33E1146F_.wvu.PrintArea" localSheetId="19" hidden="1">'Q &amp; C'!$A$1:$F$43</definedName>
    <definedName name="Z_420F5FBD_E556_4311_8218_D9BF2725836B_.wvu.PrintArea" localSheetId="19" hidden="1">'Q &amp; C'!$A$1:$F$43</definedName>
    <definedName name="Z_42E48991_4351_4471_8AF6_A35D24AE57E4_.wvu.Cols" localSheetId="14" hidden="1">Discount!$I:$O</definedName>
    <definedName name="Z_42E48991_4351_4471_8AF6_A35D24AE57E4_.wvu.Cols" localSheetId="3" hidden="1">'Sch-1'!$R:$V</definedName>
    <definedName name="Z_42E48991_4351_4471_8AF6_A35D24AE57E4_.wvu.Cols" localSheetId="4" hidden="1">'Sch-1 Dis'!$K:$K</definedName>
    <definedName name="Z_42E48991_4351_4471_8AF6_A35D24AE57E4_.wvu.Cols" localSheetId="5" hidden="1">'Sch-2'!$M:$N</definedName>
    <definedName name="Z_42E48991_4351_4471_8AF6_A35D24AE57E4_.wvu.Cols" localSheetId="7" hidden="1">'Sch-3 '!$H:$S</definedName>
    <definedName name="Z_42E48991_4351_4471_8AF6_A35D24AE57E4_.wvu.Cols" localSheetId="12" hidden="1">'Sch-6'!$L:$L</definedName>
    <definedName name="Z_42E48991_4351_4471_8AF6_A35D24AE57E4_.wvu.PrintArea" localSheetId="18" hidden="1">'Bid Form 2nd Envelope'!$A$1:$F$52</definedName>
    <definedName name="Z_42E48991_4351_4471_8AF6_A35D24AE57E4_.wvu.PrintArea" localSheetId="1" hidden="1">Cover!$B$1:$E$15</definedName>
    <definedName name="Z_42E48991_4351_4471_8AF6_A35D24AE57E4_.wvu.PrintArea" localSheetId="14" hidden="1">Discount!$A$2:$G$43</definedName>
    <definedName name="Z_42E48991_4351_4471_8AF6_A35D24AE57E4_.wvu.PrintArea" localSheetId="16" hidden="1">'Entry Tax'!$A$1:$E$16</definedName>
    <definedName name="Z_42E48991_4351_4471_8AF6_A35D24AE57E4_.wvu.PrintArea" localSheetId="2" hidden="1">'Names of Bidder'!$B$1:$D$22</definedName>
    <definedName name="Z_42E48991_4351_4471_8AF6_A35D24AE57E4_.wvu.PrintArea" localSheetId="15" hidden="1">Octroi!$A$1:$E$16</definedName>
    <definedName name="Z_42E48991_4351_4471_8AF6_A35D24AE57E4_.wvu.PrintArea" localSheetId="17" hidden="1">'Other Taxes &amp; Duties'!$A$1:$F$16</definedName>
    <definedName name="Z_42E48991_4351_4471_8AF6_A35D24AE57E4_.wvu.PrintArea" localSheetId="19" hidden="1">'Q &amp; C'!$A$1:$F$43</definedName>
    <definedName name="Z_42E48991_4351_4471_8AF6_A35D24AE57E4_.wvu.PrintArea" localSheetId="3" hidden="1">'Sch-1'!$A$1:$P$32</definedName>
    <definedName name="Z_42E48991_4351_4471_8AF6_A35D24AE57E4_.wvu.PrintArea" localSheetId="4" hidden="1">'Sch-1 Dis'!$A$1:$H$32</definedName>
    <definedName name="Z_42E48991_4351_4471_8AF6_A35D24AE57E4_.wvu.PrintArea" localSheetId="5" hidden="1">'Sch-2'!$A$1:$K$26</definedName>
    <definedName name="Z_42E48991_4351_4471_8AF6_A35D24AE57E4_.wvu.PrintArea" localSheetId="6" hidden="1">'Sch-2 Dis'!$A$1:$G$24</definedName>
    <definedName name="Z_42E48991_4351_4471_8AF6_A35D24AE57E4_.wvu.PrintArea" localSheetId="7" hidden="1">'Sch-3 '!$A$1:$G$28</definedName>
    <definedName name="Z_42E48991_4351_4471_8AF6_A35D24AE57E4_.wvu.PrintArea" localSheetId="8" hidden="1">'Sch-4'!$A$1:$E$24</definedName>
    <definedName name="Z_42E48991_4351_4471_8AF6_A35D24AE57E4_.wvu.PrintArea" localSheetId="9" hidden="1">'Sch-4 Dis'!$A$1:$E$44</definedName>
    <definedName name="Z_42E48991_4351_4471_8AF6_A35D24AE57E4_.wvu.PrintArea" localSheetId="10" hidden="1">'Sch-5'!$A$1:$D$28</definedName>
    <definedName name="Z_42E48991_4351_4471_8AF6_A35D24AE57E4_.wvu.PrintArea" localSheetId="11" hidden="1">'Sch-5 After Discount'!$A$1:$D$32</definedName>
    <definedName name="Z_42E48991_4351_4471_8AF6_A35D24AE57E4_.wvu.PrintArea" localSheetId="12" hidden="1">'Sch-6'!$A$1:$J$25</definedName>
    <definedName name="Z_42E48991_4351_4471_8AF6_A35D24AE57E4_.wvu.PrintArea" localSheetId="13" hidden="1">'Sch-6 Dis'!$A$1:$F$28</definedName>
    <definedName name="Z_42E48991_4351_4471_8AF6_A35D24AE57E4_.wvu.PrintArea" localSheetId="20" hidden="1">'T &amp; D'!$A$1:$E$12</definedName>
    <definedName name="Z_42E48991_4351_4471_8AF6_A35D24AE57E4_.wvu.PrintTitles" localSheetId="3" hidden="1">'Sch-1'!$15:$17</definedName>
    <definedName name="Z_42E48991_4351_4471_8AF6_A35D24AE57E4_.wvu.PrintTitles" localSheetId="4" hidden="1">'Sch-1 Dis'!$15:$17</definedName>
    <definedName name="Z_42E48991_4351_4471_8AF6_A35D24AE57E4_.wvu.PrintTitles" localSheetId="5" hidden="1">'Sch-2'!$13:$15</definedName>
    <definedName name="Z_42E48991_4351_4471_8AF6_A35D24AE57E4_.wvu.PrintTitles" localSheetId="6" hidden="1">'Sch-2 Dis'!$13:$15</definedName>
    <definedName name="Z_42E48991_4351_4471_8AF6_A35D24AE57E4_.wvu.PrintTitles" localSheetId="7" hidden="1">'Sch-3 '!$14:$16</definedName>
    <definedName name="Z_42E48991_4351_4471_8AF6_A35D24AE57E4_.wvu.PrintTitles" localSheetId="8" hidden="1">'Sch-4'!$3:$13</definedName>
    <definedName name="Z_42E48991_4351_4471_8AF6_A35D24AE57E4_.wvu.PrintTitles" localSheetId="9" hidden="1">'Sch-4 Dis'!$3:$13</definedName>
    <definedName name="Z_42E48991_4351_4471_8AF6_A35D24AE57E4_.wvu.PrintTitles" localSheetId="10" hidden="1">'Sch-5'!$3:$13</definedName>
    <definedName name="Z_42E48991_4351_4471_8AF6_A35D24AE57E4_.wvu.PrintTitles" localSheetId="11" hidden="1">'Sch-5 After Discount'!$3:$13</definedName>
    <definedName name="Z_42E48991_4351_4471_8AF6_A35D24AE57E4_.wvu.PrintTitles" localSheetId="12" hidden="1">'Sch-6'!$14:$14</definedName>
    <definedName name="Z_42E48991_4351_4471_8AF6_A35D24AE57E4_.wvu.PrintTitles" localSheetId="13" hidden="1">'Sch-6 Dis'!$14:$14</definedName>
    <definedName name="Z_42E48991_4351_4471_8AF6_A35D24AE57E4_.wvu.Rows" localSheetId="0" hidden="1">'Basic Data'!$11:$12</definedName>
    <definedName name="Z_42E48991_4351_4471_8AF6_A35D24AE57E4_.wvu.Rows" localSheetId="18" hidden="1">'Bid Form 2nd Envelope'!$23:$23</definedName>
    <definedName name="Z_42E48991_4351_4471_8AF6_A35D24AE57E4_.wvu.Rows" localSheetId="1" hidden="1">Cover!$7:$7,Cover!$10:$10</definedName>
    <definedName name="Z_42E48991_4351_4471_8AF6_A35D24AE57E4_.wvu.Rows" localSheetId="14" hidden="1">Discount!$19:$19,Discount!$21:$21,Discount!$25:$25,Discount!$27:$27,Discount!$32:$33</definedName>
    <definedName name="Z_42E48991_4351_4471_8AF6_A35D24AE57E4_.wvu.Rows" localSheetId="3" hidden="1">'Sch-1'!#REF!</definedName>
    <definedName name="Z_42E48991_4351_4471_8AF6_A35D24AE57E4_.wvu.Rows" localSheetId="5" hidden="1">'Sch-2'!#REF!</definedName>
    <definedName name="Z_42E48991_4351_4471_8AF6_A35D24AE57E4_.wvu.Rows" localSheetId="12" hidden="1">'Sch-6'!$16:$20,'Sch-6'!#REF!</definedName>
    <definedName name="Z_483DCDBB_D1CA_4B11_85F4_FA65A96DCE29_.wvu.Cols" localSheetId="14" hidden="1">Discount!$I:$O</definedName>
    <definedName name="Z_483DCDBB_D1CA_4B11_85F4_FA65A96DCE29_.wvu.Cols" localSheetId="3" hidden="1">'Sch-1'!$P:$Y</definedName>
    <definedName name="Z_483DCDBB_D1CA_4B11_85F4_FA65A96DCE29_.wvu.Cols" localSheetId="4" hidden="1">'Sch-1 Dis'!$K:$K</definedName>
    <definedName name="Z_483DCDBB_D1CA_4B11_85F4_FA65A96DCE29_.wvu.Cols" localSheetId="5" hidden="1">'Sch-2'!$M:$N</definedName>
    <definedName name="Z_483DCDBB_D1CA_4B11_85F4_FA65A96DCE29_.wvu.Cols" localSheetId="7" hidden="1">'Sch-3 '!$H:$S</definedName>
    <definedName name="Z_483DCDBB_D1CA_4B11_85F4_FA65A96DCE29_.wvu.Cols" localSheetId="8" hidden="1">'Sch-4'!$F:$K</definedName>
    <definedName name="Z_483DCDBB_D1CA_4B11_85F4_FA65A96DCE29_.wvu.Cols" localSheetId="12" hidden="1">'Sch-6'!$E:$E,'Sch-6'!$L:$L,'Sch-6'!$O:$R</definedName>
    <definedName name="Z_483DCDBB_D1CA_4B11_85F4_FA65A96DCE29_.wvu.PrintArea" localSheetId="18" hidden="1">'Bid Form 2nd Envelope'!$A$1:$F$52</definedName>
    <definedName name="Z_483DCDBB_D1CA_4B11_85F4_FA65A96DCE29_.wvu.PrintArea" localSheetId="1" hidden="1">Cover!$B$1:$E$15</definedName>
    <definedName name="Z_483DCDBB_D1CA_4B11_85F4_FA65A96DCE29_.wvu.PrintArea" localSheetId="14" hidden="1">Discount!$A$2:$G$43</definedName>
    <definedName name="Z_483DCDBB_D1CA_4B11_85F4_FA65A96DCE29_.wvu.PrintArea" localSheetId="16" hidden="1">'Entry Tax'!$A$1:$E$16</definedName>
    <definedName name="Z_483DCDBB_D1CA_4B11_85F4_FA65A96DCE29_.wvu.PrintArea" localSheetId="2" hidden="1">'Names of Bidder'!$B$1:$D$22</definedName>
    <definedName name="Z_483DCDBB_D1CA_4B11_85F4_FA65A96DCE29_.wvu.PrintArea" localSheetId="15" hidden="1">Octroi!$A$1:$E$16</definedName>
    <definedName name="Z_483DCDBB_D1CA_4B11_85F4_FA65A96DCE29_.wvu.PrintArea" localSheetId="17" hidden="1">'Other Taxes &amp; Duties'!$A$1:$F$16</definedName>
    <definedName name="Z_483DCDBB_D1CA_4B11_85F4_FA65A96DCE29_.wvu.PrintArea" localSheetId="19" hidden="1">'Q &amp; C'!$A$1:$F$43</definedName>
    <definedName name="Z_483DCDBB_D1CA_4B11_85F4_FA65A96DCE29_.wvu.PrintArea" localSheetId="3" hidden="1">'Sch-1'!$A$1:$P$30</definedName>
    <definedName name="Z_483DCDBB_D1CA_4B11_85F4_FA65A96DCE29_.wvu.PrintArea" localSheetId="4" hidden="1">'Sch-1 Dis'!$A$1:$H$32</definedName>
    <definedName name="Z_483DCDBB_D1CA_4B11_85F4_FA65A96DCE29_.wvu.PrintArea" localSheetId="5" hidden="1">'Sch-2'!$A$1:$K$26</definedName>
    <definedName name="Z_483DCDBB_D1CA_4B11_85F4_FA65A96DCE29_.wvu.PrintArea" localSheetId="6" hidden="1">'Sch-2 Dis'!$A$1:$G$24</definedName>
    <definedName name="Z_483DCDBB_D1CA_4B11_85F4_FA65A96DCE29_.wvu.PrintArea" localSheetId="7" hidden="1">'Sch-3 '!$A$1:$G$27</definedName>
    <definedName name="Z_483DCDBB_D1CA_4B11_85F4_FA65A96DCE29_.wvu.PrintArea" localSheetId="8" hidden="1">'Sch-4'!$A$1:$E$24</definedName>
    <definedName name="Z_483DCDBB_D1CA_4B11_85F4_FA65A96DCE29_.wvu.PrintArea" localSheetId="9" hidden="1">'Sch-4 Dis'!$A$1:$E$44</definedName>
    <definedName name="Z_483DCDBB_D1CA_4B11_85F4_FA65A96DCE29_.wvu.PrintArea" localSheetId="10" hidden="1">'Sch-5'!$A$1:$D$27</definedName>
    <definedName name="Z_483DCDBB_D1CA_4B11_85F4_FA65A96DCE29_.wvu.PrintArea" localSheetId="11" hidden="1">'Sch-5 After Discount'!$A$1:$D$32</definedName>
    <definedName name="Z_483DCDBB_D1CA_4B11_85F4_FA65A96DCE29_.wvu.PrintArea" localSheetId="12" hidden="1">'Sch-6'!$A$1:$J$25</definedName>
    <definedName name="Z_483DCDBB_D1CA_4B11_85F4_FA65A96DCE29_.wvu.PrintArea" localSheetId="13" hidden="1">'Sch-6 Dis'!$A$1:$F$28</definedName>
    <definedName name="Z_483DCDBB_D1CA_4B11_85F4_FA65A96DCE29_.wvu.PrintArea" localSheetId="20" hidden="1">'T &amp; D'!$A$1:$E$12</definedName>
    <definedName name="Z_483DCDBB_D1CA_4B11_85F4_FA65A96DCE29_.wvu.PrintTitles" localSheetId="3" hidden="1">'Sch-1'!$15:$17</definedName>
    <definedName name="Z_483DCDBB_D1CA_4B11_85F4_FA65A96DCE29_.wvu.PrintTitles" localSheetId="4" hidden="1">'Sch-1 Dis'!$15:$17</definedName>
    <definedName name="Z_483DCDBB_D1CA_4B11_85F4_FA65A96DCE29_.wvu.PrintTitles" localSheetId="5" hidden="1">'Sch-2'!$13:$15</definedName>
    <definedName name="Z_483DCDBB_D1CA_4B11_85F4_FA65A96DCE29_.wvu.PrintTitles" localSheetId="6" hidden="1">'Sch-2 Dis'!$13:$15</definedName>
    <definedName name="Z_483DCDBB_D1CA_4B11_85F4_FA65A96DCE29_.wvu.PrintTitles" localSheetId="7" hidden="1">'Sch-3 '!$14:$16</definedName>
    <definedName name="Z_483DCDBB_D1CA_4B11_85F4_FA65A96DCE29_.wvu.PrintTitles" localSheetId="8" hidden="1">'Sch-4'!$3:$13</definedName>
    <definedName name="Z_483DCDBB_D1CA_4B11_85F4_FA65A96DCE29_.wvu.PrintTitles" localSheetId="9" hidden="1">'Sch-4 Dis'!$3:$13</definedName>
    <definedName name="Z_483DCDBB_D1CA_4B11_85F4_FA65A96DCE29_.wvu.PrintTitles" localSheetId="10" hidden="1">'Sch-5'!$3:$13</definedName>
    <definedName name="Z_483DCDBB_D1CA_4B11_85F4_FA65A96DCE29_.wvu.PrintTitles" localSheetId="11" hidden="1">'Sch-5 After Discount'!$3:$13</definedName>
    <definedName name="Z_483DCDBB_D1CA_4B11_85F4_FA65A96DCE29_.wvu.PrintTitles" localSheetId="12" hidden="1">'Sch-6'!$14:$14</definedName>
    <definedName name="Z_483DCDBB_D1CA_4B11_85F4_FA65A96DCE29_.wvu.PrintTitles" localSheetId="13" hidden="1">'Sch-6 Dis'!$14:$14</definedName>
    <definedName name="Z_483DCDBB_D1CA_4B11_85F4_FA65A96DCE29_.wvu.Rows" localSheetId="0" hidden="1">'Basic Data'!$11:$12</definedName>
    <definedName name="Z_483DCDBB_D1CA_4B11_85F4_FA65A96DCE29_.wvu.Rows" localSheetId="18" hidden="1">'Bid Form 2nd Envelope'!$23:$23,'Bid Form 2nd Envelope'!$34:$34</definedName>
    <definedName name="Z_483DCDBB_D1CA_4B11_85F4_FA65A96DCE29_.wvu.Rows" localSheetId="1" hidden="1">Cover!$7:$7,Cover!$10:$10</definedName>
    <definedName name="Z_483DCDBB_D1CA_4B11_85F4_FA65A96DCE29_.wvu.Rows" localSheetId="14" hidden="1">Discount!$19:$19,Discount!$21:$21,Discount!$25:$25,Discount!$27:$27,Discount!$29:$33</definedName>
    <definedName name="Z_483DCDBB_D1CA_4B11_85F4_FA65A96DCE29_.wvu.Rows" localSheetId="2" hidden="1">'Names of Bidder'!$6:$6</definedName>
    <definedName name="Z_483DCDBB_D1CA_4B11_85F4_FA65A96DCE29_.wvu.Rows" localSheetId="12" hidden="1">'Sch-6'!$17:$22</definedName>
    <definedName name="Z_4F65FF32_EC61_4022_A399_2986D7B6B8B3_.wvu.PrintArea" localSheetId="14" hidden="1">Discount!$A$2:$G$41</definedName>
    <definedName name="Z_4F65FF32_EC61_4022_A399_2986D7B6B8B3_.wvu.PrintArea" localSheetId="16" hidden="1">'Entry Tax'!$A$1:$E$16</definedName>
    <definedName name="Z_4F65FF32_EC61_4022_A399_2986D7B6B8B3_.wvu.PrintArea" localSheetId="15" hidden="1">Octroi!$A$1:$E$16</definedName>
    <definedName name="Z_4F65FF32_EC61_4022_A399_2986D7B6B8B3_.wvu.PrintArea" localSheetId="17" hidden="1">'Other Taxes &amp; Duties'!$A$1:$F$16</definedName>
    <definedName name="Z_4F65FF32_EC61_4022_A399_2986D7B6B8B3_.wvu.PrintArea" localSheetId="3" hidden="1">'Sch-1'!$A$1:$P$32</definedName>
    <definedName name="Z_4F65FF32_EC61_4022_A399_2986D7B6B8B3_.wvu.PrintArea" localSheetId="4" hidden="1">'Sch-1 Dis'!$A$1:$H$32</definedName>
    <definedName name="Z_4F65FF32_EC61_4022_A399_2986D7B6B8B3_.wvu.PrintArea" localSheetId="5" hidden="1">'Sch-2'!$A$1:$K$26</definedName>
    <definedName name="Z_4F65FF32_EC61_4022_A399_2986D7B6B8B3_.wvu.PrintArea" localSheetId="6" hidden="1">'Sch-2 Dis'!$A$1:$G$24</definedName>
    <definedName name="Z_4F65FF32_EC61_4022_A399_2986D7B6B8B3_.wvu.PrintArea" localSheetId="7" hidden="1">'Sch-3 '!$A$1:$G$28</definedName>
    <definedName name="Z_4F65FF32_EC61_4022_A399_2986D7B6B8B3_.wvu.PrintArea" localSheetId="8" hidden="1">'Sch-4'!$A$1:$E$25</definedName>
    <definedName name="Z_4F65FF32_EC61_4022_A399_2986D7B6B8B3_.wvu.PrintArea" localSheetId="9" hidden="1">'Sch-4 Dis'!$A$1:$E$44</definedName>
    <definedName name="Z_4F65FF32_EC61_4022_A399_2986D7B6B8B3_.wvu.PrintArea" localSheetId="10" hidden="1">'Sch-5'!$A$1:$D$28</definedName>
    <definedName name="Z_4F65FF32_EC61_4022_A399_2986D7B6B8B3_.wvu.PrintArea" localSheetId="11" hidden="1">'Sch-5 After Discount'!$A$1:$D$32</definedName>
    <definedName name="Z_4F65FF32_EC61_4022_A399_2986D7B6B8B3_.wvu.PrintArea" localSheetId="12" hidden="1">'Sch-6'!$A$1:$J$26</definedName>
    <definedName name="Z_4F65FF32_EC61_4022_A399_2986D7B6B8B3_.wvu.PrintArea" localSheetId="13" hidden="1">'Sch-6 Dis'!$A$1:$F$29</definedName>
    <definedName name="Z_4F65FF32_EC61_4022_A399_2986D7B6B8B3_.wvu.PrintTitles" localSheetId="3" hidden="1">'Sch-1'!$15:$17</definedName>
    <definedName name="Z_4F65FF32_EC61_4022_A399_2986D7B6B8B3_.wvu.PrintTitles" localSheetId="4" hidden="1">'Sch-1 Dis'!$15:$17</definedName>
    <definedName name="Z_4F65FF32_EC61_4022_A399_2986D7B6B8B3_.wvu.PrintTitles" localSheetId="5" hidden="1">'Sch-2'!$13:$15</definedName>
    <definedName name="Z_4F65FF32_EC61_4022_A399_2986D7B6B8B3_.wvu.PrintTitles" localSheetId="6" hidden="1">'Sch-2 Dis'!$13:$15</definedName>
    <definedName name="Z_4F65FF32_EC61_4022_A399_2986D7B6B8B3_.wvu.PrintTitles" localSheetId="7" hidden="1">'Sch-3 '!$14:$16</definedName>
    <definedName name="Z_4F65FF32_EC61_4022_A399_2986D7B6B8B3_.wvu.PrintTitles" localSheetId="8" hidden="1">'Sch-4'!$3:$13</definedName>
    <definedName name="Z_4F65FF32_EC61_4022_A399_2986D7B6B8B3_.wvu.PrintTitles" localSheetId="9" hidden="1">'Sch-4 Dis'!$3:$13</definedName>
    <definedName name="Z_4F65FF32_EC61_4022_A399_2986D7B6B8B3_.wvu.PrintTitles" localSheetId="10" hidden="1">'Sch-5'!$3:$13</definedName>
    <definedName name="Z_4F65FF32_EC61_4022_A399_2986D7B6B8B3_.wvu.PrintTitles" localSheetId="11" hidden="1">'Sch-5 After Discount'!$3:$13</definedName>
    <definedName name="Z_4F65FF32_EC61_4022_A399_2986D7B6B8B3_.wvu.PrintTitles" localSheetId="12" hidden="1">'Sch-6'!$14:$14</definedName>
    <definedName name="Z_4F65FF32_EC61_4022_A399_2986D7B6B8B3_.wvu.PrintTitles" localSheetId="13" hidden="1">'Sch-6 Dis'!$14:$14</definedName>
    <definedName name="Z_58D82F59_8CF6_455F_B9F4_081499FDF243_.wvu.Cols" localSheetId="14" hidden="1">Discount!$I:$P</definedName>
    <definedName name="Z_58D82F59_8CF6_455F_B9F4_081499FDF243_.wvu.Cols" localSheetId="3" hidden="1">'Sch-1'!$R:$V</definedName>
    <definedName name="Z_58D82F59_8CF6_455F_B9F4_081499FDF243_.wvu.Cols" localSheetId="4" hidden="1">'Sch-1 Dis'!$K:$K</definedName>
    <definedName name="Z_58D82F59_8CF6_455F_B9F4_081499FDF243_.wvu.Cols" localSheetId="5" hidden="1">'Sch-2'!$M:$N</definedName>
    <definedName name="Z_58D82F59_8CF6_455F_B9F4_081499FDF243_.wvu.Cols" localSheetId="12" hidden="1">'Sch-6'!$L:$L</definedName>
    <definedName name="Z_58D82F59_8CF6_455F_B9F4_081499FDF243_.wvu.PrintArea" localSheetId="18" hidden="1">'Bid Form 2nd Envelope'!$A$1:$F$54</definedName>
    <definedName name="Z_58D82F59_8CF6_455F_B9F4_081499FDF243_.wvu.PrintArea" localSheetId="1" hidden="1">Cover!$B$1:$E$15</definedName>
    <definedName name="Z_58D82F59_8CF6_455F_B9F4_081499FDF243_.wvu.PrintArea" localSheetId="14" hidden="1">Discount!$A$2:$G$43</definedName>
    <definedName name="Z_58D82F59_8CF6_455F_B9F4_081499FDF243_.wvu.PrintArea" localSheetId="16" hidden="1">'Entry Tax'!$A$1:$E$16</definedName>
    <definedName name="Z_58D82F59_8CF6_455F_B9F4_081499FDF243_.wvu.PrintArea" localSheetId="2" hidden="1">'Names of Bidder'!$B$1:$E$20</definedName>
    <definedName name="Z_58D82F59_8CF6_455F_B9F4_081499FDF243_.wvu.PrintArea" localSheetId="15" hidden="1">Octroi!$A$1:$E$16</definedName>
    <definedName name="Z_58D82F59_8CF6_455F_B9F4_081499FDF243_.wvu.PrintArea" localSheetId="17" hidden="1">'Other Taxes &amp; Duties'!$A$1:$F$16</definedName>
    <definedName name="Z_58D82F59_8CF6_455F_B9F4_081499FDF243_.wvu.PrintArea" localSheetId="19" hidden="1">'Q &amp; C'!$A$1:$F$43</definedName>
    <definedName name="Z_58D82F59_8CF6_455F_B9F4_081499FDF243_.wvu.PrintArea" localSheetId="3" hidden="1">'Sch-1'!$A$1:$P$32</definedName>
    <definedName name="Z_58D82F59_8CF6_455F_B9F4_081499FDF243_.wvu.PrintArea" localSheetId="4" hidden="1">'Sch-1 Dis'!$A$1:$H$32</definedName>
    <definedName name="Z_58D82F59_8CF6_455F_B9F4_081499FDF243_.wvu.PrintArea" localSheetId="5" hidden="1">'Sch-2'!$A$1:$K$26</definedName>
    <definedName name="Z_58D82F59_8CF6_455F_B9F4_081499FDF243_.wvu.PrintArea" localSheetId="6" hidden="1">'Sch-2 Dis'!$A$1:$G$24</definedName>
    <definedName name="Z_58D82F59_8CF6_455F_B9F4_081499FDF243_.wvu.PrintArea" localSheetId="7" hidden="1">'Sch-3 '!$A$1:$G$28</definedName>
    <definedName name="Z_58D82F59_8CF6_455F_B9F4_081499FDF243_.wvu.PrintArea" localSheetId="8" hidden="1">'Sch-4'!$A$1:$E$24</definedName>
    <definedName name="Z_58D82F59_8CF6_455F_B9F4_081499FDF243_.wvu.PrintArea" localSheetId="9" hidden="1">'Sch-4 Dis'!$A$1:$E$44</definedName>
    <definedName name="Z_58D82F59_8CF6_455F_B9F4_081499FDF243_.wvu.PrintArea" localSheetId="10" hidden="1">'Sch-5'!$A$1:$D$28</definedName>
    <definedName name="Z_58D82F59_8CF6_455F_B9F4_081499FDF243_.wvu.PrintArea" localSheetId="11" hidden="1">'Sch-5 After Discount'!$A$1:$D$32</definedName>
    <definedName name="Z_58D82F59_8CF6_455F_B9F4_081499FDF243_.wvu.PrintArea" localSheetId="12" hidden="1">'Sch-6'!$A$1:$J$25</definedName>
    <definedName name="Z_58D82F59_8CF6_455F_B9F4_081499FDF243_.wvu.PrintArea" localSheetId="13" hidden="1">'Sch-6 Dis'!$A$1:$F$28</definedName>
    <definedName name="Z_58D82F59_8CF6_455F_B9F4_081499FDF243_.wvu.PrintTitles" localSheetId="3" hidden="1">'Sch-1'!$15:$17</definedName>
    <definedName name="Z_58D82F59_8CF6_455F_B9F4_081499FDF243_.wvu.PrintTitles" localSheetId="4" hidden="1">'Sch-1 Dis'!$15:$17</definedName>
    <definedName name="Z_58D82F59_8CF6_455F_B9F4_081499FDF243_.wvu.PrintTitles" localSheetId="5" hidden="1">'Sch-2'!$13:$15</definedName>
    <definedName name="Z_58D82F59_8CF6_455F_B9F4_081499FDF243_.wvu.PrintTitles" localSheetId="6" hidden="1">'Sch-2 Dis'!$13:$15</definedName>
    <definedName name="Z_58D82F59_8CF6_455F_B9F4_081499FDF243_.wvu.PrintTitles" localSheetId="7" hidden="1">'Sch-3 '!$14:$16</definedName>
    <definedName name="Z_58D82F59_8CF6_455F_B9F4_081499FDF243_.wvu.PrintTitles" localSheetId="8" hidden="1">'Sch-4'!$3:$13</definedName>
    <definedName name="Z_58D82F59_8CF6_455F_B9F4_081499FDF243_.wvu.PrintTitles" localSheetId="9" hidden="1">'Sch-4 Dis'!$3:$13</definedName>
    <definedName name="Z_58D82F59_8CF6_455F_B9F4_081499FDF243_.wvu.PrintTitles" localSheetId="10" hidden="1">'Sch-5'!$3:$13</definedName>
    <definedName name="Z_58D82F59_8CF6_455F_B9F4_081499FDF243_.wvu.PrintTitles" localSheetId="11" hidden="1">'Sch-5 After Discount'!$3:$13</definedName>
    <definedName name="Z_58D82F59_8CF6_455F_B9F4_081499FDF243_.wvu.PrintTitles" localSheetId="12" hidden="1">'Sch-6'!$14:$14</definedName>
    <definedName name="Z_58D82F59_8CF6_455F_B9F4_081499FDF243_.wvu.PrintTitles" localSheetId="13" hidden="1">'Sch-6 Dis'!$14:$14</definedName>
    <definedName name="Z_58D82F59_8CF6_455F_B9F4_081499FDF243_.wvu.Rows" localSheetId="0" hidden="1">'Basic Data'!$11:$12</definedName>
    <definedName name="Z_58D82F59_8CF6_455F_B9F4_081499FDF243_.wvu.Rows" localSheetId="18" hidden="1">'Bid Form 2nd Envelope'!$23:$23</definedName>
    <definedName name="Z_58D82F59_8CF6_455F_B9F4_081499FDF243_.wvu.Rows" localSheetId="1" hidden="1">Cover!$7:$7,Cover!$10:$10</definedName>
    <definedName name="Z_58D82F59_8CF6_455F_B9F4_081499FDF243_.wvu.Rows" localSheetId="14" hidden="1">Discount!$21:$21,Discount!$27:$27</definedName>
    <definedName name="Z_58D82F59_8CF6_455F_B9F4_081499FDF243_.wvu.Rows" localSheetId="3" hidden="1">'Sch-1'!#REF!</definedName>
    <definedName name="Z_59ACD8B6_730E_4199_8297_1160D2A0693D_.wvu.PrintArea" localSheetId="19" hidden="1">'Q &amp; C'!$A$1:$F$43</definedName>
    <definedName name="Z_5A07DBA2_29FE_46EA_8A64_6BF1FB7295C8_.wvu.Cols" localSheetId="14" hidden="1">Discount!$I:$O</definedName>
    <definedName name="Z_5A07DBA2_29FE_46EA_8A64_6BF1FB7295C8_.wvu.Cols" localSheetId="3" hidden="1">'Sch-1'!$R:$V</definedName>
    <definedName name="Z_5A07DBA2_29FE_46EA_8A64_6BF1FB7295C8_.wvu.Cols" localSheetId="4" hidden="1">'Sch-1 Dis'!$K:$K</definedName>
    <definedName name="Z_5A07DBA2_29FE_46EA_8A64_6BF1FB7295C8_.wvu.Cols" localSheetId="5" hidden="1">'Sch-2'!$M:$N</definedName>
    <definedName name="Z_5A07DBA2_29FE_46EA_8A64_6BF1FB7295C8_.wvu.Cols" localSheetId="7" hidden="1">'Sch-3 '!$H:$S</definedName>
    <definedName name="Z_5A07DBA2_29FE_46EA_8A64_6BF1FB7295C8_.wvu.Cols" localSheetId="12" hidden="1">'Sch-6'!$L:$L</definedName>
    <definedName name="Z_5A07DBA2_29FE_46EA_8A64_6BF1FB7295C8_.wvu.PrintArea" localSheetId="18" hidden="1">'Bid Form 2nd Envelope'!$A$1:$F$52</definedName>
    <definedName name="Z_5A07DBA2_29FE_46EA_8A64_6BF1FB7295C8_.wvu.PrintArea" localSheetId="1" hidden="1">Cover!$B$1:$E$15</definedName>
    <definedName name="Z_5A07DBA2_29FE_46EA_8A64_6BF1FB7295C8_.wvu.PrintArea" localSheetId="14" hidden="1">Discount!$A$2:$G$43</definedName>
    <definedName name="Z_5A07DBA2_29FE_46EA_8A64_6BF1FB7295C8_.wvu.PrintArea" localSheetId="16" hidden="1">'Entry Tax'!$A$1:$E$16</definedName>
    <definedName name="Z_5A07DBA2_29FE_46EA_8A64_6BF1FB7295C8_.wvu.PrintArea" localSheetId="2" hidden="1">'Names of Bidder'!$B$1:$D$22</definedName>
    <definedName name="Z_5A07DBA2_29FE_46EA_8A64_6BF1FB7295C8_.wvu.PrintArea" localSheetId="15" hidden="1">Octroi!$A$1:$E$16</definedName>
    <definedName name="Z_5A07DBA2_29FE_46EA_8A64_6BF1FB7295C8_.wvu.PrintArea" localSheetId="17" hidden="1">'Other Taxes &amp; Duties'!$A$1:$F$16</definedName>
    <definedName name="Z_5A07DBA2_29FE_46EA_8A64_6BF1FB7295C8_.wvu.PrintArea" localSheetId="19" hidden="1">'Q &amp; C'!$A$1:$F$43</definedName>
    <definedName name="Z_5A07DBA2_29FE_46EA_8A64_6BF1FB7295C8_.wvu.PrintArea" localSheetId="3" hidden="1">'Sch-1'!$A$1:$P$32</definedName>
    <definedName name="Z_5A07DBA2_29FE_46EA_8A64_6BF1FB7295C8_.wvu.PrintArea" localSheetId="4" hidden="1">'Sch-1 Dis'!$A$1:$H$32</definedName>
    <definedName name="Z_5A07DBA2_29FE_46EA_8A64_6BF1FB7295C8_.wvu.PrintArea" localSheetId="5" hidden="1">'Sch-2'!$A$1:$K$26</definedName>
    <definedName name="Z_5A07DBA2_29FE_46EA_8A64_6BF1FB7295C8_.wvu.PrintArea" localSheetId="6" hidden="1">'Sch-2 Dis'!$A$1:$G$24</definedName>
    <definedName name="Z_5A07DBA2_29FE_46EA_8A64_6BF1FB7295C8_.wvu.PrintArea" localSheetId="7" hidden="1">'Sch-3 '!$A$1:$G$28</definedName>
    <definedName name="Z_5A07DBA2_29FE_46EA_8A64_6BF1FB7295C8_.wvu.PrintArea" localSheetId="8" hidden="1">'Sch-4'!$A$1:$E$24</definedName>
    <definedName name="Z_5A07DBA2_29FE_46EA_8A64_6BF1FB7295C8_.wvu.PrintArea" localSheetId="9" hidden="1">'Sch-4 Dis'!$A$1:$E$44</definedName>
    <definedName name="Z_5A07DBA2_29FE_46EA_8A64_6BF1FB7295C8_.wvu.PrintArea" localSheetId="10" hidden="1">'Sch-5'!$A$1:$D$28</definedName>
    <definedName name="Z_5A07DBA2_29FE_46EA_8A64_6BF1FB7295C8_.wvu.PrintArea" localSheetId="11" hidden="1">'Sch-5 After Discount'!$A$1:$D$32</definedName>
    <definedName name="Z_5A07DBA2_29FE_46EA_8A64_6BF1FB7295C8_.wvu.PrintArea" localSheetId="12" hidden="1">'Sch-6'!$A$1:$J$25</definedName>
    <definedName name="Z_5A07DBA2_29FE_46EA_8A64_6BF1FB7295C8_.wvu.PrintArea" localSheetId="13" hidden="1">'Sch-6 Dis'!$A$1:$F$28</definedName>
    <definedName name="Z_5A07DBA2_29FE_46EA_8A64_6BF1FB7295C8_.wvu.PrintArea" localSheetId="20" hidden="1">'T &amp; D'!$A$1:$E$12</definedName>
    <definedName name="Z_5A07DBA2_29FE_46EA_8A64_6BF1FB7295C8_.wvu.PrintTitles" localSheetId="3" hidden="1">'Sch-1'!$15:$17</definedName>
    <definedName name="Z_5A07DBA2_29FE_46EA_8A64_6BF1FB7295C8_.wvu.PrintTitles" localSheetId="4" hidden="1">'Sch-1 Dis'!$15:$17</definedName>
    <definedName name="Z_5A07DBA2_29FE_46EA_8A64_6BF1FB7295C8_.wvu.PrintTitles" localSheetId="5" hidden="1">'Sch-2'!$13:$15</definedName>
    <definedName name="Z_5A07DBA2_29FE_46EA_8A64_6BF1FB7295C8_.wvu.PrintTitles" localSheetId="6" hidden="1">'Sch-2 Dis'!$13:$15</definedName>
    <definedName name="Z_5A07DBA2_29FE_46EA_8A64_6BF1FB7295C8_.wvu.PrintTitles" localSheetId="7" hidden="1">'Sch-3 '!$14:$16</definedName>
    <definedName name="Z_5A07DBA2_29FE_46EA_8A64_6BF1FB7295C8_.wvu.PrintTitles" localSheetId="8" hidden="1">'Sch-4'!$3:$13</definedName>
    <definedName name="Z_5A07DBA2_29FE_46EA_8A64_6BF1FB7295C8_.wvu.PrintTitles" localSheetId="9" hidden="1">'Sch-4 Dis'!$3:$13</definedName>
    <definedName name="Z_5A07DBA2_29FE_46EA_8A64_6BF1FB7295C8_.wvu.PrintTitles" localSheetId="10" hidden="1">'Sch-5'!$3:$13</definedName>
    <definedName name="Z_5A07DBA2_29FE_46EA_8A64_6BF1FB7295C8_.wvu.PrintTitles" localSheetId="11" hidden="1">'Sch-5 After Discount'!$3:$13</definedName>
    <definedName name="Z_5A07DBA2_29FE_46EA_8A64_6BF1FB7295C8_.wvu.PrintTitles" localSheetId="12" hidden="1">'Sch-6'!$14:$14</definedName>
    <definedName name="Z_5A07DBA2_29FE_46EA_8A64_6BF1FB7295C8_.wvu.PrintTitles" localSheetId="13" hidden="1">'Sch-6 Dis'!$14:$14</definedName>
    <definedName name="Z_5A07DBA2_29FE_46EA_8A64_6BF1FB7295C8_.wvu.Rows" localSheetId="0" hidden="1">'Basic Data'!$11:$12</definedName>
    <definedName name="Z_5A07DBA2_29FE_46EA_8A64_6BF1FB7295C8_.wvu.Rows" localSheetId="18" hidden="1">'Bid Form 2nd Envelope'!$23:$23</definedName>
    <definedName name="Z_5A07DBA2_29FE_46EA_8A64_6BF1FB7295C8_.wvu.Rows" localSheetId="1" hidden="1">Cover!$7:$7,Cover!$10:$10</definedName>
    <definedName name="Z_5A07DBA2_29FE_46EA_8A64_6BF1FB7295C8_.wvu.Rows" localSheetId="14" hidden="1">Discount!$19:$19,Discount!$21:$21,Discount!$25:$25,Discount!$27:$27,Discount!$29:$33</definedName>
    <definedName name="Z_5A07DBA2_29FE_46EA_8A64_6BF1FB7295C8_.wvu.Rows" localSheetId="3" hidden="1">'Sch-1'!#REF!</definedName>
    <definedName name="Z_5A07DBA2_29FE_46EA_8A64_6BF1FB7295C8_.wvu.Rows" localSheetId="12" hidden="1">'Sch-6'!#REF!,'Sch-6'!#REF!</definedName>
    <definedName name="Z_5C772B04_11E1_4A74_9F43_9A74EF38E5E2_.wvu.Cols" localSheetId="14" hidden="1">Discount!$I:$O</definedName>
    <definedName name="Z_5C772B04_11E1_4A74_9F43_9A74EF38E5E2_.wvu.Cols" localSheetId="3" hidden="1">'Sch-1'!$P:$W</definedName>
    <definedName name="Z_5C772B04_11E1_4A74_9F43_9A74EF38E5E2_.wvu.Cols" localSheetId="4" hidden="1">'Sch-1 Dis'!$K:$K</definedName>
    <definedName name="Z_5C772B04_11E1_4A74_9F43_9A74EF38E5E2_.wvu.Cols" localSheetId="5" hidden="1">'Sch-2'!$M:$N</definedName>
    <definedName name="Z_5C772B04_11E1_4A74_9F43_9A74EF38E5E2_.wvu.Cols" localSheetId="7" hidden="1">'Sch-3 '!$H:$S</definedName>
    <definedName name="Z_5C772B04_11E1_4A74_9F43_9A74EF38E5E2_.wvu.Cols" localSheetId="8" hidden="1">'Sch-4'!$F:$K</definedName>
    <definedName name="Z_5C772B04_11E1_4A74_9F43_9A74EF38E5E2_.wvu.Cols" localSheetId="12" hidden="1">'Sch-6'!$E:$E,'Sch-6'!$L:$L,'Sch-6'!$O:$R</definedName>
    <definedName name="Z_5C772B04_11E1_4A74_9F43_9A74EF38E5E2_.wvu.PrintArea" localSheetId="18" hidden="1">'Bid Form 2nd Envelope'!$A$1:$F$52</definedName>
    <definedName name="Z_5C772B04_11E1_4A74_9F43_9A74EF38E5E2_.wvu.PrintArea" localSheetId="1" hidden="1">Cover!$B$1:$E$15</definedName>
    <definedName name="Z_5C772B04_11E1_4A74_9F43_9A74EF38E5E2_.wvu.PrintArea" localSheetId="14" hidden="1">Discount!$A$2:$G$43</definedName>
    <definedName name="Z_5C772B04_11E1_4A74_9F43_9A74EF38E5E2_.wvu.PrintArea" localSheetId="16" hidden="1">'Entry Tax'!$A$1:$E$16</definedName>
    <definedName name="Z_5C772B04_11E1_4A74_9F43_9A74EF38E5E2_.wvu.PrintArea" localSheetId="2" hidden="1">'Names of Bidder'!$B$1:$D$22</definedName>
    <definedName name="Z_5C772B04_11E1_4A74_9F43_9A74EF38E5E2_.wvu.PrintArea" localSheetId="15" hidden="1">Octroi!$A$1:$E$16</definedName>
    <definedName name="Z_5C772B04_11E1_4A74_9F43_9A74EF38E5E2_.wvu.PrintArea" localSheetId="17" hidden="1">'Other Taxes &amp; Duties'!$A$1:$F$16</definedName>
    <definedName name="Z_5C772B04_11E1_4A74_9F43_9A74EF38E5E2_.wvu.PrintArea" localSheetId="19" hidden="1">'Q &amp; C'!$A$1:$F$43</definedName>
    <definedName name="Z_5C772B04_11E1_4A74_9F43_9A74EF38E5E2_.wvu.PrintArea" localSheetId="3" hidden="1">'Sch-1'!$A$1:$P$30</definedName>
    <definedName name="Z_5C772B04_11E1_4A74_9F43_9A74EF38E5E2_.wvu.PrintArea" localSheetId="4" hidden="1">'Sch-1 Dis'!$A$1:$H$32</definedName>
    <definedName name="Z_5C772B04_11E1_4A74_9F43_9A74EF38E5E2_.wvu.PrintArea" localSheetId="5" hidden="1">'Sch-2'!$A$1:$K$26</definedName>
    <definedName name="Z_5C772B04_11E1_4A74_9F43_9A74EF38E5E2_.wvu.PrintArea" localSheetId="6" hidden="1">'Sch-2 Dis'!$A$1:$G$24</definedName>
    <definedName name="Z_5C772B04_11E1_4A74_9F43_9A74EF38E5E2_.wvu.PrintArea" localSheetId="7" hidden="1">'Sch-3 '!$A$1:$G$27</definedName>
    <definedName name="Z_5C772B04_11E1_4A74_9F43_9A74EF38E5E2_.wvu.PrintArea" localSheetId="8" hidden="1">'Sch-4'!$A$1:$E$24</definedName>
    <definedName name="Z_5C772B04_11E1_4A74_9F43_9A74EF38E5E2_.wvu.PrintArea" localSheetId="9" hidden="1">'Sch-4 Dis'!$A$1:$E$44</definedName>
    <definedName name="Z_5C772B04_11E1_4A74_9F43_9A74EF38E5E2_.wvu.PrintArea" localSheetId="10" hidden="1">'Sch-5'!$A$1:$D$27</definedName>
    <definedName name="Z_5C772B04_11E1_4A74_9F43_9A74EF38E5E2_.wvu.PrintArea" localSheetId="11" hidden="1">'Sch-5 After Discount'!$A$1:$D$32</definedName>
    <definedName name="Z_5C772B04_11E1_4A74_9F43_9A74EF38E5E2_.wvu.PrintArea" localSheetId="12" hidden="1">'Sch-6'!$A$1:$J$25</definedName>
    <definedName name="Z_5C772B04_11E1_4A74_9F43_9A74EF38E5E2_.wvu.PrintArea" localSheetId="13" hidden="1">'Sch-6 Dis'!$A$1:$F$28</definedName>
    <definedName name="Z_5C772B04_11E1_4A74_9F43_9A74EF38E5E2_.wvu.PrintArea" localSheetId="20" hidden="1">'T &amp; D'!$A$1:$E$12</definedName>
    <definedName name="Z_5C772B04_11E1_4A74_9F43_9A74EF38E5E2_.wvu.PrintTitles" localSheetId="3" hidden="1">'Sch-1'!$15:$17</definedName>
    <definedName name="Z_5C772B04_11E1_4A74_9F43_9A74EF38E5E2_.wvu.PrintTitles" localSheetId="4" hidden="1">'Sch-1 Dis'!$15:$17</definedName>
    <definedName name="Z_5C772B04_11E1_4A74_9F43_9A74EF38E5E2_.wvu.PrintTitles" localSheetId="5" hidden="1">'Sch-2'!$13:$15</definedName>
    <definedName name="Z_5C772B04_11E1_4A74_9F43_9A74EF38E5E2_.wvu.PrintTitles" localSheetId="6" hidden="1">'Sch-2 Dis'!$13:$15</definedName>
    <definedName name="Z_5C772B04_11E1_4A74_9F43_9A74EF38E5E2_.wvu.PrintTitles" localSheetId="7" hidden="1">'Sch-3 '!$14:$16</definedName>
    <definedName name="Z_5C772B04_11E1_4A74_9F43_9A74EF38E5E2_.wvu.PrintTitles" localSheetId="8" hidden="1">'Sch-4'!$3:$13</definedName>
    <definedName name="Z_5C772B04_11E1_4A74_9F43_9A74EF38E5E2_.wvu.PrintTitles" localSheetId="9" hidden="1">'Sch-4 Dis'!$3:$13</definedName>
    <definedName name="Z_5C772B04_11E1_4A74_9F43_9A74EF38E5E2_.wvu.PrintTitles" localSheetId="10" hidden="1">'Sch-5'!$3:$13</definedName>
    <definedName name="Z_5C772B04_11E1_4A74_9F43_9A74EF38E5E2_.wvu.PrintTitles" localSheetId="11" hidden="1">'Sch-5 After Discount'!$3:$13</definedName>
    <definedName name="Z_5C772B04_11E1_4A74_9F43_9A74EF38E5E2_.wvu.PrintTitles" localSheetId="12" hidden="1">'Sch-6'!$14:$14</definedName>
    <definedName name="Z_5C772B04_11E1_4A74_9F43_9A74EF38E5E2_.wvu.PrintTitles" localSheetId="13" hidden="1">'Sch-6 Dis'!$14:$14</definedName>
    <definedName name="Z_5C772B04_11E1_4A74_9F43_9A74EF38E5E2_.wvu.Rows" localSheetId="0" hidden="1">'Basic Data'!$11:$12</definedName>
    <definedName name="Z_5C772B04_11E1_4A74_9F43_9A74EF38E5E2_.wvu.Rows" localSheetId="18" hidden="1">'Bid Form 2nd Envelope'!$23:$23,'Bid Form 2nd Envelope'!$34:$34</definedName>
    <definedName name="Z_5C772B04_11E1_4A74_9F43_9A74EF38E5E2_.wvu.Rows" localSheetId="1" hidden="1">Cover!$7:$7,Cover!$10:$10</definedName>
    <definedName name="Z_5C772B04_11E1_4A74_9F43_9A74EF38E5E2_.wvu.Rows" localSheetId="14" hidden="1">Discount!$19:$19,Discount!$21:$21,Discount!$25:$25,Discount!$27:$27,Discount!$29:$33</definedName>
    <definedName name="Z_5C772B04_11E1_4A74_9F43_9A74EF38E5E2_.wvu.Rows" localSheetId="2" hidden="1">'Names of Bidder'!$6:$6</definedName>
    <definedName name="Z_5C772B04_11E1_4A74_9F43_9A74EF38E5E2_.wvu.Rows" localSheetId="12" hidden="1">'Sch-6'!$17:$22</definedName>
    <definedName name="Z_6167D39F_8E2F_4CD1_888C_E1DCB300434D_.wvu.Cols" localSheetId="14" hidden="1">Discount!$I:$O</definedName>
    <definedName name="Z_6167D39F_8E2F_4CD1_888C_E1DCB300434D_.wvu.Cols" localSheetId="3" hidden="1">'Sch-1'!$P:$Y,'Sch-1'!$AA:$AB</definedName>
    <definedName name="Z_6167D39F_8E2F_4CD1_888C_E1DCB300434D_.wvu.Cols" localSheetId="4" hidden="1">'Sch-1 Dis'!$K:$K</definedName>
    <definedName name="Z_6167D39F_8E2F_4CD1_888C_E1DCB300434D_.wvu.Cols" localSheetId="5" hidden="1">'Sch-2'!$M:$O</definedName>
    <definedName name="Z_6167D39F_8E2F_4CD1_888C_E1DCB300434D_.wvu.Cols" localSheetId="7" hidden="1">'Sch-3 '!$H:$S</definedName>
    <definedName name="Z_6167D39F_8E2F_4CD1_888C_E1DCB300434D_.wvu.Cols" localSheetId="8" hidden="1">'Sch-4'!$F:$K</definedName>
    <definedName name="Z_6167D39F_8E2F_4CD1_888C_E1DCB300434D_.wvu.Cols" localSheetId="12" hidden="1">'Sch-6'!$E:$E,'Sch-6'!$L:$L,'Sch-6'!$O:$R</definedName>
    <definedName name="Z_6167D39F_8E2F_4CD1_888C_E1DCB300434D_.wvu.PrintArea" localSheetId="18" hidden="1">'Bid Form 2nd Envelope'!$A$1:$F$52</definedName>
    <definedName name="Z_6167D39F_8E2F_4CD1_888C_E1DCB300434D_.wvu.PrintArea" localSheetId="1" hidden="1">Cover!$B$1:$E$15</definedName>
    <definedName name="Z_6167D39F_8E2F_4CD1_888C_E1DCB300434D_.wvu.PrintArea" localSheetId="14" hidden="1">Discount!$A$2:$G$43</definedName>
    <definedName name="Z_6167D39F_8E2F_4CD1_888C_E1DCB300434D_.wvu.PrintArea" localSheetId="16" hidden="1">'Entry Tax'!$A$1:$E$16</definedName>
    <definedName name="Z_6167D39F_8E2F_4CD1_888C_E1DCB300434D_.wvu.PrintArea" localSheetId="2" hidden="1">'Names of Bidder'!$B$1:$D$22</definedName>
    <definedName name="Z_6167D39F_8E2F_4CD1_888C_E1DCB300434D_.wvu.PrintArea" localSheetId="15" hidden="1">Octroi!$A$1:$E$16</definedName>
    <definedName name="Z_6167D39F_8E2F_4CD1_888C_E1DCB300434D_.wvu.PrintArea" localSheetId="17" hidden="1">'Other Taxes &amp; Duties'!$A$1:$F$16</definedName>
    <definedName name="Z_6167D39F_8E2F_4CD1_888C_E1DCB300434D_.wvu.PrintArea" localSheetId="19" hidden="1">'Q &amp; C'!$A$1:$F$43</definedName>
    <definedName name="Z_6167D39F_8E2F_4CD1_888C_E1DCB300434D_.wvu.PrintArea" localSheetId="3" hidden="1">'Sch-1'!$A$1:$P$30</definedName>
    <definedName name="Z_6167D39F_8E2F_4CD1_888C_E1DCB300434D_.wvu.PrintArea" localSheetId="4" hidden="1">'Sch-1 Dis'!$A$1:$H$32</definedName>
    <definedName name="Z_6167D39F_8E2F_4CD1_888C_E1DCB300434D_.wvu.PrintArea" localSheetId="5" hidden="1">'Sch-2'!$A$1:$K$26</definedName>
    <definedName name="Z_6167D39F_8E2F_4CD1_888C_E1DCB300434D_.wvu.PrintArea" localSheetId="6" hidden="1">'Sch-2 Dis'!$A$1:$G$24</definedName>
    <definedName name="Z_6167D39F_8E2F_4CD1_888C_E1DCB300434D_.wvu.PrintArea" localSheetId="7" hidden="1">'Sch-3 '!$A$1:$G$27</definedName>
    <definedName name="Z_6167D39F_8E2F_4CD1_888C_E1DCB300434D_.wvu.PrintArea" localSheetId="8" hidden="1">'Sch-4'!$A$1:$E$24</definedName>
    <definedName name="Z_6167D39F_8E2F_4CD1_888C_E1DCB300434D_.wvu.PrintArea" localSheetId="9" hidden="1">'Sch-4 Dis'!$A$1:$E$44</definedName>
    <definedName name="Z_6167D39F_8E2F_4CD1_888C_E1DCB300434D_.wvu.PrintArea" localSheetId="10" hidden="1">'Sch-5'!$A$1:$D$27</definedName>
    <definedName name="Z_6167D39F_8E2F_4CD1_888C_E1DCB300434D_.wvu.PrintArea" localSheetId="11" hidden="1">'Sch-5 After Discount'!$A$1:$D$32</definedName>
    <definedName name="Z_6167D39F_8E2F_4CD1_888C_E1DCB300434D_.wvu.PrintArea" localSheetId="12" hidden="1">'Sch-6'!$A$1:$J$25</definedName>
    <definedName name="Z_6167D39F_8E2F_4CD1_888C_E1DCB300434D_.wvu.PrintArea" localSheetId="13" hidden="1">'Sch-6 Dis'!$A$1:$F$28</definedName>
    <definedName name="Z_6167D39F_8E2F_4CD1_888C_E1DCB300434D_.wvu.PrintArea" localSheetId="20" hidden="1">'T &amp; D'!$A$1:$E$12</definedName>
    <definedName name="Z_6167D39F_8E2F_4CD1_888C_E1DCB300434D_.wvu.PrintTitles" localSheetId="3" hidden="1">'Sch-1'!$15:$17</definedName>
    <definedName name="Z_6167D39F_8E2F_4CD1_888C_E1DCB300434D_.wvu.PrintTitles" localSheetId="4" hidden="1">'Sch-1 Dis'!$15:$17</definedName>
    <definedName name="Z_6167D39F_8E2F_4CD1_888C_E1DCB300434D_.wvu.PrintTitles" localSheetId="5" hidden="1">'Sch-2'!$13:$15</definedName>
    <definedName name="Z_6167D39F_8E2F_4CD1_888C_E1DCB300434D_.wvu.PrintTitles" localSheetId="6" hidden="1">'Sch-2 Dis'!$13:$15</definedName>
    <definedName name="Z_6167D39F_8E2F_4CD1_888C_E1DCB300434D_.wvu.PrintTitles" localSheetId="7" hidden="1">'Sch-3 '!$14:$16</definedName>
    <definedName name="Z_6167D39F_8E2F_4CD1_888C_E1DCB300434D_.wvu.PrintTitles" localSheetId="8" hidden="1">'Sch-4'!$3:$13</definedName>
    <definedName name="Z_6167D39F_8E2F_4CD1_888C_E1DCB300434D_.wvu.PrintTitles" localSheetId="9" hidden="1">'Sch-4 Dis'!$3:$13</definedName>
    <definedName name="Z_6167D39F_8E2F_4CD1_888C_E1DCB300434D_.wvu.PrintTitles" localSheetId="10" hidden="1">'Sch-5'!$3:$13</definedName>
    <definedName name="Z_6167D39F_8E2F_4CD1_888C_E1DCB300434D_.wvu.PrintTitles" localSheetId="11" hidden="1">'Sch-5 After Discount'!$3:$13</definedName>
    <definedName name="Z_6167D39F_8E2F_4CD1_888C_E1DCB300434D_.wvu.PrintTitles" localSheetId="12" hidden="1">'Sch-6'!$14:$14</definedName>
    <definedName name="Z_6167D39F_8E2F_4CD1_888C_E1DCB300434D_.wvu.PrintTitles" localSheetId="13" hidden="1">'Sch-6 Dis'!$14:$14</definedName>
    <definedName name="Z_6167D39F_8E2F_4CD1_888C_E1DCB300434D_.wvu.Rows" localSheetId="0" hidden="1">'Basic Data'!$11:$12</definedName>
    <definedName name="Z_6167D39F_8E2F_4CD1_888C_E1DCB300434D_.wvu.Rows" localSheetId="18" hidden="1">'Bid Form 2nd Envelope'!$23:$23,'Bid Form 2nd Envelope'!$34:$34</definedName>
    <definedName name="Z_6167D39F_8E2F_4CD1_888C_E1DCB300434D_.wvu.Rows" localSheetId="1" hidden="1">Cover!$7:$7,Cover!$10:$10</definedName>
    <definedName name="Z_6167D39F_8E2F_4CD1_888C_E1DCB300434D_.wvu.Rows" localSheetId="14" hidden="1">Discount!$19:$19,Discount!$21:$21,Discount!$25:$25,Discount!$27:$27,Discount!$29:$33</definedName>
    <definedName name="Z_6167D39F_8E2F_4CD1_888C_E1DCB300434D_.wvu.Rows" localSheetId="2" hidden="1">'Names of Bidder'!$6:$6</definedName>
    <definedName name="Z_6167D39F_8E2F_4CD1_888C_E1DCB300434D_.wvu.Rows" localSheetId="12" hidden="1">'Sch-6'!$17:$22</definedName>
    <definedName name="Z_696D9240_6693_44E8_B9A4_2BFADD101EE2_.wvu.Cols" localSheetId="14" hidden="1">Discount!$I:$P</definedName>
    <definedName name="Z_696D9240_6693_44E8_B9A4_2BFADD101EE2_.wvu.Cols" localSheetId="3" hidden="1">'Sch-1'!$S:$U</definedName>
    <definedName name="Z_696D9240_6693_44E8_B9A4_2BFADD101EE2_.wvu.Cols" localSheetId="4" hidden="1">'Sch-1 Dis'!$K:$K</definedName>
    <definedName name="Z_696D9240_6693_44E8_B9A4_2BFADD101EE2_.wvu.Cols" localSheetId="5" hidden="1">'Sch-2'!$M:$N</definedName>
    <definedName name="Z_696D9240_6693_44E8_B9A4_2BFADD101EE2_.wvu.Cols" localSheetId="12" hidden="1">'Sch-6'!$L:$L</definedName>
    <definedName name="Z_696D9240_6693_44E8_B9A4_2BFADD101EE2_.wvu.PrintArea" localSheetId="18" hidden="1">'Bid Form 2nd Envelope'!$A$1:$F$58</definedName>
    <definedName name="Z_696D9240_6693_44E8_B9A4_2BFADD101EE2_.wvu.PrintArea" localSheetId="1" hidden="1">Cover!$B$1:$E$15</definedName>
    <definedName name="Z_696D9240_6693_44E8_B9A4_2BFADD101EE2_.wvu.PrintArea" localSheetId="14" hidden="1">Discount!$A$2:$G$43</definedName>
    <definedName name="Z_696D9240_6693_44E8_B9A4_2BFADD101EE2_.wvu.PrintArea" localSheetId="16" hidden="1">'Entry Tax'!$A$1:$E$16</definedName>
    <definedName name="Z_696D9240_6693_44E8_B9A4_2BFADD101EE2_.wvu.PrintArea" localSheetId="2" hidden="1">'Names of Bidder'!$B$1:$E$20</definedName>
    <definedName name="Z_696D9240_6693_44E8_B9A4_2BFADD101EE2_.wvu.PrintArea" localSheetId="15" hidden="1">Octroi!$A$1:$E$16</definedName>
    <definedName name="Z_696D9240_6693_44E8_B9A4_2BFADD101EE2_.wvu.PrintArea" localSheetId="17" hidden="1">'Other Taxes &amp; Duties'!$A$1:$F$16</definedName>
    <definedName name="Z_696D9240_6693_44E8_B9A4_2BFADD101EE2_.wvu.PrintArea" localSheetId="19" hidden="1">'Q &amp; C'!$A$1:$F$43</definedName>
    <definedName name="Z_696D9240_6693_44E8_B9A4_2BFADD101EE2_.wvu.PrintArea" localSheetId="3" hidden="1">'Sch-1'!$A$1:$P$32</definedName>
    <definedName name="Z_696D9240_6693_44E8_B9A4_2BFADD101EE2_.wvu.PrintArea" localSheetId="4" hidden="1">'Sch-1 Dis'!$A$1:$H$32</definedName>
    <definedName name="Z_696D9240_6693_44E8_B9A4_2BFADD101EE2_.wvu.PrintArea" localSheetId="5" hidden="1">'Sch-2'!$A$1:$K$26</definedName>
    <definedName name="Z_696D9240_6693_44E8_B9A4_2BFADD101EE2_.wvu.PrintArea" localSheetId="6" hidden="1">'Sch-2 Dis'!$A$1:$G$24</definedName>
    <definedName name="Z_696D9240_6693_44E8_B9A4_2BFADD101EE2_.wvu.PrintArea" localSheetId="7" hidden="1">'Sch-3 '!$A$1:$G$28</definedName>
    <definedName name="Z_696D9240_6693_44E8_B9A4_2BFADD101EE2_.wvu.PrintArea" localSheetId="8" hidden="1">'Sch-4'!$A$1:$E$24</definedName>
    <definedName name="Z_696D9240_6693_44E8_B9A4_2BFADD101EE2_.wvu.PrintArea" localSheetId="9" hidden="1">'Sch-4 Dis'!$A$1:$E$44</definedName>
    <definedName name="Z_696D9240_6693_44E8_B9A4_2BFADD101EE2_.wvu.PrintArea" localSheetId="10" hidden="1">'Sch-5'!$A$1:$D$28</definedName>
    <definedName name="Z_696D9240_6693_44E8_B9A4_2BFADD101EE2_.wvu.PrintArea" localSheetId="11" hidden="1">'Sch-5 After Discount'!$A$1:$D$32</definedName>
    <definedName name="Z_696D9240_6693_44E8_B9A4_2BFADD101EE2_.wvu.PrintArea" localSheetId="12" hidden="1">'Sch-6'!$A$1:$J$25</definedName>
    <definedName name="Z_696D9240_6693_44E8_B9A4_2BFADD101EE2_.wvu.PrintArea" localSheetId="13" hidden="1">'Sch-6 Dis'!$A$1:$F$28</definedName>
    <definedName name="Z_696D9240_6693_44E8_B9A4_2BFADD101EE2_.wvu.PrintTitles" localSheetId="3" hidden="1">'Sch-1'!$15:$17</definedName>
    <definedName name="Z_696D9240_6693_44E8_B9A4_2BFADD101EE2_.wvu.PrintTitles" localSheetId="4" hidden="1">'Sch-1 Dis'!$15:$17</definedName>
    <definedName name="Z_696D9240_6693_44E8_B9A4_2BFADD101EE2_.wvu.PrintTitles" localSheetId="5" hidden="1">'Sch-2'!$13:$15</definedName>
    <definedName name="Z_696D9240_6693_44E8_B9A4_2BFADD101EE2_.wvu.PrintTitles" localSheetId="6" hidden="1">'Sch-2 Dis'!$13:$15</definedName>
    <definedName name="Z_696D9240_6693_44E8_B9A4_2BFADD101EE2_.wvu.PrintTitles" localSheetId="7" hidden="1">'Sch-3 '!$14:$16</definedName>
    <definedName name="Z_696D9240_6693_44E8_B9A4_2BFADD101EE2_.wvu.PrintTitles" localSheetId="8" hidden="1">'Sch-4'!$3:$13</definedName>
    <definedName name="Z_696D9240_6693_44E8_B9A4_2BFADD101EE2_.wvu.PrintTitles" localSheetId="9" hidden="1">'Sch-4 Dis'!$3:$13</definedName>
    <definedName name="Z_696D9240_6693_44E8_B9A4_2BFADD101EE2_.wvu.PrintTitles" localSheetId="10" hidden="1">'Sch-5'!$3:$13</definedName>
    <definedName name="Z_696D9240_6693_44E8_B9A4_2BFADD101EE2_.wvu.PrintTitles" localSheetId="11" hidden="1">'Sch-5 After Discount'!$3:$13</definedName>
    <definedName name="Z_696D9240_6693_44E8_B9A4_2BFADD101EE2_.wvu.PrintTitles" localSheetId="12" hidden="1">'Sch-6'!$14:$14</definedName>
    <definedName name="Z_696D9240_6693_44E8_B9A4_2BFADD101EE2_.wvu.PrintTitles" localSheetId="13" hidden="1">'Sch-6 Dis'!$14:$14</definedName>
    <definedName name="Z_696D9240_6693_44E8_B9A4_2BFADD101EE2_.wvu.Rows" localSheetId="0" hidden="1">'Basic Data'!$11:$12</definedName>
    <definedName name="Z_696D9240_6693_44E8_B9A4_2BFADD101EE2_.wvu.Rows" localSheetId="18" hidden="1">'Bid Form 2nd Envelope'!$23:$23</definedName>
    <definedName name="Z_696D9240_6693_44E8_B9A4_2BFADD101EE2_.wvu.Rows" localSheetId="1" hidden="1">Cover!$7:$7,Cover!$10:$10</definedName>
    <definedName name="Z_696D9240_6693_44E8_B9A4_2BFADD101EE2_.wvu.Rows" localSheetId="14" hidden="1">Discount!$21:$21,Discount!$27:$27</definedName>
    <definedName name="Z_696D9240_6693_44E8_B9A4_2BFADD101EE2_.wvu.Rows" localSheetId="3" hidden="1">'Sch-1'!#REF!</definedName>
    <definedName name="Z_6E345679_47E0_4044_94F8_40B7719CE719_.wvu.PrintArea" localSheetId="19" hidden="1">'Q &amp; C'!$A$1:$F$43</definedName>
    <definedName name="Z_7781E931_9022_448B_8CEA_16A952A0B08B_.wvu.Cols" localSheetId="14" hidden="1">Discount!$I:$O</definedName>
    <definedName name="Z_7781E931_9022_448B_8CEA_16A952A0B08B_.wvu.Cols" localSheetId="3" hidden="1">'Sch-1'!$R:$V</definedName>
    <definedName name="Z_7781E931_9022_448B_8CEA_16A952A0B08B_.wvu.Cols" localSheetId="4" hidden="1">'Sch-1 Dis'!$K:$K</definedName>
    <definedName name="Z_7781E931_9022_448B_8CEA_16A952A0B08B_.wvu.Cols" localSheetId="5" hidden="1">'Sch-2'!$M:$N</definedName>
    <definedName name="Z_7781E931_9022_448B_8CEA_16A952A0B08B_.wvu.Cols" localSheetId="7" hidden="1">'Sch-3 '!$H:$S</definedName>
    <definedName name="Z_7781E931_9022_448B_8CEA_16A952A0B08B_.wvu.Cols" localSheetId="12" hidden="1">'Sch-6'!$L:$L</definedName>
    <definedName name="Z_7781E931_9022_448B_8CEA_16A952A0B08B_.wvu.PrintArea" localSheetId="18" hidden="1">'Bid Form 2nd Envelope'!$A$1:$F$52</definedName>
    <definedName name="Z_7781E931_9022_448B_8CEA_16A952A0B08B_.wvu.PrintArea" localSheetId="1" hidden="1">Cover!$B$1:$E$15</definedName>
    <definedName name="Z_7781E931_9022_448B_8CEA_16A952A0B08B_.wvu.PrintArea" localSheetId="14" hidden="1">Discount!$A$2:$G$43</definedName>
    <definedName name="Z_7781E931_9022_448B_8CEA_16A952A0B08B_.wvu.PrintArea" localSheetId="16" hidden="1">'Entry Tax'!$A$1:$E$16</definedName>
    <definedName name="Z_7781E931_9022_448B_8CEA_16A952A0B08B_.wvu.PrintArea" localSheetId="2" hidden="1">'Names of Bidder'!$B$1:$D$22</definedName>
    <definedName name="Z_7781E931_9022_448B_8CEA_16A952A0B08B_.wvu.PrintArea" localSheetId="15" hidden="1">Octroi!$A$1:$E$16</definedName>
    <definedName name="Z_7781E931_9022_448B_8CEA_16A952A0B08B_.wvu.PrintArea" localSheetId="17" hidden="1">'Other Taxes &amp; Duties'!$A$1:$F$16</definedName>
    <definedName name="Z_7781E931_9022_448B_8CEA_16A952A0B08B_.wvu.PrintArea" localSheetId="19" hidden="1">'Q &amp; C'!$A$1:$F$43</definedName>
    <definedName name="Z_7781E931_9022_448B_8CEA_16A952A0B08B_.wvu.PrintArea" localSheetId="3" hidden="1">'Sch-1'!$A$1:$P$32</definedName>
    <definedName name="Z_7781E931_9022_448B_8CEA_16A952A0B08B_.wvu.PrintArea" localSheetId="4" hidden="1">'Sch-1 Dis'!$A$1:$H$32</definedName>
    <definedName name="Z_7781E931_9022_448B_8CEA_16A952A0B08B_.wvu.PrintArea" localSheetId="5" hidden="1">'Sch-2'!$A$1:$K$26</definedName>
    <definedName name="Z_7781E931_9022_448B_8CEA_16A952A0B08B_.wvu.PrintArea" localSheetId="6" hidden="1">'Sch-2 Dis'!$A$1:$G$24</definedName>
    <definedName name="Z_7781E931_9022_448B_8CEA_16A952A0B08B_.wvu.PrintArea" localSheetId="7" hidden="1">'Sch-3 '!$A$1:$G$28</definedName>
    <definedName name="Z_7781E931_9022_448B_8CEA_16A952A0B08B_.wvu.PrintArea" localSheetId="8" hidden="1">'Sch-4'!$A$1:$E$24</definedName>
    <definedName name="Z_7781E931_9022_448B_8CEA_16A952A0B08B_.wvu.PrintArea" localSheetId="9" hidden="1">'Sch-4 Dis'!$A$1:$E$44</definedName>
    <definedName name="Z_7781E931_9022_448B_8CEA_16A952A0B08B_.wvu.PrintArea" localSheetId="10" hidden="1">'Sch-5'!$A$1:$D$28</definedName>
    <definedName name="Z_7781E931_9022_448B_8CEA_16A952A0B08B_.wvu.PrintArea" localSheetId="11" hidden="1">'Sch-5 After Discount'!$A$1:$D$32</definedName>
    <definedName name="Z_7781E931_9022_448B_8CEA_16A952A0B08B_.wvu.PrintArea" localSheetId="12" hidden="1">'Sch-6'!$A$1:$J$25</definedName>
    <definedName name="Z_7781E931_9022_448B_8CEA_16A952A0B08B_.wvu.PrintArea" localSheetId="13" hidden="1">'Sch-6 Dis'!$A$1:$F$28</definedName>
    <definedName name="Z_7781E931_9022_448B_8CEA_16A952A0B08B_.wvu.PrintArea" localSheetId="20" hidden="1">'T &amp; D'!$A$1:$E$12</definedName>
    <definedName name="Z_7781E931_9022_448B_8CEA_16A952A0B08B_.wvu.PrintTitles" localSheetId="3" hidden="1">'Sch-1'!$15:$17</definedName>
    <definedName name="Z_7781E931_9022_448B_8CEA_16A952A0B08B_.wvu.PrintTitles" localSheetId="4" hidden="1">'Sch-1 Dis'!$15:$17</definedName>
    <definedName name="Z_7781E931_9022_448B_8CEA_16A952A0B08B_.wvu.PrintTitles" localSheetId="5" hidden="1">'Sch-2'!$13:$15</definedName>
    <definedName name="Z_7781E931_9022_448B_8CEA_16A952A0B08B_.wvu.PrintTitles" localSheetId="6" hidden="1">'Sch-2 Dis'!$13:$15</definedName>
    <definedName name="Z_7781E931_9022_448B_8CEA_16A952A0B08B_.wvu.PrintTitles" localSheetId="7" hidden="1">'Sch-3 '!$14:$16</definedName>
    <definedName name="Z_7781E931_9022_448B_8CEA_16A952A0B08B_.wvu.PrintTitles" localSheetId="8" hidden="1">'Sch-4'!$3:$13</definedName>
    <definedName name="Z_7781E931_9022_448B_8CEA_16A952A0B08B_.wvu.PrintTitles" localSheetId="9" hidden="1">'Sch-4 Dis'!$3:$13</definedName>
    <definedName name="Z_7781E931_9022_448B_8CEA_16A952A0B08B_.wvu.PrintTitles" localSheetId="10" hidden="1">'Sch-5'!$3:$13</definedName>
    <definedName name="Z_7781E931_9022_448B_8CEA_16A952A0B08B_.wvu.PrintTitles" localSheetId="11" hidden="1">'Sch-5 After Discount'!$3:$13</definedName>
    <definedName name="Z_7781E931_9022_448B_8CEA_16A952A0B08B_.wvu.PrintTitles" localSheetId="12" hidden="1">'Sch-6'!$14:$14</definedName>
    <definedName name="Z_7781E931_9022_448B_8CEA_16A952A0B08B_.wvu.PrintTitles" localSheetId="13" hidden="1">'Sch-6 Dis'!$14:$14</definedName>
    <definedName name="Z_7781E931_9022_448B_8CEA_16A952A0B08B_.wvu.Rows" localSheetId="0" hidden="1">'Basic Data'!$11:$12</definedName>
    <definedName name="Z_7781E931_9022_448B_8CEA_16A952A0B08B_.wvu.Rows" localSheetId="18" hidden="1">'Bid Form 2nd Envelope'!$23:$23</definedName>
    <definedName name="Z_7781E931_9022_448B_8CEA_16A952A0B08B_.wvu.Rows" localSheetId="1" hidden="1">Cover!$7:$7,Cover!$10:$10</definedName>
    <definedName name="Z_7781E931_9022_448B_8CEA_16A952A0B08B_.wvu.Rows" localSheetId="14" hidden="1">Discount!$19:$19,Discount!$21:$21,Discount!$25:$25,Discount!$27:$27,Discount!$32:$33</definedName>
    <definedName name="Z_7781E931_9022_448B_8CEA_16A952A0B08B_.wvu.Rows" localSheetId="3" hidden="1">'Sch-1'!#REF!</definedName>
    <definedName name="Z_7781E931_9022_448B_8CEA_16A952A0B08B_.wvu.Rows" localSheetId="5" hidden="1">'Sch-2'!#REF!</definedName>
    <definedName name="Z_7781E931_9022_448B_8CEA_16A952A0B08B_.wvu.Rows" localSheetId="12" hidden="1">'Sch-6'!$16:$20,'Sch-6'!#REF!</definedName>
    <definedName name="Z_8020169D_1904_4071_9010_34C6BAD35472_.wvu.Cols" localSheetId="14" hidden="1">Discount!$I:$O</definedName>
    <definedName name="Z_8020169D_1904_4071_9010_34C6BAD35472_.wvu.Cols" localSheetId="3" hidden="1">'Sch-1'!$R:$V</definedName>
    <definedName name="Z_8020169D_1904_4071_9010_34C6BAD35472_.wvu.Cols" localSheetId="4" hidden="1">'Sch-1 Dis'!$K:$K</definedName>
    <definedName name="Z_8020169D_1904_4071_9010_34C6BAD35472_.wvu.Cols" localSheetId="5" hidden="1">'Sch-2'!$M:$N</definedName>
    <definedName name="Z_8020169D_1904_4071_9010_34C6BAD35472_.wvu.Cols" localSheetId="7" hidden="1">'Sch-3 '!$H:$S</definedName>
    <definedName name="Z_8020169D_1904_4071_9010_34C6BAD35472_.wvu.Cols" localSheetId="12" hidden="1">'Sch-6'!$L:$L</definedName>
    <definedName name="Z_8020169D_1904_4071_9010_34C6BAD35472_.wvu.PrintArea" localSheetId="18" hidden="1">'Bid Form 2nd Envelope'!$A$1:$F$52</definedName>
    <definedName name="Z_8020169D_1904_4071_9010_34C6BAD35472_.wvu.PrintArea" localSheetId="1" hidden="1">Cover!$B$1:$E$15</definedName>
    <definedName name="Z_8020169D_1904_4071_9010_34C6BAD35472_.wvu.PrintArea" localSheetId="14" hidden="1">Discount!$A$2:$G$43</definedName>
    <definedName name="Z_8020169D_1904_4071_9010_34C6BAD35472_.wvu.PrintArea" localSheetId="16" hidden="1">'Entry Tax'!$A$1:$E$16</definedName>
    <definedName name="Z_8020169D_1904_4071_9010_34C6BAD35472_.wvu.PrintArea" localSheetId="2" hidden="1">'Names of Bidder'!$B$1:$D$22</definedName>
    <definedName name="Z_8020169D_1904_4071_9010_34C6BAD35472_.wvu.PrintArea" localSheetId="15" hidden="1">Octroi!$A$1:$E$16</definedName>
    <definedName name="Z_8020169D_1904_4071_9010_34C6BAD35472_.wvu.PrintArea" localSheetId="17" hidden="1">'Other Taxes &amp; Duties'!$A$1:$F$16</definedName>
    <definedName name="Z_8020169D_1904_4071_9010_34C6BAD35472_.wvu.PrintArea" localSheetId="19" hidden="1">'Q &amp; C'!$A$1:$F$43</definedName>
    <definedName name="Z_8020169D_1904_4071_9010_34C6BAD35472_.wvu.PrintArea" localSheetId="3" hidden="1">'Sch-1'!$A$1:$P$30</definedName>
    <definedName name="Z_8020169D_1904_4071_9010_34C6BAD35472_.wvu.PrintArea" localSheetId="4" hidden="1">'Sch-1 Dis'!$A$1:$H$32</definedName>
    <definedName name="Z_8020169D_1904_4071_9010_34C6BAD35472_.wvu.PrintArea" localSheetId="5" hidden="1">'Sch-2'!$A$1:$K$26</definedName>
    <definedName name="Z_8020169D_1904_4071_9010_34C6BAD35472_.wvu.PrintArea" localSheetId="6" hidden="1">'Sch-2 Dis'!$A$1:$G$24</definedName>
    <definedName name="Z_8020169D_1904_4071_9010_34C6BAD35472_.wvu.PrintArea" localSheetId="7" hidden="1">'Sch-3 '!$A$1:$G$28</definedName>
    <definedName name="Z_8020169D_1904_4071_9010_34C6BAD35472_.wvu.PrintArea" localSheetId="8" hidden="1">'Sch-4'!$A$1:$E$24</definedName>
    <definedName name="Z_8020169D_1904_4071_9010_34C6BAD35472_.wvu.PrintArea" localSheetId="9" hidden="1">'Sch-4 Dis'!$A$1:$E$44</definedName>
    <definedName name="Z_8020169D_1904_4071_9010_34C6BAD35472_.wvu.PrintArea" localSheetId="10" hidden="1">'Sch-5'!$A$1:$D$28</definedName>
    <definedName name="Z_8020169D_1904_4071_9010_34C6BAD35472_.wvu.PrintArea" localSheetId="11" hidden="1">'Sch-5 After Discount'!$A$1:$D$32</definedName>
    <definedName name="Z_8020169D_1904_4071_9010_34C6BAD35472_.wvu.PrintArea" localSheetId="12" hidden="1">'Sch-6'!$A$1:$J$25</definedName>
    <definedName name="Z_8020169D_1904_4071_9010_34C6BAD35472_.wvu.PrintArea" localSheetId="13" hidden="1">'Sch-6 Dis'!$A$1:$F$28</definedName>
    <definedName name="Z_8020169D_1904_4071_9010_34C6BAD35472_.wvu.PrintArea" localSheetId="20" hidden="1">'T &amp; D'!$A$1:$E$12</definedName>
    <definedName name="Z_8020169D_1904_4071_9010_34C6BAD35472_.wvu.PrintTitles" localSheetId="3" hidden="1">'Sch-1'!$15:$17</definedName>
    <definedName name="Z_8020169D_1904_4071_9010_34C6BAD35472_.wvu.PrintTitles" localSheetId="4" hidden="1">'Sch-1 Dis'!$15:$17</definedName>
    <definedName name="Z_8020169D_1904_4071_9010_34C6BAD35472_.wvu.PrintTitles" localSheetId="5" hidden="1">'Sch-2'!$13:$15</definedName>
    <definedName name="Z_8020169D_1904_4071_9010_34C6BAD35472_.wvu.PrintTitles" localSheetId="6" hidden="1">'Sch-2 Dis'!$13:$15</definedName>
    <definedName name="Z_8020169D_1904_4071_9010_34C6BAD35472_.wvu.PrintTitles" localSheetId="7" hidden="1">'Sch-3 '!$14:$16</definedName>
    <definedName name="Z_8020169D_1904_4071_9010_34C6BAD35472_.wvu.PrintTitles" localSheetId="8" hidden="1">'Sch-4'!$3:$13</definedName>
    <definedName name="Z_8020169D_1904_4071_9010_34C6BAD35472_.wvu.PrintTitles" localSheetId="9" hidden="1">'Sch-4 Dis'!$3:$13</definedName>
    <definedName name="Z_8020169D_1904_4071_9010_34C6BAD35472_.wvu.PrintTitles" localSheetId="10" hidden="1">'Sch-5'!$3:$13</definedName>
    <definedName name="Z_8020169D_1904_4071_9010_34C6BAD35472_.wvu.PrintTitles" localSheetId="11" hidden="1">'Sch-5 After Discount'!$3:$13</definedName>
    <definedName name="Z_8020169D_1904_4071_9010_34C6BAD35472_.wvu.PrintTitles" localSheetId="12" hidden="1">'Sch-6'!$14:$14</definedName>
    <definedName name="Z_8020169D_1904_4071_9010_34C6BAD35472_.wvu.PrintTitles" localSheetId="13" hidden="1">'Sch-6 Dis'!$14:$14</definedName>
    <definedName name="Z_8020169D_1904_4071_9010_34C6BAD35472_.wvu.Rows" localSheetId="0" hidden="1">'Basic Data'!$11:$12</definedName>
    <definedName name="Z_8020169D_1904_4071_9010_34C6BAD35472_.wvu.Rows" localSheetId="18" hidden="1">'Bid Form 2nd Envelope'!$23:$23</definedName>
    <definedName name="Z_8020169D_1904_4071_9010_34C6BAD35472_.wvu.Rows" localSheetId="1" hidden="1">Cover!$7:$7,Cover!$10:$10</definedName>
    <definedName name="Z_8020169D_1904_4071_9010_34C6BAD35472_.wvu.Rows" localSheetId="14" hidden="1">Discount!$19:$19,Discount!$21:$21,Discount!$25:$25,Discount!$27:$27,Discount!$29:$33</definedName>
    <definedName name="Z_8020169D_1904_4071_9010_34C6BAD35472_.wvu.Rows" localSheetId="12" hidden="1">'Sch-6'!#REF!</definedName>
    <definedName name="Z_883F4F4D_A630_4132_B676_8201FF751979_.wvu.Cols" localSheetId="14" hidden="1">Discount!$I:$O</definedName>
    <definedName name="Z_883F4F4D_A630_4132_B676_8201FF751979_.wvu.Cols" localSheetId="3" hidden="1">'Sch-1'!$P:$W</definedName>
    <definedName name="Z_883F4F4D_A630_4132_B676_8201FF751979_.wvu.Cols" localSheetId="4" hidden="1">'Sch-1 Dis'!$K:$K</definedName>
    <definedName name="Z_883F4F4D_A630_4132_B676_8201FF751979_.wvu.Cols" localSheetId="5" hidden="1">'Sch-2'!$M:$N</definedName>
    <definedName name="Z_883F4F4D_A630_4132_B676_8201FF751979_.wvu.Cols" localSheetId="7" hidden="1">'Sch-3 '!$H:$S</definedName>
    <definedName name="Z_883F4F4D_A630_4132_B676_8201FF751979_.wvu.Cols" localSheetId="8" hidden="1">'Sch-4'!$F:$K</definedName>
    <definedName name="Z_883F4F4D_A630_4132_B676_8201FF751979_.wvu.Cols" localSheetId="12" hidden="1">'Sch-6'!$E:$E,'Sch-6'!$L:$L,'Sch-6'!$O:$R</definedName>
    <definedName name="Z_883F4F4D_A630_4132_B676_8201FF751979_.wvu.PrintArea" localSheetId="18" hidden="1">'Bid Form 2nd Envelope'!$A$1:$F$52</definedName>
    <definedName name="Z_883F4F4D_A630_4132_B676_8201FF751979_.wvu.PrintArea" localSheetId="1" hidden="1">Cover!$B$1:$E$15</definedName>
    <definedName name="Z_883F4F4D_A630_4132_B676_8201FF751979_.wvu.PrintArea" localSheetId="14" hidden="1">Discount!$A$2:$G$43</definedName>
    <definedName name="Z_883F4F4D_A630_4132_B676_8201FF751979_.wvu.PrintArea" localSheetId="16" hidden="1">'Entry Tax'!$A$1:$E$16</definedName>
    <definedName name="Z_883F4F4D_A630_4132_B676_8201FF751979_.wvu.PrintArea" localSheetId="2" hidden="1">'Names of Bidder'!$B$1:$D$22</definedName>
    <definedName name="Z_883F4F4D_A630_4132_B676_8201FF751979_.wvu.PrintArea" localSheetId="15" hidden="1">Octroi!$A$1:$E$16</definedName>
    <definedName name="Z_883F4F4D_A630_4132_B676_8201FF751979_.wvu.PrintArea" localSheetId="17" hidden="1">'Other Taxes &amp; Duties'!$A$1:$F$16</definedName>
    <definedName name="Z_883F4F4D_A630_4132_B676_8201FF751979_.wvu.PrintArea" localSheetId="19" hidden="1">'Q &amp; C'!$A$1:$F$43</definedName>
    <definedName name="Z_883F4F4D_A630_4132_B676_8201FF751979_.wvu.PrintArea" localSheetId="3" hidden="1">'Sch-1'!$A$1:$P$30</definedName>
    <definedName name="Z_883F4F4D_A630_4132_B676_8201FF751979_.wvu.PrintArea" localSheetId="4" hidden="1">'Sch-1 Dis'!$A$1:$H$32</definedName>
    <definedName name="Z_883F4F4D_A630_4132_B676_8201FF751979_.wvu.PrintArea" localSheetId="5" hidden="1">'Sch-2'!$A$1:$K$26</definedName>
    <definedName name="Z_883F4F4D_A630_4132_B676_8201FF751979_.wvu.PrintArea" localSheetId="6" hidden="1">'Sch-2 Dis'!$A$1:$G$24</definedName>
    <definedName name="Z_883F4F4D_A630_4132_B676_8201FF751979_.wvu.PrintArea" localSheetId="7" hidden="1">'Sch-3 '!$A$1:$G$27</definedName>
    <definedName name="Z_883F4F4D_A630_4132_B676_8201FF751979_.wvu.PrintArea" localSheetId="8" hidden="1">'Sch-4'!$A$1:$E$24</definedName>
    <definedName name="Z_883F4F4D_A630_4132_B676_8201FF751979_.wvu.PrintArea" localSheetId="9" hidden="1">'Sch-4 Dis'!$A$1:$E$44</definedName>
    <definedName name="Z_883F4F4D_A630_4132_B676_8201FF751979_.wvu.PrintArea" localSheetId="10" hidden="1">'Sch-5'!$A$1:$D$27</definedName>
    <definedName name="Z_883F4F4D_A630_4132_B676_8201FF751979_.wvu.PrintArea" localSheetId="11" hidden="1">'Sch-5 After Discount'!$A$1:$D$32</definedName>
    <definedName name="Z_883F4F4D_A630_4132_B676_8201FF751979_.wvu.PrintArea" localSheetId="12" hidden="1">'Sch-6'!$A$1:$J$25</definedName>
    <definedName name="Z_883F4F4D_A630_4132_B676_8201FF751979_.wvu.PrintArea" localSheetId="13" hidden="1">'Sch-6 Dis'!$A$1:$F$28</definedName>
    <definedName name="Z_883F4F4D_A630_4132_B676_8201FF751979_.wvu.PrintArea" localSheetId="20" hidden="1">'T &amp; D'!$A$1:$E$12</definedName>
    <definedName name="Z_883F4F4D_A630_4132_B676_8201FF751979_.wvu.PrintTitles" localSheetId="3" hidden="1">'Sch-1'!$15:$17</definedName>
    <definedName name="Z_883F4F4D_A630_4132_B676_8201FF751979_.wvu.PrintTitles" localSheetId="4" hidden="1">'Sch-1 Dis'!$15:$17</definedName>
    <definedName name="Z_883F4F4D_A630_4132_B676_8201FF751979_.wvu.PrintTitles" localSheetId="5" hidden="1">'Sch-2'!$13:$15</definedName>
    <definedName name="Z_883F4F4D_A630_4132_B676_8201FF751979_.wvu.PrintTitles" localSheetId="6" hidden="1">'Sch-2 Dis'!$13:$15</definedName>
    <definedName name="Z_883F4F4D_A630_4132_B676_8201FF751979_.wvu.PrintTitles" localSheetId="7" hidden="1">'Sch-3 '!$14:$16</definedName>
    <definedName name="Z_883F4F4D_A630_4132_B676_8201FF751979_.wvu.PrintTitles" localSheetId="8" hidden="1">'Sch-4'!$3:$13</definedName>
    <definedName name="Z_883F4F4D_A630_4132_B676_8201FF751979_.wvu.PrintTitles" localSheetId="9" hidden="1">'Sch-4 Dis'!$3:$13</definedName>
    <definedName name="Z_883F4F4D_A630_4132_B676_8201FF751979_.wvu.PrintTitles" localSheetId="10" hidden="1">'Sch-5'!$3:$13</definedName>
    <definedName name="Z_883F4F4D_A630_4132_B676_8201FF751979_.wvu.PrintTitles" localSheetId="11" hidden="1">'Sch-5 After Discount'!$3:$13</definedName>
    <definedName name="Z_883F4F4D_A630_4132_B676_8201FF751979_.wvu.PrintTitles" localSheetId="12" hidden="1">'Sch-6'!$14:$14</definedName>
    <definedName name="Z_883F4F4D_A630_4132_B676_8201FF751979_.wvu.PrintTitles" localSheetId="13" hidden="1">'Sch-6 Dis'!$14:$14</definedName>
    <definedName name="Z_883F4F4D_A630_4132_B676_8201FF751979_.wvu.Rows" localSheetId="0" hidden="1">'Basic Data'!$11:$12</definedName>
    <definedName name="Z_883F4F4D_A630_4132_B676_8201FF751979_.wvu.Rows" localSheetId="18" hidden="1">'Bid Form 2nd Envelope'!$23:$23,'Bid Form 2nd Envelope'!$34:$34</definedName>
    <definedName name="Z_883F4F4D_A630_4132_B676_8201FF751979_.wvu.Rows" localSheetId="1" hidden="1">Cover!$7:$7,Cover!$10:$10</definedName>
    <definedName name="Z_883F4F4D_A630_4132_B676_8201FF751979_.wvu.Rows" localSheetId="14" hidden="1">Discount!$19:$19,Discount!$21:$21,Discount!$25:$25,Discount!$27:$27,Discount!$29:$33</definedName>
    <definedName name="Z_883F4F4D_A630_4132_B676_8201FF751979_.wvu.Rows" localSheetId="2" hidden="1">'Names of Bidder'!$6:$6</definedName>
    <definedName name="Z_883F4F4D_A630_4132_B676_8201FF751979_.wvu.Rows" localSheetId="12" hidden="1">'Sch-6'!$17:$22</definedName>
    <definedName name="Z_9C0E3A54_A1E4_4406_967B_FE168F751196_.wvu.Cols" localSheetId="14" hidden="1">Discount!$I:$O</definedName>
    <definedName name="Z_9C0E3A54_A1E4_4406_967B_FE168F751196_.wvu.Cols" localSheetId="3" hidden="1">'Sch-1'!$R:$V</definedName>
    <definedName name="Z_9C0E3A54_A1E4_4406_967B_FE168F751196_.wvu.Cols" localSheetId="4" hidden="1">'Sch-1 Dis'!$K:$K</definedName>
    <definedName name="Z_9C0E3A54_A1E4_4406_967B_FE168F751196_.wvu.Cols" localSheetId="5" hidden="1">'Sch-2'!$M:$N</definedName>
    <definedName name="Z_9C0E3A54_A1E4_4406_967B_FE168F751196_.wvu.Cols" localSheetId="12" hidden="1">'Sch-6'!$L:$L</definedName>
    <definedName name="Z_9C0E3A54_A1E4_4406_967B_FE168F751196_.wvu.PrintArea" localSheetId="18" hidden="1">'Bid Form 2nd Envelope'!$A$1:$F$52</definedName>
    <definedName name="Z_9C0E3A54_A1E4_4406_967B_FE168F751196_.wvu.PrintArea" localSheetId="1" hidden="1">Cover!$B$1:$E$15</definedName>
    <definedName name="Z_9C0E3A54_A1E4_4406_967B_FE168F751196_.wvu.PrintArea" localSheetId="14" hidden="1">Discount!$A$2:$G$43</definedName>
    <definedName name="Z_9C0E3A54_A1E4_4406_967B_FE168F751196_.wvu.PrintArea" localSheetId="16" hidden="1">'Entry Tax'!$A$1:$E$16</definedName>
    <definedName name="Z_9C0E3A54_A1E4_4406_967B_FE168F751196_.wvu.PrintArea" localSheetId="2" hidden="1">'Names of Bidder'!$B$1:$D$22</definedName>
    <definedName name="Z_9C0E3A54_A1E4_4406_967B_FE168F751196_.wvu.PrintArea" localSheetId="15" hidden="1">Octroi!$A$1:$E$16</definedName>
    <definedName name="Z_9C0E3A54_A1E4_4406_967B_FE168F751196_.wvu.PrintArea" localSheetId="17" hidden="1">'Other Taxes &amp; Duties'!$A$1:$F$16</definedName>
    <definedName name="Z_9C0E3A54_A1E4_4406_967B_FE168F751196_.wvu.PrintArea" localSheetId="19" hidden="1">'Q &amp; C'!$A$1:$F$43</definedName>
    <definedName name="Z_9C0E3A54_A1E4_4406_967B_FE168F751196_.wvu.PrintArea" localSheetId="3" hidden="1">'Sch-1'!$A$1:$P$32</definedName>
    <definedName name="Z_9C0E3A54_A1E4_4406_967B_FE168F751196_.wvu.PrintArea" localSheetId="4" hidden="1">'Sch-1 Dis'!$A$1:$H$32</definedName>
    <definedName name="Z_9C0E3A54_A1E4_4406_967B_FE168F751196_.wvu.PrintArea" localSheetId="5" hidden="1">'Sch-2'!$A$1:$K$26</definedName>
    <definedName name="Z_9C0E3A54_A1E4_4406_967B_FE168F751196_.wvu.PrintArea" localSheetId="6" hidden="1">'Sch-2 Dis'!$A$1:$G$24</definedName>
    <definedName name="Z_9C0E3A54_A1E4_4406_967B_FE168F751196_.wvu.PrintArea" localSheetId="7" hidden="1">'Sch-3 '!$A$1:$G$28</definedName>
    <definedName name="Z_9C0E3A54_A1E4_4406_967B_FE168F751196_.wvu.PrintArea" localSheetId="8" hidden="1">'Sch-4'!$A$1:$E$24</definedName>
    <definedName name="Z_9C0E3A54_A1E4_4406_967B_FE168F751196_.wvu.PrintArea" localSheetId="9" hidden="1">'Sch-4 Dis'!$A$1:$E$44</definedName>
    <definedName name="Z_9C0E3A54_A1E4_4406_967B_FE168F751196_.wvu.PrintArea" localSheetId="10" hidden="1">'Sch-5'!$A$1:$D$28</definedName>
    <definedName name="Z_9C0E3A54_A1E4_4406_967B_FE168F751196_.wvu.PrintArea" localSheetId="11" hidden="1">'Sch-5 After Discount'!$A$1:$D$32</definedName>
    <definedName name="Z_9C0E3A54_A1E4_4406_967B_FE168F751196_.wvu.PrintArea" localSheetId="12" hidden="1">'Sch-6'!$A$1:$J$25</definedName>
    <definedName name="Z_9C0E3A54_A1E4_4406_967B_FE168F751196_.wvu.PrintArea" localSheetId="13" hidden="1">'Sch-6 Dis'!$A$1:$F$28</definedName>
    <definedName name="Z_9C0E3A54_A1E4_4406_967B_FE168F751196_.wvu.PrintArea" localSheetId="20" hidden="1">'T &amp; D'!$A$1:$E$12</definedName>
    <definedName name="Z_9C0E3A54_A1E4_4406_967B_FE168F751196_.wvu.PrintTitles" localSheetId="3" hidden="1">'Sch-1'!$15:$17</definedName>
    <definedName name="Z_9C0E3A54_A1E4_4406_967B_FE168F751196_.wvu.PrintTitles" localSheetId="4" hidden="1">'Sch-1 Dis'!$15:$17</definedName>
    <definedName name="Z_9C0E3A54_A1E4_4406_967B_FE168F751196_.wvu.PrintTitles" localSheetId="5" hidden="1">'Sch-2'!$13:$15</definedName>
    <definedName name="Z_9C0E3A54_A1E4_4406_967B_FE168F751196_.wvu.PrintTitles" localSheetId="6" hidden="1">'Sch-2 Dis'!$13:$15</definedName>
    <definedName name="Z_9C0E3A54_A1E4_4406_967B_FE168F751196_.wvu.PrintTitles" localSheetId="7" hidden="1">'Sch-3 '!$14:$16</definedName>
    <definedName name="Z_9C0E3A54_A1E4_4406_967B_FE168F751196_.wvu.PrintTitles" localSheetId="8" hidden="1">'Sch-4'!$3:$13</definedName>
    <definedName name="Z_9C0E3A54_A1E4_4406_967B_FE168F751196_.wvu.PrintTitles" localSheetId="9" hidden="1">'Sch-4 Dis'!$3:$13</definedName>
    <definedName name="Z_9C0E3A54_A1E4_4406_967B_FE168F751196_.wvu.PrintTitles" localSheetId="10" hidden="1">'Sch-5'!$3:$13</definedName>
    <definedName name="Z_9C0E3A54_A1E4_4406_967B_FE168F751196_.wvu.PrintTitles" localSheetId="11" hidden="1">'Sch-5 After Discount'!$3:$13</definedName>
    <definedName name="Z_9C0E3A54_A1E4_4406_967B_FE168F751196_.wvu.PrintTitles" localSheetId="12" hidden="1">'Sch-6'!$14:$14</definedName>
    <definedName name="Z_9C0E3A54_A1E4_4406_967B_FE168F751196_.wvu.PrintTitles" localSheetId="13" hidden="1">'Sch-6 Dis'!$14:$14</definedName>
    <definedName name="Z_9C0E3A54_A1E4_4406_967B_FE168F751196_.wvu.Rows" localSheetId="0" hidden="1">'Basic Data'!$11:$12</definedName>
    <definedName name="Z_9C0E3A54_A1E4_4406_967B_FE168F751196_.wvu.Rows" localSheetId="18" hidden="1">'Bid Form 2nd Envelope'!$23:$23</definedName>
    <definedName name="Z_9C0E3A54_A1E4_4406_967B_FE168F751196_.wvu.Rows" localSheetId="1" hidden="1">Cover!$7:$7,Cover!$10:$10</definedName>
    <definedName name="Z_9C0E3A54_A1E4_4406_967B_FE168F751196_.wvu.Rows" localSheetId="14" hidden="1">Discount!$19:$19,Discount!$21:$21,Discount!$25:$25,Discount!$27:$27,Discount!$32:$33</definedName>
    <definedName name="Z_9C0E3A54_A1E4_4406_967B_FE168F751196_.wvu.Rows" localSheetId="3" hidden="1">'Sch-1'!#REF!</definedName>
    <definedName name="Z_9CA44E70_650F_49CD_967F_298619682CA2_.wvu.Cols" localSheetId="14" hidden="1">Discount!$I:$O</definedName>
    <definedName name="Z_9CA44E70_650F_49CD_967F_298619682CA2_.wvu.Cols" localSheetId="3" hidden="1">'Sch-1'!$R:$V</definedName>
    <definedName name="Z_9CA44E70_650F_49CD_967F_298619682CA2_.wvu.Cols" localSheetId="4" hidden="1">'Sch-1 Dis'!$K:$K</definedName>
    <definedName name="Z_9CA44E70_650F_49CD_967F_298619682CA2_.wvu.Cols" localSheetId="5" hidden="1">'Sch-2'!$M:$N</definedName>
    <definedName name="Z_9CA44E70_650F_49CD_967F_298619682CA2_.wvu.Cols" localSheetId="12" hidden="1">'Sch-6'!$L:$L</definedName>
    <definedName name="Z_9CA44E70_650F_49CD_967F_298619682CA2_.wvu.PrintArea" localSheetId="18" hidden="1">'Bid Form 2nd Envelope'!$A$1:$F$52</definedName>
    <definedName name="Z_9CA44E70_650F_49CD_967F_298619682CA2_.wvu.PrintArea" localSheetId="1" hidden="1">Cover!$B$1:$E$15</definedName>
    <definedName name="Z_9CA44E70_650F_49CD_967F_298619682CA2_.wvu.PrintArea" localSheetId="14" hidden="1">Discount!$A$2:$G$43</definedName>
    <definedName name="Z_9CA44E70_650F_49CD_967F_298619682CA2_.wvu.PrintArea" localSheetId="16" hidden="1">'Entry Tax'!$A$1:$E$16</definedName>
    <definedName name="Z_9CA44E70_650F_49CD_967F_298619682CA2_.wvu.PrintArea" localSheetId="2" hidden="1">'Names of Bidder'!$B$1:$D$22</definedName>
    <definedName name="Z_9CA44E70_650F_49CD_967F_298619682CA2_.wvu.PrintArea" localSheetId="15" hidden="1">Octroi!$A$1:$E$16</definedName>
    <definedName name="Z_9CA44E70_650F_49CD_967F_298619682CA2_.wvu.PrintArea" localSheetId="17" hidden="1">'Other Taxes &amp; Duties'!$A$1:$F$16</definedName>
    <definedName name="Z_9CA44E70_650F_49CD_967F_298619682CA2_.wvu.PrintArea" localSheetId="19" hidden="1">'Q &amp; C'!$A$1:$F$43</definedName>
    <definedName name="Z_9CA44E70_650F_49CD_967F_298619682CA2_.wvu.PrintArea" localSheetId="3" hidden="1">'Sch-1'!$A$1:$P$32</definedName>
    <definedName name="Z_9CA44E70_650F_49CD_967F_298619682CA2_.wvu.PrintArea" localSheetId="4" hidden="1">'Sch-1 Dis'!$A$1:$H$32</definedName>
    <definedName name="Z_9CA44E70_650F_49CD_967F_298619682CA2_.wvu.PrintArea" localSheetId="5" hidden="1">'Sch-2'!$A$1:$K$26</definedName>
    <definedName name="Z_9CA44E70_650F_49CD_967F_298619682CA2_.wvu.PrintArea" localSheetId="6" hidden="1">'Sch-2 Dis'!$A$1:$G$24</definedName>
    <definedName name="Z_9CA44E70_650F_49CD_967F_298619682CA2_.wvu.PrintArea" localSheetId="7" hidden="1">'Sch-3 '!$A$1:$G$28</definedName>
    <definedName name="Z_9CA44E70_650F_49CD_967F_298619682CA2_.wvu.PrintArea" localSheetId="8" hidden="1">'Sch-4'!$A$1:$E$24</definedName>
    <definedName name="Z_9CA44E70_650F_49CD_967F_298619682CA2_.wvu.PrintArea" localSheetId="9" hidden="1">'Sch-4 Dis'!$A$1:$E$44</definedName>
    <definedName name="Z_9CA44E70_650F_49CD_967F_298619682CA2_.wvu.PrintArea" localSheetId="10" hidden="1">'Sch-5'!$A$1:$D$28</definedName>
    <definedName name="Z_9CA44E70_650F_49CD_967F_298619682CA2_.wvu.PrintArea" localSheetId="11" hidden="1">'Sch-5 After Discount'!$A$1:$D$32</definedName>
    <definedName name="Z_9CA44E70_650F_49CD_967F_298619682CA2_.wvu.PrintArea" localSheetId="12" hidden="1">'Sch-6'!$A$1:$J$25</definedName>
    <definedName name="Z_9CA44E70_650F_49CD_967F_298619682CA2_.wvu.PrintArea" localSheetId="13" hidden="1">'Sch-6 Dis'!$A$1:$F$28</definedName>
    <definedName name="Z_9CA44E70_650F_49CD_967F_298619682CA2_.wvu.PrintArea" localSheetId="20" hidden="1">'T &amp; D'!$A$1:$E$12</definedName>
    <definedName name="Z_9CA44E70_650F_49CD_967F_298619682CA2_.wvu.PrintTitles" localSheetId="3" hidden="1">'Sch-1'!$15:$17</definedName>
    <definedName name="Z_9CA44E70_650F_49CD_967F_298619682CA2_.wvu.PrintTitles" localSheetId="4" hidden="1">'Sch-1 Dis'!$15:$17</definedName>
    <definedName name="Z_9CA44E70_650F_49CD_967F_298619682CA2_.wvu.PrintTitles" localSheetId="5" hidden="1">'Sch-2'!$13:$15</definedName>
    <definedName name="Z_9CA44E70_650F_49CD_967F_298619682CA2_.wvu.PrintTitles" localSheetId="6" hidden="1">'Sch-2 Dis'!$13:$15</definedName>
    <definedName name="Z_9CA44E70_650F_49CD_967F_298619682CA2_.wvu.PrintTitles" localSheetId="7" hidden="1">'Sch-3 '!$14:$16</definedName>
    <definedName name="Z_9CA44E70_650F_49CD_967F_298619682CA2_.wvu.PrintTitles" localSheetId="8" hidden="1">'Sch-4'!$3:$13</definedName>
    <definedName name="Z_9CA44E70_650F_49CD_967F_298619682CA2_.wvu.PrintTitles" localSheetId="9" hidden="1">'Sch-4 Dis'!$3:$13</definedName>
    <definedName name="Z_9CA44E70_650F_49CD_967F_298619682CA2_.wvu.PrintTitles" localSheetId="10" hidden="1">'Sch-5'!$3:$13</definedName>
    <definedName name="Z_9CA44E70_650F_49CD_967F_298619682CA2_.wvu.PrintTitles" localSheetId="11" hidden="1">'Sch-5 After Discount'!$3:$13</definedName>
    <definedName name="Z_9CA44E70_650F_49CD_967F_298619682CA2_.wvu.PrintTitles" localSheetId="12" hidden="1">'Sch-6'!$14:$14</definedName>
    <definedName name="Z_9CA44E70_650F_49CD_967F_298619682CA2_.wvu.PrintTitles" localSheetId="13" hidden="1">'Sch-6 Dis'!$14:$14</definedName>
    <definedName name="Z_9CA44E70_650F_49CD_967F_298619682CA2_.wvu.Rows" localSheetId="0" hidden="1">'Basic Data'!$11:$12</definedName>
    <definedName name="Z_9CA44E70_650F_49CD_967F_298619682CA2_.wvu.Rows" localSheetId="18" hidden="1">'Bid Form 2nd Envelope'!$23:$23</definedName>
    <definedName name="Z_9CA44E70_650F_49CD_967F_298619682CA2_.wvu.Rows" localSheetId="1" hidden="1">Cover!$7:$7,Cover!$10:$10</definedName>
    <definedName name="Z_9CA44E70_650F_49CD_967F_298619682CA2_.wvu.Rows" localSheetId="14" hidden="1">Discount!$19:$19,Discount!$21:$21,Discount!$25:$25,Discount!$27:$27,Discount!$32:$33</definedName>
    <definedName name="Z_9CA44E70_650F_49CD_967F_298619682CA2_.wvu.Rows" localSheetId="3" hidden="1">'Sch-1'!#REF!</definedName>
    <definedName name="Z_B0EE7D76_5806_4718_BDAD_3A3EA691E5E4_.wvu.Cols" localSheetId="14" hidden="1">Discount!$I:$P</definedName>
    <definedName name="Z_B0EE7D76_5806_4718_BDAD_3A3EA691E5E4_.wvu.Cols" localSheetId="3" hidden="1">'Sch-1'!$R:$V</definedName>
    <definedName name="Z_B0EE7D76_5806_4718_BDAD_3A3EA691E5E4_.wvu.Cols" localSheetId="4" hidden="1">'Sch-1 Dis'!$K:$K</definedName>
    <definedName name="Z_B0EE7D76_5806_4718_BDAD_3A3EA691E5E4_.wvu.Cols" localSheetId="5" hidden="1">'Sch-2'!$M:$N</definedName>
    <definedName name="Z_B0EE7D76_5806_4718_BDAD_3A3EA691E5E4_.wvu.Cols" localSheetId="12" hidden="1">'Sch-6'!$L:$L</definedName>
    <definedName name="Z_B0EE7D76_5806_4718_BDAD_3A3EA691E5E4_.wvu.PrintArea" localSheetId="18" hidden="1">'Bid Form 2nd Envelope'!$A$1:$F$54</definedName>
    <definedName name="Z_B0EE7D76_5806_4718_BDAD_3A3EA691E5E4_.wvu.PrintArea" localSheetId="1" hidden="1">Cover!$B$1:$E$15</definedName>
    <definedName name="Z_B0EE7D76_5806_4718_BDAD_3A3EA691E5E4_.wvu.PrintArea" localSheetId="14" hidden="1">Discount!$A$2:$G$43</definedName>
    <definedName name="Z_B0EE7D76_5806_4718_BDAD_3A3EA691E5E4_.wvu.PrintArea" localSheetId="16" hidden="1">'Entry Tax'!$A$1:$E$16</definedName>
    <definedName name="Z_B0EE7D76_5806_4718_BDAD_3A3EA691E5E4_.wvu.PrintArea" localSheetId="2" hidden="1">'Names of Bidder'!$B$1:$E$20</definedName>
    <definedName name="Z_B0EE7D76_5806_4718_BDAD_3A3EA691E5E4_.wvu.PrintArea" localSheetId="15" hidden="1">Octroi!$A$1:$E$16</definedName>
    <definedName name="Z_B0EE7D76_5806_4718_BDAD_3A3EA691E5E4_.wvu.PrintArea" localSheetId="17" hidden="1">'Other Taxes &amp; Duties'!$A$1:$F$16</definedName>
    <definedName name="Z_B0EE7D76_5806_4718_BDAD_3A3EA691E5E4_.wvu.PrintArea" localSheetId="3" hidden="1">'Sch-1'!$A$1:$P$32</definedName>
    <definedName name="Z_B0EE7D76_5806_4718_BDAD_3A3EA691E5E4_.wvu.PrintArea" localSheetId="4" hidden="1">'Sch-1 Dis'!$A$1:$H$32</definedName>
    <definedName name="Z_B0EE7D76_5806_4718_BDAD_3A3EA691E5E4_.wvu.PrintArea" localSheetId="5" hidden="1">'Sch-2'!$A$1:$K$26</definedName>
    <definedName name="Z_B0EE7D76_5806_4718_BDAD_3A3EA691E5E4_.wvu.PrintArea" localSheetId="6" hidden="1">'Sch-2 Dis'!$A$1:$G$24</definedName>
    <definedName name="Z_B0EE7D76_5806_4718_BDAD_3A3EA691E5E4_.wvu.PrintArea" localSheetId="7" hidden="1">'Sch-3 '!$A$1:$G$28</definedName>
    <definedName name="Z_B0EE7D76_5806_4718_BDAD_3A3EA691E5E4_.wvu.PrintArea" localSheetId="8" hidden="1">'Sch-4'!$A$1:$E$24</definedName>
    <definedName name="Z_B0EE7D76_5806_4718_BDAD_3A3EA691E5E4_.wvu.PrintArea" localSheetId="9" hidden="1">'Sch-4 Dis'!$A$1:$E$44</definedName>
    <definedName name="Z_B0EE7D76_5806_4718_BDAD_3A3EA691E5E4_.wvu.PrintArea" localSheetId="10" hidden="1">'Sch-5'!$A$1:$D$28</definedName>
    <definedName name="Z_B0EE7D76_5806_4718_BDAD_3A3EA691E5E4_.wvu.PrintArea" localSheetId="11" hidden="1">'Sch-5 After Discount'!$A$1:$D$32</definedName>
    <definedName name="Z_B0EE7D76_5806_4718_BDAD_3A3EA691E5E4_.wvu.PrintArea" localSheetId="12" hidden="1">'Sch-6'!$A$1:$J$25</definedName>
    <definedName name="Z_B0EE7D76_5806_4718_BDAD_3A3EA691E5E4_.wvu.PrintArea" localSheetId="13" hidden="1">'Sch-6 Dis'!$A$1:$F$28</definedName>
    <definedName name="Z_B0EE7D76_5806_4718_BDAD_3A3EA691E5E4_.wvu.PrintTitles" localSheetId="3" hidden="1">'Sch-1'!$15:$17</definedName>
    <definedName name="Z_B0EE7D76_5806_4718_BDAD_3A3EA691E5E4_.wvu.PrintTitles" localSheetId="4" hidden="1">'Sch-1 Dis'!$15:$17</definedName>
    <definedName name="Z_B0EE7D76_5806_4718_BDAD_3A3EA691E5E4_.wvu.PrintTitles" localSheetId="5" hidden="1">'Sch-2'!$13:$15</definedName>
    <definedName name="Z_B0EE7D76_5806_4718_BDAD_3A3EA691E5E4_.wvu.PrintTitles" localSheetId="6" hidden="1">'Sch-2 Dis'!$13:$15</definedName>
    <definedName name="Z_B0EE7D76_5806_4718_BDAD_3A3EA691E5E4_.wvu.PrintTitles" localSheetId="7" hidden="1">'Sch-3 '!$14:$16</definedName>
    <definedName name="Z_B0EE7D76_5806_4718_BDAD_3A3EA691E5E4_.wvu.PrintTitles" localSheetId="8" hidden="1">'Sch-4'!$3:$13</definedName>
    <definedName name="Z_B0EE7D76_5806_4718_BDAD_3A3EA691E5E4_.wvu.PrintTitles" localSheetId="9" hidden="1">'Sch-4 Dis'!$3:$13</definedName>
    <definedName name="Z_B0EE7D76_5806_4718_BDAD_3A3EA691E5E4_.wvu.PrintTitles" localSheetId="10" hidden="1">'Sch-5'!$3:$13</definedName>
    <definedName name="Z_B0EE7D76_5806_4718_BDAD_3A3EA691E5E4_.wvu.PrintTitles" localSheetId="11" hidden="1">'Sch-5 After Discount'!$3:$13</definedName>
    <definedName name="Z_B0EE7D76_5806_4718_BDAD_3A3EA691E5E4_.wvu.PrintTitles" localSheetId="12" hidden="1">'Sch-6'!$14:$14</definedName>
    <definedName name="Z_B0EE7D76_5806_4718_BDAD_3A3EA691E5E4_.wvu.PrintTitles" localSheetId="13" hidden="1">'Sch-6 Dis'!$14:$14</definedName>
    <definedName name="Z_B0EE7D76_5806_4718_BDAD_3A3EA691E5E4_.wvu.Rows" localSheetId="0" hidden="1">'Basic Data'!$11:$12</definedName>
    <definedName name="Z_B0EE7D76_5806_4718_BDAD_3A3EA691E5E4_.wvu.Rows" localSheetId="18" hidden="1">'Bid Form 2nd Envelope'!$23:$23</definedName>
    <definedName name="Z_B0EE7D76_5806_4718_BDAD_3A3EA691E5E4_.wvu.Rows" localSheetId="1" hidden="1">Cover!$7:$7,Cover!$10:$10</definedName>
    <definedName name="Z_B0EE7D76_5806_4718_BDAD_3A3EA691E5E4_.wvu.Rows" localSheetId="14" hidden="1">Discount!$21:$21,Discount!$27:$27</definedName>
    <definedName name="Z_B0EE7D76_5806_4718_BDAD_3A3EA691E5E4_.wvu.Rows" localSheetId="3" hidden="1">'Sch-1'!#REF!</definedName>
    <definedName name="Z_B1277D53_29D6_4226_81E2_084FB62977B6_.wvu.Cols" localSheetId="14" hidden="1">Discount!$I:$P</definedName>
    <definedName name="Z_B1277D53_29D6_4226_81E2_084FB62977B6_.wvu.Cols" localSheetId="3" hidden="1">'Sch-1'!$R:$V</definedName>
    <definedName name="Z_B1277D53_29D6_4226_81E2_084FB62977B6_.wvu.Cols" localSheetId="4" hidden="1">'Sch-1 Dis'!$K:$K</definedName>
    <definedName name="Z_B1277D53_29D6_4226_81E2_084FB62977B6_.wvu.Cols" localSheetId="5" hidden="1">'Sch-2'!$M:$N</definedName>
    <definedName name="Z_B1277D53_29D6_4226_81E2_084FB62977B6_.wvu.Cols" localSheetId="12" hidden="1">'Sch-6'!$L:$L</definedName>
    <definedName name="Z_B1277D53_29D6_4226_81E2_084FB62977B6_.wvu.PrintArea" localSheetId="18" hidden="1">'Bid Form 2nd Envelope'!$A$1:$F$52</definedName>
    <definedName name="Z_B1277D53_29D6_4226_81E2_084FB62977B6_.wvu.PrintArea" localSheetId="1" hidden="1">Cover!$B$1:$E$15</definedName>
    <definedName name="Z_B1277D53_29D6_4226_81E2_084FB62977B6_.wvu.PrintArea" localSheetId="14" hidden="1">Discount!$A$2:$G$43</definedName>
    <definedName name="Z_B1277D53_29D6_4226_81E2_084FB62977B6_.wvu.PrintArea" localSheetId="16" hidden="1">'Entry Tax'!$A$1:$E$16</definedName>
    <definedName name="Z_B1277D53_29D6_4226_81E2_084FB62977B6_.wvu.PrintArea" localSheetId="2" hidden="1">'Names of Bidder'!$B$1:$D$22</definedName>
    <definedName name="Z_B1277D53_29D6_4226_81E2_084FB62977B6_.wvu.PrintArea" localSheetId="15" hidden="1">Octroi!$A$1:$E$16</definedName>
    <definedName name="Z_B1277D53_29D6_4226_81E2_084FB62977B6_.wvu.PrintArea" localSheetId="17" hidden="1">'Other Taxes &amp; Duties'!$A$1:$F$16</definedName>
    <definedName name="Z_B1277D53_29D6_4226_81E2_084FB62977B6_.wvu.PrintArea" localSheetId="19" hidden="1">'Q &amp; C'!$A$1:$F$43</definedName>
    <definedName name="Z_B1277D53_29D6_4226_81E2_084FB62977B6_.wvu.PrintArea" localSheetId="3" hidden="1">'Sch-1'!$A$1:$P$32</definedName>
    <definedName name="Z_B1277D53_29D6_4226_81E2_084FB62977B6_.wvu.PrintArea" localSheetId="4" hidden="1">'Sch-1 Dis'!$A$1:$H$32</definedName>
    <definedName name="Z_B1277D53_29D6_4226_81E2_084FB62977B6_.wvu.PrintArea" localSheetId="5" hidden="1">'Sch-2'!$A$1:$K$26</definedName>
    <definedName name="Z_B1277D53_29D6_4226_81E2_084FB62977B6_.wvu.PrintArea" localSheetId="6" hidden="1">'Sch-2 Dis'!$A$1:$G$24</definedName>
    <definedName name="Z_B1277D53_29D6_4226_81E2_084FB62977B6_.wvu.PrintArea" localSheetId="7" hidden="1">'Sch-3 '!$A$1:$G$28</definedName>
    <definedName name="Z_B1277D53_29D6_4226_81E2_084FB62977B6_.wvu.PrintArea" localSheetId="8" hidden="1">'Sch-4'!$A$1:$E$24</definedName>
    <definedName name="Z_B1277D53_29D6_4226_81E2_084FB62977B6_.wvu.PrintArea" localSheetId="9" hidden="1">'Sch-4 Dis'!$A$1:$E$44</definedName>
    <definedName name="Z_B1277D53_29D6_4226_81E2_084FB62977B6_.wvu.PrintArea" localSheetId="10" hidden="1">'Sch-5'!$A$1:$D$28</definedName>
    <definedName name="Z_B1277D53_29D6_4226_81E2_084FB62977B6_.wvu.PrintArea" localSheetId="11" hidden="1">'Sch-5 After Discount'!$A$1:$D$32</definedName>
    <definedName name="Z_B1277D53_29D6_4226_81E2_084FB62977B6_.wvu.PrintArea" localSheetId="12" hidden="1">'Sch-6'!$A$1:$J$25</definedName>
    <definedName name="Z_B1277D53_29D6_4226_81E2_084FB62977B6_.wvu.PrintArea" localSheetId="13" hidden="1">'Sch-6 Dis'!$A$1:$F$28</definedName>
    <definedName name="Z_B1277D53_29D6_4226_81E2_084FB62977B6_.wvu.PrintArea" localSheetId="20" hidden="1">'T &amp; D'!$A$1:$E$12</definedName>
    <definedName name="Z_B1277D53_29D6_4226_81E2_084FB62977B6_.wvu.PrintTitles" localSheetId="3" hidden="1">'Sch-1'!$15:$17</definedName>
    <definedName name="Z_B1277D53_29D6_4226_81E2_084FB62977B6_.wvu.PrintTitles" localSheetId="4" hidden="1">'Sch-1 Dis'!$15:$17</definedName>
    <definedName name="Z_B1277D53_29D6_4226_81E2_084FB62977B6_.wvu.PrintTitles" localSheetId="5" hidden="1">'Sch-2'!$13:$15</definedName>
    <definedName name="Z_B1277D53_29D6_4226_81E2_084FB62977B6_.wvu.PrintTitles" localSheetId="6" hidden="1">'Sch-2 Dis'!$13:$15</definedName>
    <definedName name="Z_B1277D53_29D6_4226_81E2_084FB62977B6_.wvu.PrintTitles" localSheetId="7" hidden="1">'Sch-3 '!$14:$16</definedName>
    <definedName name="Z_B1277D53_29D6_4226_81E2_084FB62977B6_.wvu.PrintTitles" localSheetId="8" hidden="1">'Sch-4'!$3:$13</definedName>
    <definedName name="Z_B1277D53_29D6_4226_81E2_084FB62977B6_.wvu.PrintTitles" localSheetId="9" hidden="1">'Sch-4 Dis'!$3:$13</definedName>
    <definedName name="Z_B1277D53_29D6_4226_81E2_084FB62977B6_.wvu.PrintTitles" localSheetId="10" hidden="1">'Sch-5'!$3:$13</definedName>
    <definedName name="Z_B1277D53_29D6_4226_81E2_084FB62977B6_.wvu.PrintTitles" localSheetId="11" hidden="1">'Sch-5 After Discount'!$3:$13</definedName>
    <definedName name="Z_B1277D53_29D6_4226_81E2_084FB62977B6_.wvu.PrintTitles" localSheetId="12" hidden="1">'Sch-6'!$14:$14</definedName>
    <definedName name="Z_B1277D53_29D6_4226_81E2_084FB62977B6_.wvu.PrintTitles" localSheetId="13" hidden="1">'Sch-6 Dis'!$14:$14</definedName>
    <definedName name="Z_B1277D53_29D6_4226_81E2_084FB62977B6_.wvu.Rows" localSheetId="0" hidden="1">'Basic Data'!$11:$12</definedName>
    <definedName name="Z_B1277D53_29D6_4226_81E2_084FB62977B6_.wvu.Rows" localSheetId="18" hidden="1">'Bid Form 2nd Envelope'!$23:$23</definedName>
    <definedName name="Z_B1277D53_29D6_4226_81E2_084FB62977B6_.wvu.Rows" localSheetId="1" hidden="1">Cover!$7:$7,Cover!$10:$10</definedName>
    <definedName name="Z_B1277D53_29D6_4226_81E2_084FB62977B6_.wvu.Rows" localSheetId="14" hidden="1">Discount!$21:$21,Discount!$27:$27</definedName>
    <definedName name="Z_B1277D53_29D6_4226_81E2_084FB62977B6_.wvu.Rows" localSheetId="3" hidden="1">'Sch-1'!#REF!</definedName>
    <definedName name="Z_BE00177C_666B_4CCB_B6AF_EE8409A04F15_.wvu.Cols" localSheetId="14" hidden="1">Discount!$I:$O</definedName>
    <definedName name="Z_BE00177C_666B_4CCB_B6AF_EE8409A04F15_.wvu.Cols" localSheetId="3" hidden="1">'Sch-1'!$R:$V</definedName>
    <definedName name="Z_BE00177C_666B_4CCB_B6AF_EE8409A04F15_.wvu.Cols" localSheetId="4" hidden="1">'Sch-1 Dis'!$K:$K</definedName>
    <definedName name="Z_BE00177C_666B_4CCB_B6AF_EE8409A04F15_.wvu.Cols" localSheetId="5" hidden="1">'Sch-2'!$M:$N</definedName>
    <definedName name="Z_BE00177C_666B_4CCB_B6AF_EE8409A04F15_.wvu.Cols" localSheetId="7" hidden="1">'Sch-3 '!$H:$S</definedName>
    <definedName name="Z_BE00177C_666B_4CCB_B6AF_EE8409A04F15_.wvu.Cols" localSheetId="12" hidden="1">'Sch-6'!$L:$L</definedName>
    <definedName name="Z_BE00177C_666B_4CCB_B6AF_EE8409A04F15_.wvu.PrintArea" localSheetId="18" hidden="1">'Bid Form 2nd Envelope'!$A$1:$F$52</definedName>
    <definedName name="Z_BE00177C_666B_4CCB_B6AF_EE8409A04F15_.wvu.PrintArea" localSheetId="1" hidden="1">Cover!$B$1:$E$15</definedName>
    <definedName name="Z_BE00177C_666B_4CCB_B6AF_EE8409A04F15_.wvu.PrintArea" localSheetId="14" hidden="1">Discount!$A$2:$G$43</definedName>
    <definedName name="Z_BE00177C_666B_4CCB_B6AF_EE8409A04F15_.wvu.PrintArea" localSheetId="16" hidden="1">'Entry Tax'!$A$1:$E$16</definedName>
    <definedName name="Z_BE00177C_666B_4CCB_B6AF_EE8409A04F15_.wvu.PrintArea" localSheetId="2" hidden="1">'Names of Bidder'!$B$1:$D$22</definedName>
    <definedName name="Z_BE00177C_666B_4CCB_B6AF_EE8409A04F15_.wvu.PrintArea" localSheetId="15" hidden="1">Octroi!$A$1:$E$16</definedName>
    <definedName name="Z_BE00177C_666B_4CCB_B6AF_EE8409A04F15_.wvu.PrintArea" localSheetId="17" hidden="1">'Other Taxes &amp; Duties'!$A$1:$F$16</definedName>
    <definedName name="Z_BE00177C_666B_4CCB_B6AF_EE8409A04F15_.wvu.PrintArea" localSheetId="19" hidden="1">'Q &amp; C'!$A$1:$F$43</definedName>
    <definedName name="Z_BE00177C_666B_4CCB_B6AF_EE8409A04F15_.wvu.PrintArea" localSheetId="3" hidden="1">'Sch-1'!$A$1:$P$32</definedName>
    <definedName name="Z_BE00177C_666B_4CCB_B6AF_EE8409A04F15_.wvu.PrintArea" localSheetId="4" hidden="1">'Sch-1 Dis'!$A$1:$H$32</definedName>
    <definedName name="Z_BE00177C_666B_4CCB_B6AF_EE8409A04F15_.wvu.PrintArea" localSheetId="5" hidden="1">'Sch-2'!$A$1:$K$26</definedName>
    <definedName name="Z_BE00177C_666B_4CCB_B6AF_EE8409A04F15_.wvu.PrintArea" localSheetId="6" hidden="1">'Sch-2 Dis'!$A$1:$G$24</definedName>
    <definedName name="Z_BE00177C_666B_4CCB_B6AF_EE8409A04F15_.wvu.PrintArea" localSheetId="7" hidden="1">'Sch-3 '!$A$1:$G$28</definedName>
    <definedName name="Z_BE00177C_666B_4CCB_B6AF_EE8409A04F15_.wvu.PrintArea" localSheetId="8" hidden="1">'Sch-4'!$A$1:$E$24</definedName>
    <definedName name="Z_BE00177C_666B_4CCB_B6AF_EE8409A04F15_.wvu.PrintArea" localSheetId="9" hidden="1">'Sch-4 Dis'!$A$1:$E$44</definedName>
    <definedName name="Z_BE00177C_666B_4CCB_B6AF_EE8409A04F15_.wvu.PrintArea" localSheetId="10" hidden="1">'Sch-5'!$A$1:$D$28</definedName>
    <definedName name="Z_BE00177C_666B_4CCB_B6AF_EE8409A04F15_.wvu.PrintArea" localSheetId="11" hidden="1">'Sch-5 After Discount'!$A$1:$D$32</definedName>
    <definedName name="Z_BE00177C_666B_4CCB_B6AF_EE8409A04F15_.wvu.PrintArea" localSheetId="12" hidden="1">'Sch-6'!$A$1:$J$25</definedName>
    <definedName name="Z_BE00177C_666B_4CCB_B6AF_EE8409A04F15_.wvu.PrintArea" localSheetId="13" hidden="1">'Sch-6 Dis'!$A$1:$F$28</definedName>
    <definedName name="Z_BE00177C_666B_4CCB_B6AF_EE8409A04F15_.wvu.PrintArea" localSheetId="20" hidden="1">'T &amp; D'!$A$1:$E$12</definedName>
    <definedName name="Z_BE00177C_666B_4CCB_B6AF_EE8409A04F15_.wvu.PrintTitles" localSheetId="3" hidden="1">'Sch-1'!$15:$17</definedName>
    <definedName name="Z_BE00177C_666B_4CCB_B6AF_EE8409A04F15_.wvu.PrintTitles" localSheetId="4" hidden="1">'Sch-1 Dis'!$15:$17</definedName>
    <definedName name="Z_BE00177C_666B_4CCB_B6AF_EE8409A04F15_.wvu.PrintTitles" localSheetId="5" hidden="1">'Sch-2'!$13:$15</definedName>
    <definedName name="Z_BE00177C_666B_4CCB_B6AF_EE8409A04F15_.wvu.PrintTitles" localSheetId="6" hidden="1">'Sch-2 Dis'!$13:$15</definedName>
    <definedName name="Z_BE00177C_666B_4CCB_B6AF_EE8409A04F15_.wvu.PrintTitles" localSheetId="7" hidden="1">'Sch-3 '!$14:$16</definedName>
    <definedName name="Z_BE00177C_666B_4CCB_B6AF_EE8409A04F15_.wvu.PrintTitles" localSheetId="8" hidden="1">'Sch-4'!$3:$13</definedName>
    <definedName name="Z_BE00177C_666B_4CCB_B6AF_EE8409A04F15_.wvu.PrintTitles" localSheetId="9" hidden="1">'Sch-4 Dis'!$3:$13</definedName>
    <definedName name="Z_BE00177C_666B_4CCB_B6AF_EE8409A04F15_.wvu.PrintTitles" localSheetId="10" hidden="1">'Sch-5'!$3:$13</definedName>
    <definedName name="Z_BE00177C_666B_4CCB_B6AF_EE8409A04F15_.wvu.PrintTitles" localSheetId="11" hidden="1">'Sch-5 After Discount'!$3:$13</definedName>
    <definedName name="Z_BE00177C_666B_4CCB_B6AF_EE8409A04F15_.wvu.PrintTitles" localSheetId="12" hidden="1">'Sch-6'!$14:$14</definedName>
    <definedName name="Z_BE00177C_666B_4CCB_B6AF_EE8409A04F15_.wvu.PrintTitles" localSheetId="13" hidden="1">'Sch-6 Dis'!$14:$14</definedName>
    <definedName name="Z_BE00177C_666B_4CCB_B6AF_EE8409A04F15_.wvu.Rows" localSheetId="0" hidden="1">'Basic Data'!$11:$12</definedName>
    <definedName name="Z_BE00177C_666B_4CCB_B6AF_EE8409A04F15_.wvu.Rows" localSheetId="18" hidden="1">'Bid Form 2nd Envelope'!$23:$23</definedName>
    <definedName name="Z_BE00177C_666B_4CCB_B6AF_EE8409A04F15_.wvu.Rows" localSheetId="1" hidden="1">Cover!$7:$7,Cover!$10:$10</definedName>
    <definedName name="Z_BE00177C_666B_4CCB_B6AF_EE8409A04F15_.wvu.Rows" localSheetId="14" hidden="1">Discount!$19:$19,Discount!$21:$21,Discount!$25:$25,Discount!$27:$27,Discount!$29:$33</definedName>
    <definedName name="Z_BE00177C_666B_4CCB_B6AF_EE8409A04F15_.wvu.Rows" localSheetId="3" hidden="1">'Sch-1'!#REF!</definedName>
    <definedName name="Z_BE00177C_666B_4CCB_B6AF_EE8409A04F15_.wvu.Rows" localSheetId="12" hidden="1">'Sch-6'!#REF!,'Sch-6'!#REF!</definedName>
    <definedName name="Z_C39F923C_6CD3_45D8_86F8_6C4D806DDD7E_.wvu.Cols" localSheetId="14" hidden="1">Discount!$I:$P</definedName>
    <definedName name="Z_C39F923C_6CD3_45D8_86F8_6C4D806DDD7E_.wvu.Cols" localSheetId="3" hidden="1">'Sch-1'!$R:$V</definedName>
    <definedName name="Z_C39F923C_6CD3_45D8_86F8_6C4D806DDD7E_.wvu.Cols" localSheetId="4" hidden="1">'Sch-1 Dis'!$K:$K</definedName>
    <definedName name="Z_C39F923C_6CD3_45D8_86F8_6C4D806DDD7E_.wvu.Cols" localSheetId="5" hidden="1">'Sch-2'!$M:$N</definedName>
    <definedName name="Z_C39F923C_6CD3_45D8_86F8_6C4D806DDD7E_.wvu.Cols" localSheetId="12" hidden="1">'Sch-6'!$L:$L</definedName>
    <definedName name="Z_C39F923C_6CD3_45D8_86F8_6C4D806DDD7E_.wvu.PrintArea" localSheetId="18" hidden="1">'Bid Form 2nd Envelope'!$A$1:$F$52</definedName>
    <definedName name="Z_C39F923C_6CD3_45D8_86F8_6C4D806DDD7E_.wvu.PrintArea" localSheetId="1" hidden="1">Cover!$B$1:$E$15</definedName>
    <definedName name="Z_C39F923C_6CD3_45D8_86F8_6C4D806DDD7E_.wvu.PrintArea" localSheetId="14" hidden="1">Discount!$A$2:$G$43</definedName>
    <definedName name="Z_C39F923C_6CD3_45D8_86F8_6C4D806DDD7E_.wvu.PrintArea" localSheetId="16" hidden="1">'Entry Tax'!$A$1:$E$16</definedName>
    <definedName name="Z_C39F923C_6CD3_45D8_86F8_6C4D806DDD7E_.wvu.PrintArea" localSheetId="2" hidden="1">'Names of Bidder'!$B$1:$D$22</definedName>
    <definedName name="Z_C39F923C_6CD3_45D8_86F8_6C4D806DDD7E_.wvu.PrintArea" localSheetId="15" hidden="1">Octroi!$A$1:$E$16</definedName>
    <definedName name="Z_C39F923C_6CD3_45D8_86F8_6C4D806DDD7E_.wvu.PrintArea" localSheetId="17" hidden="1">'Other Taxes &amp; Duties'!$A$1:$F$16</definedName>
    <definedName name="Z_C39F923C_6CD3_45D8_86F8_6C4D806DDD7E_.wvu.PrintArea" localSheetId="19" hidden="1">'Q &amp; C'!$A$1:$F$43</definedName>
    <definedName name="Z_C39F923C_6CD3_45D8_86F8_6C4D806DDD7E_.wvu.PrintArea" localSheetId="3" hidden="1">'Sch-1'!$A$1:$P$32</definedName>
    <definedName name="Z_C39F923C_6CD3_45D8_86F8_6C4D806DDD7E_.wvu.PrintArea" localSheetId="4" hidden="1">'Sch-1 Dis'!$A$1:$H$32</definedName>
    <definedName name="Z_C39F923C_6CD3_45D8_86F8_6C4D806DDD7E_.wvu.PrintArea" localSheetId="5" hidden="1">'Sch-2'!$A$1:$K$26</definedName>
    <definedName name="Z_C39F923C_6CD3_45D8_86F8_6C4D806DDD7E_.wvu.PrintArea" localSheetId="6" hidden="1">'Sch-2 Dis'!$A$1:$G$24</definedName>
    <definedName name="Z_C39F923C_6CD3_45D8_86F8_6C4D806DDD7E_.wvu.PrintArea" localSheetId="7" hidden="1">'Sch-3 '!$A$1:$G$28</definedName>
    <definedName name="Z_C39F923C_6CD3_45D8_86F8_6C4D806DDD7E_.wvu.PrintArea" localSheetId="8" hidden="1">'Sch-4'!$A$1:$E$24</definedName>
    <definedName name="Z_C39F923C_6CD3_45D8_86F8_6C4D806DDD7E_.wvu.PrintArea" localSheetId="9" hidden="1">'Sch-4 Dis'!$A$1:$E$44</definedName>
    <definedName name="Z_C39F923C_6CD3_45D8_86F8_6C4D806DDD7E_.wvu.PrintArea" localSheetId="10" hidden="1">'Sch-5'!$A$1:$D$28</definedName>
    <definedName name="Z_C39F923C_6CD3_45D8_86F8_6C4D806DDD7E_.wvu.PrintArea" localSheetId="11" hidden="1">'Sch-5 After Discount'!$A$1:$D$32</definedName>
    <definedName name="Z_C39F923C_6CD3_45D8_86F8_6C4D806DDD7E_.wvu.PrintArea" localSheetId="12" hidden="1">'Sch-6'!$A$1:$J$25</definedName>
    <definedName name="Z_C39F923C_6CD3_45D8_86F8_6C4D806DDD7E_.wvu.PrintArea" localSheetId="13" hidden="1">'Sch-6 Dis'!$A$1:$F$28</definedName>
    <definedName name="Z_C39F923C_6CD3_45D8_86F8_6C4D806DDD7E_.wvu.PrintArea" localSheetId="20" hidden="1">'T &amp; D'!$A$1:$E$12</definedName>
    <definedName name="Z_C39F923C_6CD3_45D8_86F8_6C4D806DDD7E_.wvu.PrintTitles" localSheetId="3" hidden="1">'Sch-1'!$15:$17</definedName>
    <definedName name="Z_C39F923C_6CD3_45D8_86F8_6C4D806DDD7E_.wvu.PrintTitles" localSheetId="4" hidden="1">'Sch-1 Dis'!$15:$17</definedName>
    <definedName name="Z_C39F923C_6CD3_45D8_86F8_6C4D806DDD7E_.wvu.PrintTitles" localSheetId="5" hidden="1">'Sch-2'!$13:$15</definedName>
    <definedName name="Z_C39F923C_6CD3_45D8_86F8_6C4D806DDD7E_.wvu.PrintTitles" localSheetId="6" hidden="1">'Sch-2 Dis'!$13:$15</definedName>
    <definedName name="Z_C39F923C_6CD3_45D8_86F8_6C4D806DDD7E_.wvu.PrintTitles" localSheetId="7" hidden="1">'Sch-3 '!$14:$16</definedName>
    <definedName name="Z_C39F923C_6CD3_45D8_86F8_6C4D806DDD7E_.wvu.PrintTitles" localSheetId="8" hidden="1">'Sch-4'!$3:$13</definedName>
    <definedName name="Z_C39F923C_6CD3_45D8_86F8_6C4D806DDD7E_.wvu.PrintTitles" localSheetId="9" hidden="1">'Sch-4 Dis'!$3:$13</definedName>
    <definedName name="Z_C39F923C_6CD3_45D8_86F8_6C4D806DDD7E_.wvu.PrintTitles" localSheetId="10" hidden="1">'Sch-5'!$3:$13</definedName>
    <definedName name="Z_C39F923C_6CD3_45D8_86F8_6C4D806DDD7E_.wvu.PrintTitles" localSheetId="11" hidden="1">'Sch-5 After Discount'!$3:$13</definedName>
    <definedName name="Z_C39F923C_6CD3_45D8_86F8_6C4D806DDD7E_.wvu.PrintTitles" localSheetId="12" hidden="1">'Sch-6'!$14:$14</definedName>
    <definedName name="Z_C39F923C_6CD3_45D8_86F8_6C4D806DDD7E_.wvu.PrintTitles" localSheetId="13" hidden="1">'Sch-6 Dis'!$14:$14</definedName>
    <definedName name="Z_C39F923C_6CD3_45D8_86F8_6C4D806DDD7E_.wvu.Rows" localSheetId="0" hidden="1">'Basic Data'!$11:$12</definedName>
    <definedName name="Z_C39F923C_6CD3_45D8_86F8_6C4D806DDD7E_.wvu.Rows" localSheetId="18" hidden="1">'Bid Form 2nd Envelope'!$23:$23</definedName>
    <definedName name="Z_C39F923C_6CD3_45D8_86F8_6C4D806DDD7E_.wvu.Rows" localSheetId="1" hidden="1">Cover!$7:$7,Cover!$10:$10</definedName>
    <definedName name="Z_C39F923C_6CD3_45D8_86F8_6C4D806DDD7E_.wvu.Rows" localSheetId="14" hidden="1">Discount!$21:$21,Discount!$27:$27</definedName>
    <definedName name="Z_C39F923C_6CD3_45D8_86F8_6C4D806DDD7E_.wvu.Rows" localSheetId="3" hidden="1">'Sch-1'!#REF!</definedName>
    <definedName name="Z_D39E83F3_4061_47C5_8153_10B7C21D208A_.wvu.Cols" localSheetId="14" hidden="1">Discount!$I:$O</definedName>
    <definedName name="Z_D39E83F3_4061_47C5_8153_10B7C21D208A_.wvu.Cols" localSheetId="3" hidden="1">'Sch-1'!#REF!,'Sch-1'!$R:$V</definedName>
    <definedName name="Z_D39E83F3_4061_47C5_8153_10B7C21D208A_.wvu.Cols" localSheetId="4" hidden="1">'Sch-1 Dis'!$K:$K</definedName>
    <definedName name="Z_D39E83F3_4061_47C5_8153_10B7C21D208A_.wvu.Cols" localSheetId="5" hidden="1">'Sch-2'!$E:$E,'Sch-2'!$M:$N</definedName>
    <definedName name="Z_D39E83F3_4061_47C5_8153_10B7C21D208A_.wvu.Cols" localSheetId="7" hidden="1">'Sch-3 '!$H:$S</definedName>
    <definedName name="Z_D39E83F3_4061_47C5_8153_10B7C21D208A_.wvu.Cols" localSheetId="12" hidden="1">'Sch-6'!$L:$L</definedName>
    <definedName name="Z_D39E83F3_4061_47C5_8153_10B7C21D208A_.wvu.PrintArea" localSheetId="18" hidden="1">'Bid Form 2nd Envelope'!$A$1:$F$52</definedName>
    <definedName name="Z_D39E83F3_4061_47C5_8153_10B7C21D208A_.wvu.PrintArea" localSheetId="1" hidden="1">Cover!$B$1:$E$15</definedName>
    <definedName name="Z_D39E83F3_4061_47C5_8153_10B7C21D208A_.wvu.PrintArea" localSheetId="14" hidden="1">Discount!$A$2:$G$43</definedName>
    <definedName name="Z_D39E83F3_4061_47C5_8153_10B7C21D208A_.wvu.PrintArea" localSheetId="16" hidden="1">'Entry Tax'!$A$1:$E$16</definedName>
    <definedName name="Z_D39E83F3_4061_47C5_8153_10B7C21D208A_.wvu.PrintArea" localSheetId="2" hidden="1">'Names of Bidder'!$B$1:$D$22</definedName>
    <definedName name="Z_D39E83F3_4061_47C5_8153_10B7C21D208A_.wvu.PrintArea" localSheetId="15" hidden="1">Octroi!$A$1:$E$16</definedName>
    <definedName name="Z_D39E83F3_4061_47C5_8153_10B7C21D208A_.wvu.PrintArea" localSheetId="17" hidden="1">'Other Taxes &amp; Duties'!$A$1:$F$16</definedName>
    <definedName name="Z_D39E83F3_4061_47C5_8153_10B7C21D208A_.wvu.PrintArea" localSheetId="19" hidden="1">'Q &amp; C'!$A$1:$F$43</definedName>
    <definedName name="Z_D39E83F3_4061_47C5_8153_10B7C21D208A_.wvu.PrintArea" localSheetId="3" hidden="1">'Sch-1'!$A$1:$P$30</definedName>
    <definedName name="Z_D39E83F3_4061_47C5_8153_10B7C21D208A_.wvu.PrintArea" localSheetId="4" hidden="1">'Sch-1 Dis'!$A$1:$H$32</definedName>
    <definedName name="Z_D39E83F3_4061_47C5_8153_10B7C21D208A_.wvu.PrintArea" localSheetId="5" hidden="1">'Sch-2'!$A$1:$K$26</definedName>
    <definedName name="Z_D39E83F3_4061_47C5_8153_10B7C21D208A_.wvu.PrintArea" localSheetId="6" hidden="1">'Sch-2 Dis'!$A$1:$G$24</definedName>
    <definedName name="Z_D39E83F3_4061_47C5_8153_10B7C21D208A_.wvu.PrintArea" localSheetId="7" hidden="1">'Sch-3 '!$A$1:$G$28</definedName>
    <definedName name="Z_D39E83F3_4061_47C5_8153_10B7C21D208A_.wvu.PrintArea" localSheetId="8" hidden="1">'Sch-4'!$A$1:$E$24</definedName>
    <definedName name="Z_D39E83F3_4061_47C5_8153_10B7C21D208A_.wvu.PrintArea" localSheetId="9" hidden="1">'Sch-4 Dis'!$A$1:$E$44</definedName>
    <definedName name="Z_D39E83F3_4061_47C5_8153_10B7C21D208A_.wvu.PrintArea" localSheetId="10" hidden="1">'Sch-5'!$A$1:$D$27</definedName>
    <definedName name="Z_D39E83F3_4061_47C5_8153_10B7C21D208A_.wvu.PrintArea" localSheetId="11" hidden="1">'Sch-5 After Discount'!$A$1:$D$32</definedName>
    <definedName name="Z_D39E83F3_4061_47C5_8153_10B7C21D208A_.wvu.PrintArea" localSheetId="12" hidden="1">'Sch-6'!$A$1:$J$25</definedName>
    <definedName name="Z_D39E83F3_4061_47C5_8153_10B7C21D208A_.wvu.PrintArea" localSheetId="13" hidden="1">'Sch-6 Dis'!$A$1:$F$28</definedName>
    <definedName name="Z_D39E83F3_4061_47C5_8153_10B7C21D208A_.wvu.PrintArea" localSheetId="20" hidden="1">'T &amp; D'!$A$1:$E$12</definedName>
    <definedName name="Z_D39E83F3_4061_47C5_8153_10B7C21D208A_.wvu.PrintTitles" localSheetId="3" hidden="1">'Sch-1'!$15:$17</definedName>
    <definedName name="Z_D39E83F3_4061_47C5_8153_10B7C21D208A_.wvu.PrintTitles" localSheetId="4" hidden="1">'Sch-1 Dis'!$15:$17</definedName>
    <definedName name="Z_D39E83F3_4061_47C5_8153_10B7C21D208A_.wvu.PrintTitles" localSheetId="5" hidden="1">'Sch-2'!$13:$15</definedName>
    <definedName name="Z_D39E83F3_4061_47C5_8153_10B7C21D208A_.wvu.PrintTitles" localSheetId="6" hidden="1">'Sch-2 Dis'!$13:$15</definedName>
    <definedName name="Z_D39E83F3_4061_47C5_8153_10B7C21D208A_.wvu.PrintTitles" localSheetId="7" hidden="1">'Sch-3 '!$14:$16</definedName>
    <definedName name="Z_D39E83F3_4061_47C5_8153_10B7C21D208A_.wvu.PrintTitles" localSheetId="8" hidden="1">'Sch-4'!$3:$13</definedName>
    <definedName name="Z_D39E83F3_4061_47C5_8153_10B7C21D208A_.wvu.PrintTitles" localSheetId="9" hidden="1">'Sch-4 Dis'!$3:$13</definedName>
    <definedName name="Z_D39E83F3_4061_47C5_8153_10B7C21D208A_.wvu.PrintTitles" localSheetId="10" hidden="1">'Sch-5'!$3:$13</definedName>
    <definedName name="Z_D39E83F3_4061_47C5_8153_10B7C21D208A_.wvu.PrintTitles" localSheetId="11" hidden="1">'Sch-5 After Discount'!$3:$13</definedName>
    <definedName name="Z_D39E83F3_4061_47C5_8153_10B7C21D208A_.wvu.PrintTitles" localSheetId="12" hidden="1">'Sch-6'!$14:$14</definedName>
    <definedName name="Z_D39E83F3_4061_47C5_8153_10B7C21D208A_.wvu.PrintTitles" localSheetId="13" hidden="1">'Sch-6 Dis'!$14:$14</definedName>
    <definedName name="Z_D39E83F3_4061_47C5_8153_10B7C21D208A_.wvu.Rows" localSheetId="0" hidden="1">'Basic Data'!$11:$12</definedName>
    <definedName name="Z_D39E83F3_4061_47C5_8153_10B7C21D208A_.wvu.Rows" localSheetId="18" hidden="1">'Bid Form 2nd Envelope'!$23:$23</definedName>
    <definedName name="Z_D39E83F3_4061_47C5_8153_10B7C21D208A_.wvu.Rows" localSheetId="1" hidden="1">Cover!$7:$7,Cover!$10:$10</definedName>
    <definedName name="Z_D39E83F3_4061_47C5_8153_10B7C21D208A_.wvu.Rows" localSheetId="14" hidden="1">Discount!$19:$19,Discount!$21:$21,Discount!$25:$25,Discount!$27:$27</definedName>
    <definedName name="Z_D39E83F3_4061_47C5_8153_10B7C21D208A_.wvu.Rows" localSheetId="12" hidden="1">'Sch-6'!#REF!</definedName>
    <definedName name="Z_D545044E_B7FF_408B_A291_2187C526EC3D_.wvu.Cols" localSheetId="14" hidden="1">Discount!$I:$N</definedName>
    <definedName name="Z_D545044E_B7FF_408B_A291_2187C526EC3D_.wvu.Cols" localSheetId="3" hidden="1">'Sch-1'!$P:$P,'Sch-1'!$R:$U,'Sch-1'!$W:$W</definedName>
    <definedName name="Z_D545044E_B7FF_408B_A291_2187C526EC3D_.wvu.Cols" localSheetId="4" hidden="1">'Sch-1 Dis'!$K:$K</definedName>
    <definedName name="Z_D545044E_B7FF_408B_A291_2187C526EC3D_.wvu.Cols" localSheetId="5" hidden="1">'Sch-2'!$M:$N</definedName>
    <definedName name="Z_D545044E_B7FF_408B_A291_2187C526EC3D_.wvu.Cols" localSheetId="7" hidden="1">'Sch-3 '!$H:$S</definedName>
    <definedName name="Z_D545044E_B7FF_408B_A291_2187C526EC3D_.wvu.Cols" localSheetId="12" hidden="1">'Sch-6'!$E:$E,'Sch-6'!$L:$L</definedName>
    <definedName name="Z_D545044E_B7FF_408B_A291_2187C526EC3D_.wvu.FilterData" localSheetId="3" hidden="1">'Sch-1'!#REF!</definedName>
    <definedName name="Z_D545044E_B7FF_408B_A291_2187C526EC3D_.wvu.PrintArea" localSheetId="18" hidden="1">'Bid Form 2nd Envelope'!$A$1:$F$52</definedName>
    <definedName name="Z_D545044E_B7FF_408B_A291_2187C526EC3D_.wvu.PrintArea" localSheetId="1" hidden="1">Cover!$B$1:$E$15</definedName>
    <definedName name="Z_D545044E_B7FF_408B_A291_2187C526EC3D_.wvu.PrintArea" localSheetId="14" hidden="1">Discount!$A$2:$G$43</definedName>
    <definedName name="Z_D545044E_B7FF_408B_A291_2187C526EC3D_.wvu.PrintArea" localSheetId="16" hidden="1">'Entry Tax'!$A$1:$E$16</definedName>
    <definedName name="Z_D545044E_B7FF_408B_A291_2187C526EC3D_.wvu.PrintArea" localSheetId="2" hidden="1">'Names of Bidder'!$B$1:$D$22</definedName>
    <definedName name="Z_D545044E_B7FF_408B_A291_2187C526EC3D_.wvu.PrintArea" localSheetId="15" hidden="1">Octroi!$A$1:$E$16</definedName>
    <definedName name="Z_D545044E_B7FF_408B_A291_2187C526EC3D_.wvu.PrintArea" localSheetId="17" hidden="1">'Other Taxes &amp; Duties'!$A$1:$F$16</definedName>
    <definedName name="Z_D545044E_B7FF_408B_A291_2187C526EC3D_.wvu.PrintArea" localSheetId="19" hidden="1">'Q &amp; C'!$A$1:$F$43</definedName>
    <definedName name="Z_D545044E_B7FF_408B_A291_2187C526EC3D_.wvu.PrintArea" localSheetId="3" hidden="1">'Sch-1'!$A$1:$P$30</definedName>
    <definedName name="Z_D545044E_B7FF_408B_A291_2187C526EC3D_.wvu.PrintArea" localSheetId="4" hidden="1">'Sch-1 Dis'!$A$1:$H$32</definedName>
    <definedName name="Z_D545044E_B7FF_408B_A291_2187C526EC3D_.wvu.PrintArea" localSheetId="5" hidden="1">'Sch-2'!$A$1:$K$26</definedName>
    <definedName name="Z_D545044E_B7FF_408B_A291_2187C526EC3D_.wvu.PrintArea" localSheetId="6" hidden="1">'Sch-2 Dis'!$A$1:$G$24</definedName>
    <definedName name="Z_D545044E_B7FF_408B_A291_2187C526EC3D_.wvu.PrintArea" localSheetId="7" hidden="1">'Sch-3 '!$A$1:$G$28</definedName>
    <definedName name="Z_D545044E_B7FF_408B_A291_2187C526EC3D_.wvu.PrintArea" localSheetId="8" hidden="1">'Sch-4'!$A$1:$E$24</definedName>
    <definedName name="Z_D545044E_B7FF_408B_A291_2187C526EC3D_.wvu.PrintArea" localSheetId="9" hidden="1">'Sch-4 Dis'!$A$1:$E$44</definedName>
    <definedName name="Z_D545044E_B7FF_408B_A291_2187C526EC3D_.wvu.PrintArea" localSheetId="10" hidden="1">'Sch-5'!$A$1:$D$27</definedName>
    <definedName name="Z_D545044E_B7FF_408B_A291_2187C526EC3D_.wvu.PrintArea" localSheetId="11" hidden="1">'Sch-5 After Discount'!$A$1:$D$32</definedName>
    <definedName name="Z_D545044E_B7FF_408B_A291_2187C526EC3D_.wvu.PrintArea" localSheetId="12" hidden="1">'Sch-6'!$A$1:$J$25</definedName>
    <definedName name="Z_D545044E_B7FF_408B_A291_2187C526EC3D_.wvu.PrintArea" localSheetId="13" hidden="1">'Sch-6 Dis'!$A$1:$F$28</definedName>
    <definedName name="Z_D545044E_B7FF_408B_A291_2187C526EC3D_.wvu.PrintArea" localSheetId="20" hidden="1">'T &amp; D'!$A$1:$E$12</definedName>
    <definedName name="Z_D545044E_B7FF_408B_A291_2187C526EC3D_.wvu.PrintTitles" localSheetId="3" hidden="1">'Sch-1'!$15:$17</definedName>
    <definedName name="Z_D545044E_B7FF_408B_A291_2187C526EC3D_.wvu.PrintTitles" localSheetId="4" hidden="1">'Sch-1 Dis'!$15:$17</definedName>
    <definedName name="Z_D545044E_B7FF_408B_A291_2187C526EC3D_.wvu.PrintTitles" localSheetId="5" hidden="1">'Sch-2'!$13:$15</definedName>
    <definedName name="Z_D545044E_B7FF_408B_A291_2187C526EC3D_.wvu.PrintTitles" localSheetId="6" hidden="1">'Sch-2 Dis'!$13:$15</definedName>
    <definedName name="Z_D545044E_B7FF_408B_A291_2187C526EC3D_.wvu.PrintTitles" localSheetId="7" hidden="1">'Sch-3 '!$14:$16</definedName>
    <definedName name="Z_D545044E_B7FF_408B_A291_2187C526EC3D_.wvu.PrintTitles" localSheetId="8" hidden="1">'Sch-4'!$3:$13</definedName>
    <definedName name="Z_D545044E_B7FF_408B_A291_2187C526EC3D_.wvu.PrintTitles" localSheetId="9" hidden="1">'Sch-4 Dis'!$3:$13</definedName>
    <definedName name="Z_D545044E_B7FF_408B_A291_2187C526EC3D_.wvu.PrintTitles" localSheetId="10" hidden="1">'Sch-5'!$3:$13</definedName>
    <definedName name="Z_D545044E_B7FF_408B_A291_2187C526EC3D_.wvu.PrintTitles" localSheetId="11" hidden="1">'Sch-5 After Discount'!$3:$13</definedName>
    <definedName name="Z_D545044E_B7FF_408B_A291_2187C526EC3D_.wvu.PrintTitles" localSheetId="12" hidden="1">'Sch-6'!$14:$14</definedName>
    <definedName name="Z_D545044E_B7FF_408B_A291_2187C526EC3D_.wvu.PrintTitles" localSheetId="13" hidden="1">'Sch-6 Dis'!$14:$14</definedName>
    <definedName name="Z_D545044E_B7FF_408B_A291_2187C526EC3D_.wvu.Rows" localSheetId="0" hidden="1">'Basic Data'!$11:$12</definedName>
    <definedName name="Z_D545044E_B7FF_408B_A291_2187C526EC3D_.wvu.Rows" localSheetId="18" hidden="1">'Bid Form 2nd Envelope'!$23:$23,'Bid Form 2nd Envelope'!$34:$34</definedName>
    <definedName name="Z_D545044E_B7FF_408B_A291_2187C526EC3D_.wvu.Rows" localSheetId="1" hidden="1">Cover!$7:$7,Cover!$10:$10</definedName>
    <definedName name="Z_D545044E_B7FF_408B_A291_2187C526EC3D_.wvu.Rows" localSheetId="14" hidden="1">Discount!$19:$19,Discount!$21:$21,Discount!$25:$25,Discount!$27:$27,Discount!$29:$33</definedName>
    <definedName name="Z_D545044E_B7FF_408B_A291_2187C526EC3D_.wvu.Rows" localSheetId="2" hidden="1">'Names of Bidder'!$6:$6</definedName>
    <definedName name="Z_D545044E_B7FF_408B_A291_2187C526EC3D_.wvu.Rows" localSheetId="12" hidden="1">'Sch-6'!$17:$22</definedName>
    <definedName name="Z_D963BE1A_1920_4E18_8F54_07F354CCE224_.wvu.Cols" localSheetId="14" hidden="1">Discount!$I:$O</definedName>
    <definedName name="Z_D963BE1A_1920_4E18_8F54_07F354CCE224_.wvu.Cols" localSheetId="3" hidden="1">'Sch-1'!$R:$V</definedName>
    <definedName name="Z_D963BE1A_1920_4E18_8F54_07F354CCE224_.wvu.Cols" localSheetId="4" hidden="1">'Sch-1 Dis'!$K:$K</definedName>
    <definedName name="Z_D963BE1A_1920_4E18_8F54_07F354CCE224_.wvu.Cols" localSheetId="5" hidden="1">'Sch-2'!$M:$N</definedName>
    <definedName name="Z_D963BE1A_1920_4E18_8F54_07F354CCE224_.wvu.Cols" localSheetId="7" hidden="1">'Sch-3 '!$H:$S</definedName>
    <definedName name="Z_D963BE1A_1920_4E18_8F54_07F354CCE224_.wvu.Cols" localSheetId="12" hidden="1">'Sch-6'!$E:$E,'Sch-6'!$L:$L</definedName>
    <definedName name="Z_D963BE1A_1920_4E18_8F54_07F354CCE224_.wvu.PrintArea" localSheetId="18" hidden="1">'Bid Form 2nd Envelope'!$A$1:$F$52</definedName>
    <definedName name="Z_D963BE1A_1920_4E18_8F54_07F354CCE224_.wvu.PrintArea" localSheetId="1" hidden="1">Cover!$B$1:$E$15</definedName>
    <definedName name="Z_D963BE1A_1920_4E18_8F54_07F354CCE224_.wvu.PrintArea" localSheetId="14" hidden="1">Discount!$A$2:$G$43</definedName>
    <definedName name="Z_D963BE1A_1920_4E18_8F54_07F354CCE224_.wvu.PrintArea" localSheetId="16" hidden="1">'Entry Tax'!$A$1:$E$16</definedName>
    <definedName name="Z_D963BE1A_1920_4E18_8F54_07F354CCE224_.wvu.PrintArea" localSheetId="2" hidden="1">'Names of Bidder'!$B$1:$D$22</definedName>
    <definedName name="Z_D963BE1A_1920_4E18_8F54_07F354CCE224_.wvu.PrintArea" localSheetId="15" hidden="1">Octroi!$A$1:$E$16</definedName>
    <definedName name="Z_D963BE1A_1920_4E18_8F54_07F354CCE224_.wvu.PrintArea" localSheetId="17" hidden="1">'Other Taxes &amp; Duties'!$A$1:$F$16</definedName>
    <definedName name="Z_D963BE1A_1920_4E18_8F54_07F354CCE224_.wvu.PrintArea" localSheetId="19" hidden="1">'Q &amp; C'!$A$1:$F$43</definedName>
    <definedName name="Z_D963BE1A_1920_4E18_8F54_07F354CCE224_.wvu.PrintArea" localSheetId="3" hidden="1">'Sch-1'!$A$1:$P$30</definedName>
    <definedName name="Z_D963BE1A_1920_4E18_8F54_07F354CCE224_.wvu.PrintArea" localSheetId="4" hidden="1">'Sch-1 Dis'!$A$1:$H$32</definedName>
    <definedName name="Z_D963BE1A_1920_4E18_8F54_07F354CCE224_.wvu.PrintArea" localSheetId="5" hidden="1">'Sch-2'!$A$1:$K$26</definedName>
    <definedName name="Z_D963BE1A_1920_4E18_8F54_07F354CCE224_.wvu.PrintArea" localSheetId="6" hidden="1">'Sch-2 Dis'!$A$1:$G$24</definedName>
    <definedName name="Z_D963BE1A_1920_4E18_8F54_07F354CCE224_.wvu.PrintArea" localSheetId="7" hidden="1">'Sch-3 '!$A$1:$G$28</definedName>
    <definedName name="Z_D963BE1A_1920_4E18_8F54_07F354CCE224_.wvu.PrintArea" localSheetId="8" hidden="1">'Sch-4'!$A$1:$E$24</definedName>
    <definedName name="Z_D963BE1A_1920_4E18_8F54_07F354CCE224_.wvu.PrintArea" localSheetId="9" hidden="1">'Sch-4 Dis'!$A$1:$E$44</definedName>
    <definedName name="Z_D963BE1A_1920_4E18_8F54_07F354CCE224_.wvu.PrintArea" localSheetId="10" hidden="1">'Sch-5'!$A$1:$D$27</definedName>
    <definedName name="Z_D963BE1A_1920_4E18_8F54_07F354CCE224_.wvu.PrintArea" localSheetId="11" hidden="1">'Sch-5 After Discount'!$A$1:$D$32</definedName>
    <definedName name="Z_D963BE1A_1920_4E18_8F54_07F354CCE224_.wvu.PrintArea" localSheetId="12" hidden="1">'Sch-6'!$A$1:$J$25</definedName>
    <definedName name="Z_D963BE1A_1920_4E18_8F54_07F354CCE224_.wvu.PrintArea" localSheetId="13" hidden="1">'Sch-6 Dis'!$A$1:$F$28</definedName>
    <definedName name="Z_D963BE1A_1920_4E18_8F54_07F354CCE224_.wvu.PrintArea" localSheetId="20" hidden="1">'T &amp; D'!$A$1:$E$12</definedName>
    <definedName name="Z_D963BE1A_1920_4E18_8F54_07F354CCE224_.wvu.PrintTitles" localSheetId="3" hidden="1">'Sch-1'!$15:$17</definedName>
    <definedName name="Z_D963BE1A_1920_4E18_8F54_07F354CCE224_.wvu.PrintTitles" localSheetId="4" hidden="1">'Sch-1 Dis'!$15:$17</definedName>
    <definedName name="Z_D963BE1A_1920_4E18_8F54_07F354CCE224_.wvu.PrintTitles" localSheetId="5" hidden="1">'Sch-2'!$13:$15</definedName>
    <definedName name="Z_D963BE1A_1920_4E18_8F54_07F354CCE224_.wvu.PrintTitles" localSheetId="6" hidden="1">'Sch-2 Dis'!$13:$15</definedName>
    <definedName name="Z_D963BE1A_1920_4E18_8F54_07F354CCE224_.wvu.PrintTitles" localSheetId="7" hidden="1">'Sch-3 '!$14:$16</definedName>
    <definedName name="Z_D963BE1A_1920_4E18_8F54_07F354CCE224_.wvu.PrintTitles" localSheetId="8" hidden="1">'Sch-4'!$3:$13</definedName>
    <definedName name="Z_D963BE1A_1920_4E18_8F54_07F354CCE224_.wvu.PrintTitles" localSheetId="9" hidden="1">'Sch-4 Dis'!$3:$13</definedName>
    <definedName name="Z_D963BE1A_1920_4E18_8F54_07F354CCE224_.wvu.PrintTitles" localSheetId="10" hidden="1">'Sch-5'!$3:$13</definedName>
    <definedName name="Z_D963BE1A_1920_4E18_8F54_07F354CCE224_.wvu.PrintTitles" localSheetId="11" hidden="1">'Sch-5 After Discount'!$3:$13</definedName>
    <definedName name="Z_D963BE1A_1920_4E18_8F54_07F354CCE224_.wvu.PrintTitles" localSheetId="12" hidden="1">'Sch-6'!$14:$14</definedName>
    <definedName name="Z_D963BE1A_1920_4E18_8F54_07F354CCE224_.wvu.PrintTitles" localSheetId="13" hidden="1">'Sch-6 Dis'!$14:$14</definedName>
    <definedName name="Z_D963BE1A_1920_4E18_8F54_07F354CCE224_.wvu.Rows" localSheetId="0" hidden="1">'Basic Data'!$11:$12</definedName>
    <definedName name="Z_D963BE1A_1920_4E18_8F54_07F354CCE224_.wvu.Rows" localSheetId="18" hidden="1">'Bid Form 2nd Envelope'!$23:$23</definedName>
    <definedName name="Z_D963BE1A_1920_4E18_8F54_07F354CCE224_.wvu.Rows" localSheetId="1" hidden="1">Cover!$7:$7,Cover!$10:$10</definedName>
    <definedName name="Z_D963BE1A_1920_4E18_8F54_07F354CCE224_.wvu.Rows" localSheetId="14" hidden="1">Discount!$19:$19,Discount!$21:$21,Discount!$25:$25,Discount!$27:$27,Discount!$29:$33</definedName>
    <definedName name="Z_D963BE1A_1920_4E18_8F54_07F354CCE224_.wvu.Rows" localSheetId="2" hidden="1">'Names of Bidder'!$6:$6</definedName>
    <definedName name="Z_D963BE1A_1920_4E18_8F54_07F354CCE224_.wvu.Rows" localSheetId="12" hidden="1">'Sch-6'!$17:$22</definedName>
    <definedName name="Z_E95B21C1_D936_4435_AF6F_90CF0B6A7506_.wvu.Cols" localSheetId="14" hidden="1">Discount!$I:$P</definedName>
    <definedName name="Z_E95B21C1_D936_4435_AF6F_90CF0B6A7506_.wvu.Cols" localSheetId="3" hidden="1">'Sch-1'!$R:$V</definedName>
    <definedName name="Z_E95B21C1_D936_4435_AF6F_90CF0B6A7506_.wvu.Cols" localSheetId="4" hidden="1">'Sch-1 Dis'!$K:$K</definedName>
    <definedName name="Z_E95B21C1_D936_4435_AF6F_90CF0B6A7506_.wvu.Cols" localSheetId="5" hidden="1">'Sch-2'!$M:$N</definedName>
    <definedName name="Z_E95B21C1_D936_4435_AF6F_90CF0B6A7506_.wvu.Cols" localSheetId="12" hidden="1">'Sch-6'!$L:$L</definedName>
    <definedName name="Z_E95B21C1_D936_4435_AF6F_90CF0B6A7506_.wvu.PrintArea" localSheetId="18" hidden="1">'Bid Form 2nd Envelope'!$A$1:$F$52</definedName>
    <definedName name="Z_E95B21C1_D936_4435_AF6F_90CF0B6A7506_.wvu.PrintArea" localSheetId="1" hidden="1">Cover!$B$1:$E$15</definedName>
    <definedName name="Z_E95B21C1_D936_4435_AF6F_90CF0B6A7506_.wvu.PrintArea" localSheetId="14" hidden="1">Discount!$A$2:$G$43</definedName>
    <definedName name="Z_E95B21C1_D936_4435_AF6F_90CF0B6A7506_.wvu.PrintArea" localSheetId="16" hidden="1">'Entry Tax'!$A$1:$E$16</definedName>
    <definedName name="Z_E95B21C1_D936_4435_AF6F_90CF0B6A7506_.wvu.PrintArea" localSheetId="2" hidden="1">'Names of Bidder'!$B$1:$D$22</definedName>
    <definedName name="Z_E95B21C1_D936_4435_AF6F_90CF0B6A7506_.wvu.PrintArea" localSheetId="15" hidden="1">Octroi!$A$1:$E$16</definedName>
    <definedName name="Z_E95B21C1_D936_4435_AF6F_90CF0B6A7506_.wvu.PrintArea" localSheetId="17" hidden="1">'Other Taxes &amp; Duties'!$A$1:$F$16</definedName>
    <definedName name="Z_E95B21C1_D936_4435_AF6F_90CF0B6A7506_.wvu.PrintArea" localSheetId="19" hidden="1">'Q &amp; C'!$A$1:$F$43</definedName>
    <definedName name="Z_E95B21C1_D936_4435_AF6F_90CF0B6A7506_.wvu.PrintArea" localSheetId="3" hidden="1">'Sch-1'!$A$1:$P$32</definedName>
    <definedName name="Z_E95B21C1_D936_4435_AF6F_90CF0B6A7506_.wvu.PrintArea" localSheetId="4" hidden="1">'Sch-1 Dis'!$A$1:$H$32</definedName>
    <definedName name="Z_E95B21C1_D936_4435_AF6F_90CF0B6A7506_.wvu.PrintArea" localSheetId="5" hidden="1">'Sch-2'!$A$1:$K$26</definedName>
    <definedName name="Z_E95B21C1_D936_4435_AF6F_90CF0B6A7506_.wvu.PrintArea" localSheetId="6" hidden="1">'Sch-2 Dis'!$A$1:$G$24</definedName>
    <definedName name="Z_E95B21C1_D936_4435_AF6F_90CF0B6A7506_.wvu.PrintArea" localSheetId="7" hidden="1">'Sch-3 '!$A$1:$G$28</definedName>
    <definedName name="Z_E95B21C1_D936_4435_AF6F_90CF0B6A7506_.wvu.PrintArea" localSheetId="8" hidden="1">'Sch-4'!$A$1:$E$24</definedName>
    <definedName name="Z_E95B21C1_D936_4435_AF6F_90CF0B6A7506_.wvu.PrintArea" localSheetId="9" hidden="1">'Sch-4 Dis'!$A$1:$E$44</definedName>
    <definedName name="Z_E95B21C1_D936_4435_AF6F_90CF0B6A7506_.wvu.PrintArea" localSheetId="10" hidden="1">'Sch-5'!$A$1:$D$28</definedName>
    <definedName name="Z_E95B21C1_D936_4435_AF6F_90CF0B6A7506_.wvu.PrintArea" localSheetId="11" hidden="1">'Sch-5 After Discount'!$A$1:$D$32</definedName>
    <definedName name="Z_E95B21C1_D936_4435_AF6F_90CF0B6A7506_.wvu.PrintArea" localSheetId="12" hidden="1">'Sch-6'!$A$1:$J$25</definedName>
    <definedName name="Z_E95B21C1_D936_4435_AF6F_90CF0B6A7506_.wvu.PrintArea" localSheetId="13" hidden="1">'Sch-6 Dis'!$A$1:$F$28</definedName>
    <definedName name="Z_E95B21C1_D936_4435_AF6F_90CF0B6A7506_.wvu.PrintArea" localSheetId="20" hidden="1">'T &amp; D'!$A$1:$E$12</definedName>
    <definedName name="Z_E95B21C1_D936_4435_AF6F_90CF0B6A7506_.wvu.PrintTitles" localSheetId="3" hidden="1">'Sch-1'!$15:$17</definedName>
    <definedName name="Z_E95B21C1_D936_4435_AF6F_90CF0B6A7506_.wvu.PrintTitles" localSheetId="4" hidden="1">'Sch-1 Dis'!$15:$17</definedName>
    <definedName name="Z_E95B21C1_D936_4435_AF6F_90CF0B6A7506_.wvu.PrintTitles" localSheetId="5" hidden="1">'Sch-2'!$13:$15</definedName>
    <definedName name="Z_E95B21C1_D936_4435_AF6F_90CF0B6A7506_.wvu.PrintTitles" localSheetId="6" hidden="1">'Sch-2 Dis'!$13:$15</definedName>
    <definedName name="Z_E95B21C1_D936_4435_AF6F_90CF0B6A7506_.wvu.PrintTitles" localSheetId="7" hidden="1">'Sch-3 '!$14:$16</definedName>
    <definedName name="Z_E95B21C1_D936_4435_AF6F_90CF0B6A7506_.wvu.PrintTitles" localSheetId="8" hidden="1">'Sch-4'!$3:$13</definedName>
    <definedName name="Z_E95B21C1_D936_4435_AF6F_90CF0B6A7506_.wvu.PrintTitles" localSheetId="9" hidden="1">'Sch-4 Dis'!$3:$13</definedName>
    <definedName name="Z_E95B21C1_D936_4435_AF6F_90CF0B6A7506_.wvu.PrintTitles" localSheetId="10" hidden="1">'Sch-5'!$3:$13</definedName>
    <definedName name="Z_E95B21C1_D936_4435_AF6F_90CF0B6A7506_.wvu.PrintTitles" localSheetId="11" hidden="1">'Sch-5 After Discount'!$3:$13</definedName>
    <definedName name="Z_E95B21C1_D936_4435_AF6F_90CF0B6A7506_.wvu.PrintTitles" localSheetId="12" hidden="1">'Sch-6'!$14:$14</definedName>
    <definedName name="Z_E95B21C1_D936_4435_AF6F_90CF0B6A7506_.wvu.PrintTitles" localSheetId="13" hidden="1">'Sch-6 Dis'!$14:$14</definedName>
    <definedName name="Z_E95B21C1_D936_4435_AF6F_90CF0B6A7506_.wvu.Rows" localSheetId="0" hidden="1">'Basic Data'!$11:$12</definedName>
    <definedName name="Z_E95B21C1_D936_4435_AF6F_90CF0B6A7506_.wvu.Rows" localSheetId="18" hidden="1">'Bid Form 2nd Envelope'!$23:$23</definedName>
    <definedName name="Z_E95B21C1_D936_4435_AF6F_90CF0B6A7506_.wvu.Rows" localSheetId="1" hidden="1">Cover!$7:$7,Cover!$10:$10</definedName>
    <definedName name="Z_E95B21C1_D936_4435_AF6F_90CF0B6A7506_.wvu.Rows" localSheetId="14" hidden="1">Discount!$21:$21,Discount!$27:$27</definedName>
    <definedName name="Z_E95B21C1_D936_4435_AF6F_90CF0B6A7506_.wvu.Rows" localSheetId="3" hidden="1">'Sch-1'!#REF!</definedName>
    <definedName name="Z_EF525F2E_18DE_47FD_A864_6F2A2CA91061_.wvu.Cols" localSheetId="14" hidden="1">Discount!$I:$O</definedName>
    <definedName name="Z_EF525F2E_18DE_47FD_A864_6F2A2CA91061_.wvu.Cols" localSheetId="3" hidden="1">'Sch-1'!$R:$V</definedName>
    <definedName name="Z_EF525F2E_18DE_47FD_A864_6F2A2CA91061_.wvu.Cols" localSheetId="4" hidden="1">'Sch-1 Dis'!$K:$K</definedName>
    <definedName name="Z_EF525F2E_18DE_47FD_A864_6F2A2CA91061_.wvu.Cols" localSheetId="5" hidden="1">'Sch-2'!$M:$N</definedName>
    <definedName name="Z_EF525F2E_18DE_47FD_A864_6F2A2CA91061_.wvu.Cols" localSheetId="12" hidden="1">'Sch-6'!$L:$L</definedName>
    <definedName name="Z_EF525F2E_18DE_47FD_A864_6F2A2CA91061_.wvu.PrintArea" localSheetId="18" hidden="1">'Bid Form 2nd Envelope'!$A$1:$F$52</definedName>
    <definedName name="Z_EF525F2E_18DE_47FD_A864_6F2A2CA91061_.wvu.PrintArea" localSheetId="1" hidden="1">Cover!$B$1:$E$15</definedName>
    <definedName name="Z_EF525F2E_18DE_47FD_A864_6F2A2CA91061_.wvu.PrintArea" localSheetId="14" hidden="1">Discount!$A$2:$G$43</definedName>
    <definedName name="Z_EF525F2E_18DE_47FD_A864_6F2A2CA91061_.wvu.PrintArea" localSheetId="16" hidden="1">'Entry Tax'!$A$1:$E$16</definedName>
    <definedName name="Z_EF525F2E_18DE_47FD_A864_6F2A2CA91061_.wvu.PrintArea" localSheetId="2" hidden="1">'Names of Bidder'!$B$1:$D$22</definedName>
    <definedName name="Z_EF525F2E_18DE_47FD_A864_6F2A2CA91061_.wvu.PrintArea" localSheetId="15" hidden="1">Octroi!$A$1:$E$16</definedName>
    <definedName name="Z_EF525F2E_18DE_47FD_A864_6F2A2CA91061_.wvu.PrintArea" localSheetId="17" hidden="1">'Other Taxes &amp; Duties'!$A$1:$F$16</definedName>
    <definedName name="Z_EF525F2E_18DE_47FD_A864_6F2A2CA91061_.wvu.PrintArea" localSheetId="19" hidden="1">'Q &amp; C'!$A$1:$F$43</definedName>
    <definedName name="Z_EF525F2E_18DE_47FD_A864_6F2A2CA91061_.wvu.PrintArea" localSheetId="3" hidden="1">'Sch-1'!$A$1:$P$32</definedName>
    <definedName name="Z_EF525F2E_18DE_47FD_A864_6F2A2CA91061_.wvu.PrintArea" localSheetId="4" hidden="1">'Sch-1 Dis'!$A$1:$H$32</definedName>
    <definedName name="Z_EF525F2E_18DE_47FD_A864_6F2A2CA91061_.wvu.PrintArea" localSheetId="5" hidden="1">'Sch-2'!$A$1:$K$26</definedName>
    <definedName name="Z_EF525F2E_18DE_47FD_A864_6F2A2CA91061_.wvu.PrintArea" localSheetId="6" hidden="1">'Sch-2 Dis'!$A$1:$G$24</definedName>
    <definedName name="Z_EF525F2E_18DE_47FD_A864_6F2A2CA91061_.wvu.PrintArea" localSheetId="7" hidden="1">'Sch-3 '!$A$1:$G$28</definedName>
    <definedName name="Z_EF525F2E_18DE_47FD_A864_6F2A2CA91061_.wvu.PrintArea" localSheetId="8" hidden="1">'Sch-4'!$A$1:$E$24</definedName>
    <definedName name="Z_EF525F2E_18DE_47FD_A864_6F2A2CA91061_.wvu.PrintArea" localSheetId="9" hidden="1">'Sch-4 Dis'!$A$1:$E$44</definedName>
    <definedName name="Z_EF525F2E_18DE_47FD_A864_6F2A2CA91061_.wvu.PrintArea" localSheetId="10" hidden="1">'Sch-5'!$A$1:$D$28</definedName>
    <definedName name="Z_EF525F2E_18DE_47FD_A864_6F2A2CA91061_.wvu.PrintArea" localSheetId="11" hidden="1">'Sch-5 After Discount'!$A$1:$D$32</definedName>
    <definedName name="Z_EF525F2E_18DE_47FD_A864_6F2A2CA91061_.wvu.PrintArea" localSheetId="12" hidden="1">'Sch-6'!$A$1:$J$25</definedName>
    <definedName name="Z_EF525F2E_18DE_47FD_A864_6F2A2CA91061_.wvu.PrintArea" localSheetId="13" hidden="1">'Sch-6 Dis'!$A$1:$F$28</definedName>
    <definedName name="Z_EF525F2E_18DE_47FD_A864_6F2A2CA91061_.wvu.PrintArea" localSheetId="20" hidden="1">'T &amp; D'!$A$1:$E$12</definedName>
    <definedName name="Z_EF525F2E_18DE_47FD_A864_6F2A2CA91061_.wvu.PrintTitles" localSheetId="3" hidden="1">'Sch-1'!$15:$17</definedName>
    <definedName name="Z_EF525F2E_18DE_47FD_A864_6F2A2CA91061_.wvu.PrintTitles" localSheetId="4" hidden="1">'Sch-1 Dis'!$15:$17</definedName>
    <definedName name="Z_EF525F2E_18DE_47FD_A864_6F2A2CA91061_.wvu.PrintTitles" localSheetId="5" hidden="1">'Sch-2'!$13:$15</definedName>
    <definedName name="Z_EF525F2E_18DE_47FD_A864_6F2A2CA91061_.wvu.PrintTitles" localSheetId="6" hidden="1">'Sch-2 Dis'!$13:$15</definedName>
    <definedName name="Z_EF525F2E_18DE_47FD_A864_6F2A2CA91061_.wvu.PrintTitles" localSheetId="7" hidden="1">'Sch-3 '!$14:$16</definedName>
    <definedName name="Z_EF525F2E_18DE_47FD_A864_6F2A2CA91061_.wvu.PrintTitles" localSheetId="8" hidden="1">'Sch-4'!$3:$13</definedName>
    <definedName name="Z_EF525F2E_18DE_47FD_A864_6F2A2CA91061_.wvu.PrintTitles" localSheetId="9" hidden="1">'Sch-4 Dis'!$3:$13</definedName>
    <definedName name="Z_EF525F2E_18DE_47FD_A864_6F2A2CA91061_.wvu.PrintTitles" localSheetId="10" hidden="1">'Sch-5'!$3:$13</definedName>
    <definedName name="Z_EF525F2E_18DE_47FD_A864_6F2A2CA91061_.wvu.PrintTitles" localSheetId="11" hidden="1">'Sch-5 After Discount'!$3:$13</definedName>
    <definedName name="Z_EF525F2E_18DE_47FD_A864_6F2A2CA91061_.wvu.PrintTitles" localSheetId="12" hidden="1">'Sch-6'!$14:$14</definedName>
    <definedName name="Z_EF525F2E_18DE_47FD_A864_6F2A2CA91061_.wvu.PrintTitles" localSheetId="13" hidden="1">'Sch-6 Dis'!$14:$14</definedName>
    <definedName name="Z_EF525F2E_18DE_47FD_A864_6F2A2CA91061_.wvu.Rows" localSheetId="0" hidden="1">'Basic Data'!$11:$12</definedName>
    <definedName name="Z_EF525F2E_18DE_47FD_A864_6F2A2CA91061_.wvu.Rows" localSheetId="18" hidden="1">'Bid Form 2nd Envelope'!$23:$23</definedName>
    <definedName name="Z_EF525F2E_18DE_47FD_A864_6F2A2CA91061_.wvu.Rows" localSheetId="1" hidden="1">Cover!$7:$7,Cover!$10:$10</definedName>
    <definedName name="Z_EF525F2E_18DE_47FD_A864_6F2A2CA91061_.wvu.Rows" localSheetId="14" hidden="1">Discount!$19:$19,Discount!$21:$21,Discount!$25:$25,Discount!$27:$27,Discount!$32:$33</definedName>
    <definedName name="Z_EF525F2E_18DE_47FD_A864_6F2A2CA91061_.wvu.Rows" localSheetId="3" hidden="1">'Sch-1'!#REF!</definedName>
    <definedName name="Z_EF525F2E_18DE_47FD_A864_6F2A2CA91061_.wvu.Rows" localSheetId="5" hidden="1">'Sch-2'!#REF!</definedName>
    <definedName name="Z_EF525F2E_18DE_47FD_A864_6F2A2CA91061_.wvu.Rows" localSheetId="12" hidden="1">'Sch-6'!$16:$20</definedName>
    <definedName name="Z_EFF9997F_F423_457E_8339_C5D06689EC0D_.wvu.Cols" localSheetId="14" hidden="1">Discount!$I:$O</definedName>
    <definedName name="Z_EFF9997F_F423_457E_8339_C5D06689EC0D_.wvu.Cols" localSheetId="3" hidden="1">'Sch-1'!$R:$V</definedName>
    <definedName name="Z_EFF9997F_F423_457E_8339_C5D06689EC0D_.wvu.Cols" localSheetId="4" hidden="1">'Sch-1 Dis'!$K:$K</definedName>
    <definedName name="Z_EFF9997F_F423_457E_8339_C5D06689EC0D_.wvu.Cols" localSheetId="5" hidden="1">'Sch-2'!$M:$N</definedName>
    <definedName name="Z_EFF9997F_F423_457E_8339_C5D06689EC0D_.wvu.Cols" localSheetId="7" hidden="1">'Sch-3 '!$H:$S</definedName>
    <definedName name="Z_EFF9997F_F423_457E_8339_C5D06689EC0D_.wvu.Cols" localSheetId="12" hidden="1">'Sch-6'!$L:$L</definedName>
    <definedName name="Z_EFF9997F_F423_457E_8339_C5D06689EC0D_.wvu.PrintArea" localSheetId="18" hidden="1">'Bid Form 2nd Envelope'!$A$1:$F$52</definedName>
    <definedName name="Z_EFF9997F_F423_457E_8339_C5D06689EC0D_.wvu.PrintArea" localSheetId="1" hidden="1">Cover!$B$1:$E$15</definedName>
    <definedName name="Z_EFF9997F_F423_457E_8339_C5D06689EC0D_.wvu.PrintArea" localSheetId="14" hidden="1">Discount!$A$2:$G$43</definedName>
    <definedName name="Z_EFF9997F_F423_457E_8339_C5D06689EC0D_.wvu.PrintArea" localSheetId="16" hidden="1">'Entry Tax'!$A$1:$E$16</definedName>
    <definedName name="Z_EFF9997F_F423_457E_8339_C5D06689EC0D_.wvu.PrintArea" localSheetId="2" hidden="1">'Names of Bidder'!$B$1:$D$22</definedName>
    <definedName name="Z_EFF9997F_F423_457E_8339_C5D06689EC0D_.wvu.PrintArea" localSheetId="15" hidden="1">Octroi!$A$1:$E$16</definedName>
    <definedName name="Z_EFF9997F_F423_457E_8339_C5D06689EC0D_.wvu.PrintArea" localSheetId="17" hidden="1">'Other Taxes &amp; Duties'!$A$1:$F$16</definedName>
    <definedName name="Z_EFF9997F_F423_457E_8339_C5D06689EC0D_.wvu.PrintArea" localSheetId="19" hidden="1">'Q &amp; C'!$A$1:$F$43</definedName>
    <definedName name="Z_EFF9997F_F423_457E_8339_C5D06689EC0D_.wvu.PrintArea" localSheetId="3" hidden="1">'Sch-1'!$A$1:$P$30</definedName>
    <definedName name="Z_EFF9997F_F423_457E_8339_C5D06689EC0D_.wvu.PrintArea" localSheetId="4" hidden="1">'Sch-1 Dis'!$A$1:$H$32</definedName>
    <definedName name="Z_EFF9997F_F423_457E_8339_C5D06689EC0D_.wvu.PrintArea" localSheetId="5" hidden="1">'Sch-2'!$A$1:$K$26</definedName>
    <definedName name="Z_EFF9997F_F423_457E_8339_C5D06689EC0D_.wvu.PrintArea" localSheetId="6" hidden="1">'Sch-2 Dis'!$A$1:$G$24</definedName>
    <definedName name="Z_EFF9997F_F423_457E_8339_C5D06689EC0D_.wvu.PrintArea" localSheetId="7" hidden="1">'Sch-3 '!$A$1:$G$28</definedName>
    <definedName name="Z_EFF9997F_F423_457E_8339_C5D06689EC0D_.wvu.PrintArea" localSheetId="8" hidden="1">'Sch-4'!$A$1:$E$24</definedName>
    <definedName name="Z_EFF9997F_F423_457E_8339_C5D06689EC0D_.wvu.PrintArea" localSheetId="9" hidden="1">'Sch-4 Dis'!$A$1:$E$44</definedName>
    <definedName name="Z_EFF9997F_F423_457E_8339_C5D06689EC0D_.wvu.PrintArea" localSheetId="10" hidden="1">'Sch-5'!$A$1:$D$27</definedName>
    <definedName name="Z_EFF9997F_F423_457E_8339_C5D06689EC0D_.wvu.PrintArea" localSheetId="11" hidden="1">'Sch-5 After Discount'!$A$1:$D$32</definedName>
    <definedName name="Z_EFF9997F_F423_457E_8339_C5D06689EC0D_.wvu.PrintArea" localSheetId="12" hidden="1">'Sch-6'!$A$1:$J$25</definedName>
    <definedName name="Z_EFF9997F_F423_457E_8339_C5D06689EC0D_.wvu.PrintArea" localSheetId="13" hidden="1">'Sch-6 Dis'!$A$1:$F$28</definedName>
    <definedName name="Z_EFF9997F_F423_457E_8339_C5D06689EC0D_.wvu.PrintArea" localSheetId="20" hidden="1">'T &amp; D'!$A$1:$E$12</definedName>
    <definedName name="Z_EFF9997F_F423_457E_8339_C5D06689EC0D_.wvu.PrintTitles" localSheetId="3" hidden="1">'Sch-1'!$15:$17</definedName>
    <definedName name="Z_EFF9997F_F423_457E_8339_C5D06689EC0D_.wvu.PrintTitles" localSheetId="4" hidden="1">'Sch-1 Dis'!$15:$17</definedName>
    <definedName name="Z_EFF9997F_F423_457E_8339_C5D06689EC0D_.wvu.PrintTitles" localSheetId="5" hidden="1">'Sch-2'!$13:$15</definedName>
    <definedName name="Z_EFF9997F_F423_457E_8339_C5D06689EC0D_.wvu.PrintTitles" localSheetId="6" hidden="1">'Sch-2 Dis'!$13:$15</definedName>
    <definedName name="Z_EFF9997F_F423_457E_8339_C5D06689EC0D_.wvu.PrintTitles" localSheetId="7" hidden="1">'Sch-3 '!$14:$16</definedName>
    <definedName name="Z_EFF9997F_F423_457E_8339_C5D06689EC0D_.wvu.PrintTitles" localSheetId="8" hidden="1">'Sch-4'!$3:$13</definedName>
    <definedName name="Z_EFF9997F_F423_457E_8339_C5D06689EC0D_.wvu.PrintTitles" localSheetId="9" hidden="1">'Sch-4 Dis'!$3:$13</definedName>
    <definedName name="Z_EFF9997F_F423_457E_8339_C5D06689EC0D_.wvu.PrintTitles" localSheetId="10" hidden="1">'Sch-5'!$3:$13</definedName>
    <definedName name="Z_EFF9997F_F423_457E_8339_C5D06689EC0D_.wvu.PrintTitles" localSheetId="11" hidden="1">'Sch-5 After Discount'!$3:$13</definedName>
    <definedName name="Z_EFF9997F_F423_457E_8339_C5D06689EC0D_.wvu.PrintTitles" localSheetId="12" hidden="1">'Sch-6'!$14:$14</definedName>
    <definedName name="Z_EFF9997F_F423_457E_8339_C5D06689EC0D_.wvu.PrintTitles" localSheetId="13" hidden="1">'Sch-6 Dis'!$14:$14</definedName>
    <definedName name="Z_EFF9997F_F423_457E_8339_C5D06689EC0D_.wvu.Rows" localSheetId="0" hidden="1">'Basic Data'!$11:$12</definedName>
    <definedName name="Z_EFF9997F_F423_457E_8339_C5D06689EC0D_.wvu.Rows" localSheetId="18" hidden="1">'Bid Form 2nd Envelope'!$23:$23</definedName>
    <definedName name="Z_EFF9997F_F423_457E_8339_C5D06689EC0D_.wvu.Rows" localSheetId="1" hidden="1">Cover!$7:$7,Cover!$10:$10</definedName>
    <definedName name="Z_EFF9997F_F423_457E_8339_C5D06689EC0D_.wvu.Rows" localSheetId="14" hidden="1">Discount!$19:$19,Discount!$21:$21,Discount!$25:$25,Discount!$27:$27</definedName>
    <definedName name="Z_EFF9997F_F423_457E_8339_C5D06689EC0D_.wvu.Rows" localSheetId="12" hidden="1">'Sch-6'!#REF!</definedName>
    <definedName name="Z_FA8C7114_2E15_4727_B4B0_927BCE12D1A6_.wvu.Cols" localSheetId="14" hidden="1">Discount!$I:$O</definedName>
    <definedName name="Z_FA8C7114_2E15_4727_B4B0_927BCE12D1A6_.wvu.Cols" localSheetId="3" hidden="1">'Sch-1'!$P:$Y</definedName>
    <definedName name="Z_FA8C7114_2E15_4727_B4B0_927BCE12D1A6_.wvu.Cols" localSheetId="4" hidden="1">'Sch-1 Dis'!$K:$K</definedName>
    <definedName name="Z_FA8C7114_2E15_4727_B4B0_927BCE12D1A6_.wvu.Cols" localSheetId="5" hidden="1">'Sch-2'!$M:$N</definedName>
    <definedName name="Z_FA8C7114_2E15_4727_B4B0_927BCE12D1A6_.wvu.Cols" localSheetId="7" hidden="1">'Sch-3 '!$H:$S</definedName>
    <definedName name="Z_FA8C7114_2E15_4727_B4B0_927BCE12D1A6_.wvu.Cols" localSheetId="8" hidden="1">'Sch-4'!$F:$K</definedName>
    <definedName name="Z_FA8C7114_2E15_4727_B4B0_927BCE12D1A6_.wvu.Cols" localSheetId="12" hidden="1">'Sch-6'!$E:$E,'Sch-6'!$L:$L,'Sch-6'!$O:$R</definedName>
    <definedName name="Z_FA8C7114_2E15_4727_B4B0_927BCE12D1A6_.wvu.PrintArea" localSheetId="18" hidden="1">'Bid Form 2nd Envelope'!$A$1:$F$52</definedName>
    <definedName name="Z_FA8C7114_2E15_4727_B4B0_927BCE12D1A6_.wvu.PrintArea" localSheetId="1" hidden="1">Cover!$B$1:$E$15</definedName>
    <definedName name="Z_FA8C7114_2E15_4727_B4B0_927BCE12D1A6_.wvu.PrintArea" localSheetId="14" hidden="1">Discount!$A$2:$G$43</definedName>
    <definedName name="Z_FA8C7114_2E15_4727_B4B0_927BCE12D1A6_.wvu.PrintArea" localSheetId="16" hidden="1">'Entry Tax'!$A$1:$E$16</definedName>
    <definedName name="Z_FA8C7114_2E15_4727_B4B0_927BCE12D1A6_.wvu.PrintArea" localSheetId="2" hidden="1">'Names of Bidder'!$B$1:$D$22</definedName>
    <definedName name="Z_FA8C7114_2E15_4727_B4B0_927BCE12D1A6_.wvu.PrintArea" localSheetId="15" hidden="1">Octroi!$A$1:$E$16</definedName>
    <definedName name="Z_FA8C7114_2E15_4727_B4B0_927BCE12D1A6_.wvu.PrintArea" localSheetId="17" hidden="1">'Other Taxes &amp; Duties'!$A$1:$F$16</definedName>
    <definedName name="Z_FA8C7114_2E15_4727_B4B0_927BCE12D1A6_.wvu.PrintArea" localSheetId="19" hidden="1">'Q &amp; C'!$A$1:$F$43</definedName>
    <definedName name="Z_FA8C7114_2E15_4727_B4B0_927BCE12D1A6_.wvu.PrintArea" localSheetId="3" hidden="1">'Sch-1'!$A$1:$P$30</definedName>
    <definedName name="Z_FA8C7114_2E15_4727_B4B0_927BCE12D1A6_.wvu.PrintArea" localSheetId="4" hidden="1">'Sch-1 Dis'!$A$1:$H$32</definedName>
    <definedName name="Z_FA8C7114_2E15_4727_B4B0_927BCE12D1A6_.wvu.PrintArea" localSheetId="5" hidden="1">'Sch-2'!$A$1:$K$26</definedName>
    <definedName name="Z_FA8C7114_2E15_4727_B4B0_927BCE12D1A6_.wvu.PrintArea" localSheetId="6" hidden="1">'Sch-2 Dis'!$A$1:$G$24</definedName>
    <definedName name="Z_FA8C7114_2E15_4727_B4B0_927BCE12D1A6_.wvu.PrintArea" localSheetId="7" hidden="1">'Sch-3 '!$A$1:$G$27</definedName>
    <definedName name="Z_FA8C7114_2E15_4727_B4B0_927BCE12D1A6_.wvu.PrintArea" localSheetId="8" hidden="1">'Sch-4'!$A$1:$E$24</definedName>
    <definedName name="Z_FA8C7114_2E15_4727_B4B0_927BCE12D1A6_.wvu.PrintArea" localSheetId="9" hidden="1">'Sch-4 Dis'!$A$1:$E$44</definedName>
    <definedName name="Z_FA8C7114_2E15_4727_B4B0_927BCE12D1A6_.wvu.PrintArea" localSheetId="10" hidden="1">'Sch-5'!$A$1:$D$27</definedName>
    <definedName name="Z_FA8C7114_2E15_4727_B4B0_927BCE12D1A6_.wvu.PrintArea" localSheetId="11" hidden="1">'Sch-5 After Discount'!$A$1:$D$32</definedName>
    <definedName name="Z_FA8C7114_2E15_4727_B4B0_927BCE12D1A6_.wvu.PrintArea" localSheetId="12" hidden="1">'Sch-6'!$A$1:$J$25</definedName>
    <definedName name="Z_FA8C7114_2E15_4727_B4B0_927BCE12D1A6_.wvu.PrintArea" localSheetId="13" hidden="1">'Sch-6 Dis'!$A$1:$F$28</definedName>
    <definedName name="Z_FA8C7114_2E15_4727_B4B0_927BCE12D1A6_.wvu.PrintArea" localSheetId="20" hidden="1">'T &amp; D'!$A$1:$E$12</definedName>
    <definedName name="Z_FA8C7114_2E15_4727_B4B0_927BCE12D1A6_.wvu.PrintTitles" localSheetId="3" hidden="1">'Sch-1'!$15:$17</definedName>
    <definedName name="Z_FA8C7114_2E15_4727_B4B0_927BCE12D1A6_.wvu.PrintTitles" localSheetId="4" hidden="1">'Sch-1 Dis'!$15:$17</definedName>
    <definedName name="Z_FA8C7114_2E15_4727_B4B0_927BCE12D1A6_.wvu.PrintTitles" localSheetId="5" hidden="1">'Sch-2'!$13:$15</definedName>
    <definedName name="Z_FA8C7114_2E15_4727_B4B0_927BCE12D1A6_.wvu.PrintTitles" localSheetId="6" hidden="1">'Sch-2 Dis'!$13:$15</definedName>
    <definedName name="Z_FA8C7114_2E15_4727_B4B0_927BCE12D1A6_.wvu.PrintTitles" localSheetId="7" hidden="1">'Sch-3 '!$14:$16</definedName>
    <definedName name="Z_FA8C7114_2E15_4727_B4B0_927BCE12D1A6_.wvu.PrintTitles" localSheetId="8" hidden="1">'Sch-4'!$3:$13</definedName>
    <definedName name="Z_FA8C7114_2E15_4727_B4B0_927BCE12D1A6_.wvu.PrintTitles" localSheetId="9" hidden="1">'Sch-4 Dis'!$3:$13</definedName>
    <definedName name="Z_FA8C7114_2E15_4727_B4B0_927BCE12D1A6_.wvu.PrintTitles" localSheetId="10" hidden="1">'Sch-5'!$3:$13</definedName>
    <definedName name="Z_FA8C7114_2E15_4727_B4B0_927BCE12D1A6_.wvu.PrintTitles" localSheetId="11" hidden="1">'Sch-5 After Discount'!$3:$13</definedName>
    <definedName name="Z_FA8C7114_2E15_4727_B4B0_927BCE12D1A6_.wvu.PrintTitles" localSheetId="12" hidden="1">'Sch-6'!$14:$14</definedName>
    <definedName name="Z_FA8C7114_2E15_4727_B4B0_927BCE12D1A6_.wvu.PrintTitles" localSheetId="13" hidden="1">'Sch-6 Dis'!$14:$14</definedName>
    <definedName name="Z_FA8C7114_2E15_4727_B4B0_927BCE12D1A6_.wvu.Rows" localSheetId="0" hidden="1">'Basic Data'!$11:$12</definedName>
    <definedName name="Z_FA8C7114_2E15_4727_B4B0_927BCE12D1A6_.wvu.Rows" localSheetId="18" hidden="1">'Bid Form 2nd Envelope'!$23:$23,'Bid Form 2nd Envelope'!$34:$34</definedName>
    <definedName name="Z_FA8C7114_2E15_4727_B4B0_927BCE12D1A6_.wvu.Rows" localSheetId="1" hidden="1">Cover!$7:$7,Cover!$10:$10</definedName>
    <definedName name="Z_FA8C7114_2E15_4727_B4B0_927BCE12D1A6_.wvu.Rows" localSheetId="14" hidden="1">Discount!$19:$19,Discount!$21:$21,Discount!$25:$25,Discount!$27:$27,Discount!$29:$33</definedName>
    <definedName name="Z_FA8C7114_2E15_4727_B4B0_927BCE12D1A6_.wvu.Rows" localSheetId="2" hidden="1">'Names of Bidder'!$6:$6</definedName>
    <definedName name="Z_FA8C7114_2E15_4727_B4B0_927BCE12D1A6_.wvu.Rows" localSheetId="12" hidden="1">'Sch-6'!$17:$22</definedName>
    <definedName name="Z_FE49A1A8_589E_4C61_B5F2_2DC8472D06ED_.wvu.Cols" localSheetId="14" hidden="1">Discount!$I:$O</definedName>
    <definedName name="Z_FE49A1A8_589E_4C61_B5F2_2DC8472D06ED_.wvu.Cols" localSheetId="3" hidden="1">'Sch-1'!$R:$V</definedName>
    <definedName name="Z_FE49A1A8_589E_4C61_B5F2_2DC8472D06ED_.wvu.Cols" localSheetId="4" hidden="1">'Sch-1 Dis'!$K:$K</definedName>
    <definedName name="Z_FE49A1A8_589E_4C61_B5F2_2DC8472D06ED_.wvu.Cols" localSheetId="5" hidden="1">'Sch-2'!$M:$N</definedName>
    <definedName name="Z_FE49A1A8_589E_4C61_B5F2_2DC8472D06ED_.wvu.Cols" localSheetId="7" hidden="1">'Sch-3 '!$H:$S</definedName>
    <definedName name="Z_FE49A1A8_589E_4C61_B5F2_2DC8472D06ED_.wvu.Cols" localSheetId="12" hidden="1">'Sch-6'!$L:$L</definedName>
    <definedName name="Z_FE49A1A8_589E_4C61_B5F2_2DC8472D06ED_.wvu.PrintArea" localSheetId="18" hidden="1">'Bid Form 2nd Envelope'!$A$1:$F$52</definedName>
    <definedName name="Z_FE49A1A8_589E_4C61_B5F2_2DC8472D06ED_.wvu.PrintArea" localSheetId="1" hidden="1">Cover!$B$1:$E$15</definedName>
    <definedName name="Z_FE49A1A8_589E_4C61_B5F2_2DC8472D06ED_.wvu.PrintArea" localSheetId="14" hidden="1">Discount!$A$2:$G$43</definedName>
    <definedName name="Z_FE49A1A8_589E_4C61_B5F2_2DC8472D06ED_.wvu.PrintArea" localSheetId="16" hidden="1">'Entry Tax'!$A$1:$E$16</definedName>
    <definedName name="Z_FE49A1A8_589E_4C61_B5F2_2DC8472D06ED_.wvu.PrintArea" localSheetId="2" hidden="1">'Names of Bidder'!$B$1:$D$22</definedName>
    <definedName name="Z_FE49A1A8_589E_4C61_B5F2_2DC8472D06ED_.wvu.PrintArea" localSheetId="15" hidden="1">Octroi!$A$1:$E$16</definedName>
    <definedName name="Z_FE49A1A8_589E_4C61_B5F2_2DC8472D06ED_.wvu.PrintArea" localSheetId="17" hidden="1">'Other Taxes &amp; Duties'!$A$1:$F$16</definedName>
    <definedName name="Z_FE49A1A8_589E_4C61_B5F2_2DC8472D06ED_.wvu.PrintArea" localSheetId="19" hidden="1">'Q &amp; C'!$A$1:$F$43</definedName>
    <definedName name="Z_FE49A1A8_589E_4C61_B5F2_2DC8472D06ED_.wvu.PrintArea" localSheetId="3" hidden="1">'Sch-1'!$A$1:$P$32</definedName>
    <definedName name="Z_FE49A1A8_589E_4C61_B5F2_2DC8472D06ED_.wvu.PrintArea" localSheetId="4" hidden="1">'Sch-1 Dis'!$A$1:$H$32</definedName>
    <definedName name="Z_FE49A1A8_589E_4C61_B5F2_2DC8472D06ED_.wvu.PrintArea" localSheetId="5" hidden="1">'Sch-2'!$A$1:$K$26</definedName>
    <definedName name="Z_FE49A1A8_589E_4C61_B5F2_2DC8472D06ED_.wvu.PrintArea" localSheetId="6" hidden="1">'Sch-2 Dis'!$A$1:$G$24</definedName>
    <definedName name="Z_FE49A1A8_589E_4C61_B5F2_2DC8472D06ED_.wvu.PrintArea" localSheetId="7" hidden="1">'Sch-3 '!$A$1:$G$28</definedName>
    <definedName name="Z_FE49A1A8_589E_4C61_B5F2_2DC8472D06ED_.wvu.PrintArea" localSheetId="8" hidden="1">'Sch-4'!$A$1:$E$24</definedName>
    <definedName name="Z_FE49A1A8_589E_4C61_B5F2_2DC8472D06ED_.wvu.PrintArea" localSheetId="9" hidden="1">'Sch-4 Dis'!$A$1:$E$44</definedName>
    <definedName name="Z_FE49A1A8_589E_4C61_B5F2_2DC8472D06ED_.wvu.PrintArea" localSheetId="10" hidden="1">'Sch-5'!$A$1:$D$28</definedName>
    <definedName name="Z_FE49A1A8_589E_4C61_B5F2_2DC8472D06ED_.wvu.PrintArea" localSheetId="11" hidden="1">'Sch-5 After Discount'!$A$1:$D$32</definedName>
    <definedName name="Z_FE49A1A8_589E_4C61_B5F2_2DC8472D06ED_.wvu.PrintArea" localSheetId="12" hidden="1">'Sch-6'!$A$1:$J$25</definedName>
    <definedName name="Z_FE49A1A8_589E_4C61_B5F2_2DC8472D06ED_.wvu.PrintArea" localSheetId="13" hidden="1">'Sch-6 Dis'!$A$1:$F$28</definedName>
    <definedName name="Z_FE49A1A8_589E_4C61_B5F2_2DC8472D06ED_.wvu.PrintArea" localSheetId="20" hidden="1">'T &amp; D'!$A$1:$E$12</definedName>
    <definedName name="Z_FE49A1A8_589E_4C61_B5F2_2DC8472D06ED_.wvu.PrintTitles" localSheetId="3" hidden="1">'Sch-1'!$15:$17</definedName>
    <definedName name="Z_FE49A1A8_589E_4C61_B5F2_2DC8472D06ED_.wvu.PrintTitles" localSheetId="4" hidden="1">'Sch-1 Dis'!$15:$17</definedName>
    <definedName name="Z_FE49A1A8_589E_4C61_B5F2_2DC8472D06ED_.wvu.PrintTitles" localSheetId="5" hidden="1">'Sch-2'!$13:$15</definedName>
    <definedName name="Z_FE49A1A8_589E_4C61_B5F2_2DC8472D06ED_.wvu.PrintTitles" localSheetId="6" hidden="1">'Sch-2 Dis'!$13:$15</definedName>
    <definedName name="Z_FE49A1A8_589E_4C61_B5F2_2DC8472D06ED_.wvu.PrintTitles" localSheetId="7" hidden="1">'Sch-3 '!$14:$16</definedName>
    <definedName name="Z_FE49A1A8_589E_4C61_B5F2_2DC8472D06ED_.wvu.PrintTitles" localSheetId="8" hidden="1">'Sch-4'!$3:$13</definedName>
    <definedName name="Z_FE49A1A8_589E_4C61_B5F2_2DC8472D06ED_.wvu.PrintTitles" localSheetId="9" hidden="1">'Sch-4 Dis'!$3:$13</definedName>
    <definedName name="Z_FE49A1A8_589E_4C61_B5F2_2DC8472D06ED_.wvu.PrintTitles" localSheetId="10" hidden="1">'Sch-5'!$3:$13</definedName>
    <definedName name="Z_FE49A1A8_589E_4C61_B5F2_2DC8472D06ED_.wvu.PrintTitles" localSheetId="11" hidden="1">'Sch-5 After Discount'!$3:$13</definedName>
    <definedName name="Z_FE49A1A8_589E_4C61_B5F2_2DC8472D06ED_.wvu.PrintTitles" localSheetId="12" hidden="1">'Sch-6'!$14:$14</definedName>
    <definedName name="Z_FE49A1A8_589E_4C61_B5F2_2DC8472D06ED_.wvu.PrintTitles" localSheetId="13" hidden="1">'Sch-6 Dis'!$14:$14</definedName>
    <definedName name="Z_FE49A1A8_589E_4C61_B5F2_2DC8472D06ED_.wvu.Rows" localSheetId="0" hidden="1">'Basic Data'!$11:$12</definedName>
    <definedName name="Z_FE49A1A8_589E_4C61_B5F2_2DC8472D06ED_.wvu.Rows" localSheetId="18" hidden="1">'Bid Form 2nd Envelope'!$23:$23</definedName>
    <definedName name="Z_FE49A1A8_589E_4C61_B5F2_2DC8472D06ED_.wvu.Rows" localSheetId="1" hidden="1">Cover!$7:$7,Cover!$10:$10</definedName>
    <definedName name="Z_FE49A1A8_589E_4C61_B5F2_2DC8472D06ED_.wvu.Rows" localSheetId="14" hidden="1">Discount!$19:$19,Discount!$21:$21,Discount!$25:$25,Discount!$27:$27,Discount!$32:$33</definedName>
    <definedName name="Z_FE49A1A8_589E_4C61_B5F2_2DC8472D06ED_.wvu.Rows" localSheetId="3" hidden="1">'Sch-1'!#REF!</definedName>
    <definedName name="Z_FE49A1A8_589E_4C61_B5F2_2DC8472D06ED_.wvu.Rows" localSheetId="5" hidden="1">'Sch-2'!#REF!</definedName>
    <definedName name="Z_FE49A1A8_589E_4C61_B5F2_2DC8472D06ED_.wvu.Rows" localSheetId="12" hidden="1">'Sch-6'!$16:$20</definedName>
  </definedNames>
  <calcPr calcId="191029"/>
  <customWorkbookViews>
    <customWorkbookView name="Rahul Mendhe {Rahul Mendhe} - Personal View" guid="{6167D39F-8E2F-4CD1-888C-E1DCB300434D}" mergeInterval="0" personalView="1" maximized="1" xWindow="-8" yWindow="-8" windowWidth="1936" windowHeight="1056" tabRatio="875" activeSheetId="19"/>
    <customWorkbookView name="Rahul {Rahul} - Personal View" guid="{483DCDBB-D1CA-4B11-85F4-FA65A96DCE29}" mergeInterval="0" personalView="1" maximized="1" windowWidth="1916" windowHeight="774" tabRatio="875" activeSheetId="19"/>
    <customWorkbookView name="Umesh Kumar Yadav {उमेश कुमार यादव} - Personal View" guid="{FA8C7114-2E15-4727-B4B0-927BCE12D1A6}" mergeInterval="0" personalView="1" maximized="1" windowWidth="1916" windowHeight="814" tabRatio="875" activeSheetId="4" showComments="commIndAndComment"/>
    <customWorkbookView name="Venkatesh Karri {वेंकटेश कर्री} - Personal View" guid="{5C772B04-11E1-4A74-9F43-9A74EF38E5E2}" mergeInterval="0" personalView="1" maximized="1" windowWidth="1916" windowHeight="834" tabRatio="875" activeSheetId="19"/>
    <customWorkbookView name="Akhilesh Kumar Singh {अखिलेश कुमार सिंह} - Personal View" guid="{883F4F4D-A630-4132-B676-8201FF751979}" mergeInterval="0" personalView="1" maximized="1" windowWidth="1916" windowHeight="854" tabRatio="875" activeSheetId="4"/>
    <customWorkbookView name="Prashanth Kumar Gade {प्रशांत जि} - Personal View" guid="{D545044E-B7FF-408B-A291-2187C526EC3D}" mergeInterval="0" personalView="1" maximized="1" windowWidth="1916" windowHeight="794" tabRatio="875" activeSheetId="15" showComments="commIndAndComment"/>
    <customWorkbookView name="A K Singh - Personal View" guid="{D963BE1A-1920-4E18-8F54-07F354CCE224}" mergeInterval="0" personalView="1" maximized="1" windowWidth="1276" windowHeight="798" tabRatio="875" activeSheetId="13" showComments="commIndAndComment"/>
    <customWorkbookView name="Kaushalendra Singh - Personal View" guid="{D39E83F3-4061-47C5-8153-10B7C21D208A}" mergeInterval="0" personalView="1" maximized="1" windowWidth="1020" windowHeight="409" tabRatio="875" activeSheetId="12"/>
    <customWorkbookView name="60001855 - Personal View" guid="{EFF9997F-F423-457E-8339-C5D06689EC0D}" mergeInterval="0" personalView="1" maximized="1" windowWidth="1362" windowHeight="489" tabRatio="875" activeSheetId="2"/>
    <customWorkbookView name="60001290 - Personal View" guid="{8020169D-1904-4071-9010-34C6BAD35472}" mergeInterval="0" personalView="1" maximized="1" xWindow="1" yWindow="1" windowWidth="1360" windowHeight="538" tabRatio="875" activeSheetId="19"/>
    <customWorkbookView name="60001209 - Personal View" guid="{BE00177C-666B-4CCB-B6AF-EE8409A04F15}" mergeInterval="0" personalView="1" maximized="1" xWindow="1" yWindow="1" windowWidth="1362" windowHeight="538" tabRatio="875" activeSheetId="2"/>
    <customWorkbookView name="01758 - Personal View" guid="{5A07DBA2-29FE-46EA-8A64-6BF1FB7295C8}" mergeInterval="0" personalView="1" maximized="1" windowWidth="1020" windowHeight="596" tabRatio="875" activeSheetId="16"/>
    <customWorkbookView name="00863 - Personal View" guid="{42E48991-4351-4471-8AF6-A35D24AE57E4}" mergeInterval="0" personalView="1" maximized="1" xWindow="1" yWindow="1" windowWidth="1366" windowHeight="577" tabRatio="875" activeSheetId="19"/>
    <customWorkbookView name="20587 - Personal View" guid="{9CA44E70-650F-49CD-967F-298619682CA2}" mergeInterval="0" personalView="1" maximized="1" xWindow="1" yWindow="1" windowWidth="1362" windowHeight="538" tabRatio="875" activeSheetId="2"/>
    <customWorkbookView name="sanjoy das - Personal View" guid="{C39F923C-6CD3-45D8-86F8-6C4D806DDD7E}" mergeInterval="0" personalView="1" maximized="1" xWindow="1" yWindow="1" windowWidth="1280" windowHeight="762" activeSheetId="15"/>
    <customWorkbookView name="admin - Personal View" guid="{B1277D53-29D6-4226-81E2-084FB62977B6}" mergeInterval="0" personalView="1" maximized="1" xWindow="1" yWindow="1" windowWidth="1024" windowHeight="538" activeSheetId="2"/>
    <customWorkbookView name="01209 - Personal View" guid="{58D82F59-8CF6-455F-B9F4-081499FDF243}" mergeInterval="0" personalView="1" maximized="1" xWindow="1" yWindow="1" windowWidth="1366" windowHeight="538" activeSheetId="2" showComments="commIndAndComment"/>
    <customWorkbookView name="20074 - Personal View" guid="{4F65FF32-EC61-4022-A399-2986D7B6B8B3}" mergeInterval="0" personalView="1" maximized="1" windowWidth="1020" windowHeight="568" activeSheetId="1"/>
    <customWorkbookView name="00398 - Personal View" guid="{696D9240-6693-44E8-B9A4-2BFADD101EE2}" mergeInterval="0" personalView="1" maximized="1" xWindow="1" yWindow="1" windowWidth="1366" windowHeight="538" activeSheetId="2"/>
    <customWorkbookView name="Ajay - Personal View" guid="{B0EE7D76-5806-4718-BDAD-3A3EA691E5E4}" mergeInterval="0" personalView="1" maximized="1" xWindow="1" yWindow="1" windowWidth="1280" windowHeight="547" activeSheetId="11"/>
    <customWorkbookView name="01487 - Personal View" guid="{E95B21C1-D936-4435-AF6F-90CF0B6A7506}" mergeInterval="0" personalView="1" maximized="1" windowWidth="1362" windowHeight="509" activeSheetId="19"/>
    <customWorkbookView name="Arun Tiwari         - Personal View" guid="{9C0E3A54-A1E4-4406-967B-FE168F751196}" mergeInterval="0" personalView="1" maximized="1" xWindow="1" yWindow="1" windowWidth="1362" windowHeight="496" tabRatio="875" activeSheetId="4" showComments="commIndAndComment"/>
    <customWorkbookView name="02405 - Personal View" guid="{EF525F2E-18DE-47FD-A864-6F2A2CA91061}" mergeInterval="0" personalView="1" maximized="1" xWindow="1" yWindow="1" windowWidth="1362" windowHeight="538" tabRatio="875" activeSheetId="2"/>
    <customWorkbookView name="MANUJI CHAUBEY - Personal View" guid="{FE49A1A8-589E-4C61-B5F2-2DC8472D06ED}" mergeInterval="0" personalView="1" maximized="1" windowWidth="1362" windowHeight="556" tabRatio="875" activeSheetId="13"/>
    <customWorkbookView name="Parveen Saluja - Personal View" guid="{7781E931-9022-448B-8CEA-16A952A0B08B}" mergeInterval="0" personalView="1" maximized="1" windowWidth="1362" windowHeight="543" tabRatio="875" activeSheetId="9"/>
    <customWorkbookView name="Parveen Kumar {प्रवीन सलूजा} - Personal View" guid="{2B22B4D9-734E-466D-B6F8-DF61D532EF69}" mergeInterval="0" personalView="1" maximized="1" windowWidth="1916" windowHeight="803" tabRatio="875" activeSheetId="9"/>
    <customWorkbookView name="Adil Iqbal Khan  - Personal View" guid="{31B0652A-BB55-4DFD-AFC3-AF588AAE8EEC}" mergeInterval="0" personalView="1" maximized="1" xWindow="-8" yWindow="-8" windowWidth="1936" windowHeight="1048" tabRatio="87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6" l="1"/>
  <c r="K17" i="6"/>
  <c r="K16" i="6"/>
  <c r="U20" i="4"/>
  <c r="S20" i="4"/>
  <c r="O20" i="4"/>
  <c r="W20" i="4" s="1"/>
  <c r="U19" i="4"/>
  <c r="S19" i="4"/>
  <c r="O19" i="4"/>
  <c r="W19" i="4" s="1"/>
  <c r="U18" i="4"/>
  <c r="S18" i="4"/>
  <c r="O18" i="4"/>
  <c r="W18" i="4" s="1"/>
  <c r="K19" i="6" l="1"/>
  <c r="O21" i="4" l="1"/>
  <c r="W21" i="4" l="1"/>
  <c r="H1" i="21"/>
  <c r="H2" i="21"/>
  <c r="H3" i="21"/>
  <c r="H4" i="21"/>
  <c r="H5" i="21"/>
  <c r="D8" i="20"/>
  <c r="F8" i="20" s="1"/>
  <c r="F9" i="20"/>
  <c r="D18" i="20"/>
  <c r="D21" i="20"/>
  <c r="F21" i="20" s="1"/>
  <c r="J24" i="20"/>
  <c r="J1" i="21" s="1"/>
  <c r="G25" i="20"/>
  <c r="G2" i="21" s="1"/>
  <c r="J25" i="20"/>
  <c r="J2" i="21" s="1"/>
  <c r="G26" i="20"/>
  <c r="J26" i="20"/>
  <c r="J3" i="21" s="1"/>
  <c r="G27" i="20"/>
  <c r="G4" i="21" s="1"/>
  <c r="G28" i="20"/>
  <c r="G5" i="21" s="1"/>
  <c r="L28" i="20"/>
  <c r="K28" i="20" s="1"/>
  <c r="Z1" i="19"/>
  <c r="A8" i="19"/>
  <c r="A9" i="19"/>
  <c r="A10" i="19"/>
  <c r="A11" i="19"/>
  <c r="A12" i="19"/>
  <c r="A13" i="19"/>
  <c r="B21" i="19"/>
  <c r="B22" i="19"/>
  <c r="B23" i="19"/>
  <c r="H23" i="19"/>
  <c r="B24" i="19"/>
  <c r="B25" i="19"/>
  <c r="B26" i="19"/>
  <c r="B37" i="19"/>
  <c r="F6" i="18"/>
  <c r="F7" i="18"/>
  <c r="F8" i="18"/>
  <c r="F9" i="18"/>
  <c r="F10" i="18"/>
  <c r="F11" i="18"/>
  <c r="F12" i="18"/>
  <c r="F13" i="18"/>
  <c r="F14" i="18"/>
  <c r="F15" i="18"/>
  <c r="E6" i="17"/>
  <c r="E7" i="17"/>
  <c r="E8" i="17"/>
  <c r="E9" i="17"/>
  <c r="E10" i="17"/>
  <c r="E11" i="17"/>
  <c r="E12" i="17"/>
  <c r="E13" i="17"/>
  <c r="E14" i="17"/>
  <c r="E15" i="17"/>
  <c r="E6" i="16"/>
  <c r="E7" i="16"/>
  <c r="E8" i="16"/>
  <c r="E9" i="16"/>
  <c r="E10" i="16"/>
  <c r="E11" i="16"/>
  <c r="E12" i="16"/>
  <c r="E13" i="16"/>
  <c r="E14" i="16"/>
  <c r="E15" i="16"/>
  <c r="J16" i="15"/>
  <c r="I19" i="15"/>
  <c r="J19" i="15" s="1"/>
  <c r="J21" i="15"/>
  <c r="I22" i="15"/>
  <c r="J22" i="15" s="1"/>
  <c r="J24" i="15"/>
  <c r="I25" i="15"/>
  <c r="J25" i="15"/>
  <c r="J26" i="15"/>
  <c r="J27" i="15"/>
  <c r="I28" i="15"/>
  <c r="J28" i="15"/>
  <c r="J33" i="15"/>
  <c r="O4" i="14"/>
  <c r="O5" i="14"/>
  <c r="A6" i="14"/>
  <c r="O6" i="14"/>
  <c r="O8" i="14"/>
  <c r="A16" i="14"/>
  <c r="B16" i="14"/>
  <c r="C16" i="14"/>
  <c r="D16" i="14"/>
  <c r="A17" i="14"/>
  <c r="B17" i="14"/>
  <c r="C17" i="14"/>
  <c r="D17" i="14"/>
  <c r="A18" i="14"/>
  <c r="B18" i="14"/>
  <c r="C18" i="14"/>
  <c r="D18" i="14"/>
  <c r="A19" i="14"/>
  <c r="B19" i="14"/>
  <c r="C19" i="14"/>
  <c r="D19" i="14"/>
  <c r="A20" i="14"/>
  <c r="B20" i="14"/>
  <c r="C20" i="14"/>
  <c r="D20" i="14"/>
  <c r="N21" i="14"/>
  <c r="O22" i="14" s="1"/>
  <c r="A6" i="13"/>
  <c r="J17" i="13"/>
  <c r="J18" i="13"/>
  <c r="J19" i="13"/>
  <c r="J20" i="13"/>
  <c r="A6" i="12"/>
  <c r="B15" i="12"/>
  <c r="B17" i="12"/>
  <c r="A6" i="11"/>
  <c r="A6" i="10"/>
  <c r="C16" i="10"/>
  <c r="K14" i="10" s="1"/>
  <c r="C21" i="10"/>
  <c r="C26" i="10"/>
  <c r="D27" i="10"/>
  <c r="D17" i="20" s="1"/>
  <c r="L27" i="20" s="1"/>
  <c r="D30" i="10"/>
  <c r="D33" i="10"/>
  <c r="A6" i="9"/>
  <c r="K14" i="9"/>
  <c r="K16" i="9"/>
  <c r="A6" i="8"/>
  <c r="N22" i="8"/>
  <c r="N23" i="8" s="1"/>
  <c r="A6" i="7"/>
  <c r="A16" i="7"/>
  <c r="B16" i="7"/>
  <c r="C16" i="7"/>
  <c r="D16" i="7"/>
  <c r="E16" i="7"/>
  <c r="F16" i="7"/>
  <c r="G16" i="7" s="1"/>
  <c r="G17" i="7" s="1"/>
  <c r="A17" i="7"/>
  <c r="A6" i="6"/>
  <c r="A7" i="5"/>
  <c r="B8" i="5"/>
  <c r="B9" i="5"/>
  <c r="B10" i="5"/>
  <c r="B11" i="5"/>
  <c r="A18" i="5"/>
  <c r="B18" i="5"/>
  <c r="C18" i="5"/>
  <c r="D18" i="5"/>
  <c r="E18" i="5"/>
  <c r="F18" i="5"/>
  <c r="G18" i="5" s="1"/>
  <c r="H18" i="5"/>
  <c r="K18" i="5"/>
  <c r="G19" i="5" s="1"/>
  <c r="B29" i="5"/>
  <c r="B30" i="5"/>
  <c r="G30" i="5"/>
  <c r="G31" i="5"/>
  <c r="A7" i="4"/>
  <c r="A7" i="13" s="1"/>
  <c r="C8" i="4"/>
  <c r="G39" i="15" s="1"/>
  <c r="C9" i="4"/>
  <c r="B9" i="9" s="1"/>
  <c r="C10" i="4"/>
  <c r="B10" i="12" s="1"/>
  <c r="C11" i="4"/>
  <c r="B11" i="14" s="1"/>
  <c r="B29" i="4"/>
  <c r="B6" i="19" s="1"/>
  <c r="O29" i="4"/>
  <c r="D26" i="11" s="1"/>
  <c r="B30" i="4"/>
  <c r="C42" i="15" s="1"/>
  <c r="O30" i="4"/>
  <c r="F27" i="14" s="1"/>
  <c r="AA6" i="3"/>
  <c r="Z2" i="19" s="1"/>
  <c r="B8" i="3"/>
  <c r="B13" i="3"/>
  <c r="B2" i="2"/>
  <c r="A43" i="20" s="1"/>
  <c r="B3" i="2"/>
  <c r="G20" i="5" l="1"/>
  <c r="A2" i="15"/>
  <c r="A1" i="11"/>
  <c r="A1" i="12"/>
  <c r="A1" i="9"/>
  <c r="A1" i="19"/>
  <c r="D15" i="9"/>
  <c r="B2" i="3"/>
  <c r="I24" i="15"/>
  <c r="D9" i="6"/>
  <c r="B26" i="8"/>
  <c r="A1" i="8"/>
  <c r="F16" i="18"/>
  <c r="I26" i="20"/>
  <c r="I3" i="21" s="1"/>
  <c r="B8" i="9"/>
  <c r="A1" i="4"/>
  <c r="B26" i="11"/>
  <c r="I24" i="20"/>
  <c r="I1" i="21" s="1"/>
  <c r="B23" i="6"/>
  <c r="B21" i="7"/>
  <c r="B8" i="8"/>
  <c r="E16" i="17"/>
  <c r="E16" i="16"/>
  <c r="K5" i="21"/>
  <c r="B28" i="20"/>
  <c r="AG6" i="19"/>
  <c r="AG7" i="19"/>
  <c r="AG8" i="19" s="1"/>
  <c r="AG9" i="19"/>
  <c r="I26" i="15"/>
  <c r="I20" i="15"/>
  <c r="J20" i="15" s="1"/>
  <c r="D17" i="11"/>
  <c r="L4" i="21"/>
  <c r="K27" i="20"/>
  <c r="B22" i="9"/>
  <c r="B41" i="10"/>
  <c r="B9" i="10"/>
  <c r="A3" i="10"/>
  <c r="B10" i="11"/>
  <c r="D29" i="12"/>
  <c r="B9" i="12"/>
  <c r="A3" i="12"/>
  <c r="J23" i="13"/>
  <c r="F10" i="13"/>
  <c r="F26" i="14"/>
  <c r="B10" i="14"/>
  <c r="B8" i="14"/>
  <c r="A3" i="14"/>
  <c r="F41" i="15"/>
  <c r="F43" i="19"/>
  <c r="F40" i="19"/>
  <c r="C15" i="19"/>
  <c r="G3" i="21"/>
  <c r="A3" i="5"/>
  <c r="K22" i="6"/>
  <c r="D8" i="6"/>
  <c r="A1" i="6"/>
  <c r="B20" i="7"/>
  <c r="B9" i="7"/>
  <c r="A3" i="7"/>
  <c r="G25" i="8"/>
  <c r="B11" i="8"/>
  <c r="A7" i="8"/>
  <c r="E24" i="9"/>
  <c r="B11" i="9"/>
  <c r="A7" i="9"/>
  <c r="E43" i="10"/>
  <c r="D14" i="10"/>
  <c r="B8" i="10"/>
  <c r="A1" i="10"/>
  <c r="B25" i="11"/>
  <c r="B9" i="11"/>
  <c r="A3" i="11"/>
  <c r="B29" i="12"/>
  <c r="B8" i="12"/>
  <c r="B23" i="13"/>
  <c r="F9" i="13"/>
  <c r="A3" i="13"/>
  <c r="B26" i="14"/>
  <c r="A1" i="14"/>
  <c r="C41" i="15"/>
  <c r="C12" i="15"/>
  <c r="B43" i="19"/>
  <c r="D4" i="20"/>
  <c r="L5" i="21"/>
  <c r="D8" i="21" s="1"/>
  <c r="A1" i="5"/>
  <c r="B22" i="6"/>
  <c r="D11" i="6"/>
  <c r="A7" i="6"/>
  <c r="G22" i="7"/>
  <c r="B8" i="7"/>
  <c r="A1" i="7"/>
  <c r="B25" i="8"/>
  <c r="B10" i="8"/>
  <c r="E23" i="9"/>
  <c r="B10" i="9"/>
  <c r="E42" i="10"/>
  <c r="B11" i="10"/>
  <c r="A7" i="10"/>
  <c r="D27" i="11"/>
  <c r="B8" i="11"/>
  <c r="B28" i="12"/>
  <c r="B11" i="12"/>
  <c r="A7" i="12"/>
  <c r="J24" i="13"/>
  <c r="F8" i="13"/>
  <c r="B25" i="14"/>
  <c r="B9" i="14"/>
  <c r="A7" i="14"/>
  <c r="F42" i="15"/>
  <c r="F42" i="19"/>
  <c r="F36" i="20"/>
  <c r="F18" i="20" s="1"/>
  <c r="I25" i="20"/>
  <c r="A3" i="4"/>
  <c r="G21" i="5"/>
  <c r="A3" i="6"/>
  <c r="B10" i="7"/>
  <c r="B1" i="3"/>
  <c r="K23" i="6"/>
  <c r="D10" i="6"/>
  <c r="G21" i="7"/>
  <c r="B11" i="7"/>
  <c r="A7" i="7"/>
  <c r="G26" i="8"/>
  <c r="B9" i="8"/>
  <c r="A3" i="8"/>
  <c r="B23" i="9"/>
  <c r="A3" i="9"/>
  <c r="B42" i="10"/>
  <c r="B10" i="10"/>
  <c r="B11" i="11"/>
  <c r="A7" i="11"/>
  <c r="D30" i="12"/>
  <c r="B24" i="13"/>
  <c r="F11" i="13"/>
  <c r="B42" i="19"/>
  <c r="D18" i="9" l="1"/>
  <c r="D21" i="11" s="1"/>
  <c r="G24" i="20"/>
  <c r="G1" i="21" s="1"/>
  <c r="I18" i="15"/>
  <c r="J18" i="15" s="1"/>
  <c r="O23" i="4"/>
  <c r="D15" i="11" s="1"/>
  <c r="I33" i="15"/>
  <c r="I16" i="15"/>
  <c r="I31" i="15"/>
  <c r="J31" i="15" s="1"/>
  <c r="F31" i="20"/>
  <c r="F32" i="20" s="1"/>
  <c r="F14" i="20" s="1"/>
  <c r="I15" i="15"/>
  <c r="J15" i="15" s="1"/>
  <c r="O19" i="15" s="1"/>
  <c r="U16" i="4" s="1"/>
  <c r="D7" i="20"/>
  <c r="F7" i="20" s="1"/>
  <c r="I2" i="21"/>
  <c r="D14" i="20"/>
  <c r="D36" i="10"/>
  <c r="K4" i="21"/>
  <c r="D7" i="21" s="1"/>
  <c r="B27" i="20"/>
  <c r="O20" i="15" l="1"/>
  <c r="M15" i="6" s="1"/>
  <c r="O22" i="15"/>
  <c r="L16" i="13" s="1"/>
  <c r="O18" i="15"/>
  <c r="L24" i="20"/>
  <c r="D19" i="20"/>
  <c r="O3" i="14"/>
  <c r="O9" i="14" s="1"/>
  <c r="N17" i="14" s="1"/>
  <c r="D24" i="11"/>
  <c r="O7" i="14"/>
  <c r="D6" i="20"/>
  <c r="D15" i="12" l="1"/>
  <c r="D17" i="12"/>
  <c r="D21" i="12"/>
  <c r="U15" i="4"/>
  <c r="L1" i="21"/>
  <c r="K24" i="20"/>
  <c r="F6" i="20"/>
  <c r="F10" i="20" s="1"/>
  <c r="D10" i="20"/>
  <c r="L18" i="13"/>
  <c r="E18" i="14" s="1"/>
  <c r="F18" i="14" s="1"/>
  <c r="L20" i="13"/>
  <c r="E20" i="14" s="1"/>
  <c r="F20" i="14" s="1"/>
  <c r="L17" i="13"/>
  <c r="E17" i="14" s="1"/>
  <c r="F17" i="14" s="1"/>
  <c r="L19" i="13"/>
  <c r="E19" i="14" s="1"/>
  <c r="F19" i="14" s="1"/>
  <c r="C19" i="10" l="1"/>
  <c r="C24" i="10" s="1"/>
  <c r="C25" i="10" s="1"/>
  <c r="D22" i="10" s="1"/>
  <c r="D25" i="12"/>
  <c r="AB17" i="19" s="1"/>
  <c r="A1" i="22" s="1"/>
  <c r="F21" i="14"/>
  <c r="G22" i="5" s="1"/>
  <c r="G23" i="5" s="1"/>
  <c r="H11" i="20" s="1"/>
  <c r="D11" i="20" s="1"/>
  <c r="F11" i="20" s="1"/>
  <c r="F12" i="20" s="1"/>
  <c r="K1" i="21"/>
  <c r="D4" i="21" s="1"/>
  <c r="B24" i="20"/>
  <c r="D20" i="20"/>
  <c r="C20" i="10" l="1"/>
  <c r="D17" i="10" s="1"/>
  <c r="K17" i="10" s="1"/>
  <c r="D33" i="20"/>
  <c r="F33" i="20" s="1"/>
  <c r="F34" i="20" s="1"/>
  <c r="F37" i="20" s="1"/>
  <c r="F38" i="20" s="1"/>
  <c r="F17" i="20" s="1"/>
  <c r="D12" i="20"/>
  <c r="D16" i="20"/>
  <c r="L26" i="20" s="1"/>
  <c r="K22" i="10"/>
  <c r="A7" i="22"/>
  <c r="B7" i="22" s="1"/>
  <c r="D7" i="22" s="1"/>
  <c r="A11" i="22"/>
  <c r="B11" i="22" s="1"/>
  <c r="D11" i="22" s="1"/>
  <c r="A10" i="22"/>
  <c r="B10" i="22" s="1"/>
  <c r="D10" i="22" s="1"/>
  <c r="A6" i="22"/>
  <c r="B6" i="22" s="1"/>
  <c r="A9" i="22"/>
  <c r="B9" i="22" s="1"/>
  <c r="D9" i="22" s="1"/>
  <c r="A8" i="22"/>
  <c r="B8" i="22" s="1"/>
  <c r="D8" i="22" s="1"/>
  <c r="F15" i="20" l="1"/>
  <c r="F19" i="20" s="1"/>
  <c r="F20" i="20" s="1"/>
  <c r="D15" i="20"/>
  <c r="L25" i="20" s="1"/>
  <c r="K25" i="20" s="1"/>
  <c r="K2" i="21" s="1"/>
  <c r="F35" i="20"/>
  <c r="F16" i="20" s="1"/>
  <c r="A4" i="22"/>
  <c r="AC17" i="19" s="1"/>
  <c r="B17" i="19" s="1"/>
  <c r="L3" i="21"/>
  <c r="K26" i="20"/>
  <c r="B25" i="20" l="1"/>
  <c r="L2" i="21"/>
  <c r="D5" i="21" s="1"/>
  <c r="K3" i="21"/>
  <c r="D6" i="21" s="1"/>
  <c r="B26" i="20"/>
</calcChain>
</file>

<file path=xl/sharedStrings.xml><?xml version="1.0" encoding="utf-8"?>
<sst xmlns="http://schemas.openxmlformats.org/spreadsheetml/2006/main" count="814" uniqueCount="484">
  <si>
    <t xml:space="preserve"> or such other sums as may be determined in accordance with the terms and conditions of the Bidding Documents.</t>
  </si>
  <si>
    <t>st</t>
  </si>
  <si>
    <t>nd</t>
  </si>
  <si>
    <t>rd</t>
  </si>
  <si>
    <t>th</t>
  </si>
  <si>
    <t>January</t>
  </si>
  <si>
    <t>February</t>
  </si>
  <si>
    <t>March</t>
  </si>
  <si>
    <t>April</t>
  </si>
  <si>
    <t>May</t>
  </si>
  <si>
    <t>June</t>
  </si>
  <si>
    <t>July</t>
  </si>
  <si>
    <t>August</t>
  </si>
  <si>
    <t>September</t>
  </si>
  <si>
    <t>October</t>
  </si>
  <si>
    <t>November</t>
  </si>
  <si>
    <t>December</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</si>
  <si>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</si>
  <si>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</si>
  <si>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</si>
  <si>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</si>
  <si>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</si>
  <si>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</si>
  <si>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</si>
  <si>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</si>
  <si>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</si>
  <si>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</si>
  <si>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</si>
  <si>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</si>
  <si>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</si>
  <si>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</si>
  <si>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</si>
  <si>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</si>
  <si>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</si>
  <si>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</si>
  <si>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</si>
  <si>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</si>
  <si>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Two</t>
  </si>
  <si>
    <t>Twenty One</t>
  </si>
  <si>
    <t>Twenty Three</t>
  </si>
  <si>
    <t>Twenty Four</t>
  </si>
  <si>
    <t>Twenty Six</t>
  </si>
  <si>
    <t>Twenty Five</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</si>
  <si>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</si>
  <si>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</si>
  <si>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</si>
  <si>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</si>
  <si>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</si>
  <si>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</si>
  <si>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</si>
  <si>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</si>
  <si>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</si>
  <si>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</si>
  <si>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</si>
  <si>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</si>
  <si>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</si>
  <si>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</si>
  <si>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</si>
  <si>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</si>
  <si>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</si>
  <si>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</si>
  <si>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</si>
  <si>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</si>
  <si>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</si>
  <si>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</si>
  <si>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</si>
  <si>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</si>
  <si>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</si>
  <si>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</si>
  <si>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</si>
  <si>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</si>
  <si>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</si>
  <si>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</si>
  <si>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</si>
  <si>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</si>
  <si>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</si>
  <si>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</si>
  <si>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</si>
  <si>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</si>
  <si>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</si>
  <si>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</si>
  <si>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</si>
  <si>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</si>
  <si>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</si>
  <si>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</si>
  <si>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</si>
  <si>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</si>
  <si>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</si>
  <si>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</si>
  <si>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</si>
  <si>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</si>
  <si>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</si>
  <si>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</si>
  <si>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</si>
  <si>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</si>
  <si>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</si>
  <si>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</si>
  <si>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</si>
  <si>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</si>
  <si>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</si>
  <si>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</si>
  <si>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</si>
  <si>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</si>
  <si>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</si>
  <si>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</si>
  <si>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</si>
  <si>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</si>
  <si>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</si>
  <si>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</si>
  <si>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</si>
  <si>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</si>
  <si>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</si>
  <si>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</si>
  <si>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</si>
  <si>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</si>
  <si>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</si>
  <si>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</si>
  <si>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Excise Duty</t>
  </si>
  <si>
    <t>BID FORM (Second Envelope)</t>
  </si>
  <si>
    <t>Please provide additional information of the Bidder</t>
  </si>
  <si>
    <t>Date :</t>
  </si>
  <si>
    <t>Place :</t>
  </si>
  <si>
    <t>Dear Sir</t>
  </si>
  <si>
    <t>LETTER OF DISCOUNT</t>
  </si>
  <si>
    <t>Subject  :</t>
  </si>
  <si>
    <t>With reference to the subject tender, we hereby offer unconditional discount on the prices quoted by us as per details given here below :</t>
  </si>
  <si>
    <t>Schedule-2 : Freight &amp; Insurance</t>
  </si>
  <si>
    <t>Schedule-3 : Erection Charges</t>
  </si>
  <si>
    <t>Please consider this letter of discount as the integral part of our price bid.</t>
  </si>
  <si>
    <t>Letter of Discount</t>
  </si>
  <si>
    <t>After Discount</t>
  </si>
  <si>
    <t>Sales Tax</t>
  </si>
  <si>
    <t>Vat</t>
  </si>
  <si>
    <t>Discount Sch-3</t>
  </si>
  <si>
    <t>Discount Sche-7</t>
  </si>
  <si>
    <t>Enter following details of the bidder</t>
  </si>
  <si>
    <t xml:space="preserve">Printed Name </t>
  </si>
  <si>
    <t>Designation</t>
  </si>
  <si>
    <t xml:space="preserve">Date     </t>
  </si>
  <si>
    <t xml:space="preserve">Place     </t>
  </si>
  <si>
    <t>Schedule-1 : Ex works prices (Bought Out Only)</t>
  </si>
  <si>
    <t>Instructions / error messages, if any, will be displayed automatically  after selecting the cell.</t>
  </si>
  <si>
    <t xml:space="preserve">Rate of  VAT </t>
  </si>
  <si>
    <t>State/Province to be indicated :</t>
  </si>
  <si>
    <t>Business Address                       :</t>
  </si>
  <si>
    <t>Country of Incorporation         :</t>
  </si>
  <si>
    <t>Name of Principal Officer         :</t>
  </si>
  <si>
    <t>Address of  Principal Officer    :</t>
  </si>
  <si>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</si>
  <si>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t>Name of Package</t>
  </si>
  <si>
    <t>Enter basic data here</t>
  </si>
  <si>
    <t>Package Code</t>
  </si>
  <si>
    <t>Specification No.</t>
  </si>
  <si>
    <t>Item Description</t>
  </si>
  <si>
    <t>Type Tests</t>
  </si>
  <si>
    <t>Nos of tests</t>
  </si>
  <si>
    <t>Quantity in km.</t>
  </si>
  <si>
    <t>(a)</t>
  </si>
  <si>
    <t>(b)</t>
  </si>
  <si>
    <t>Tests to be conducted</t>
  </si>
  <si>
    <t>[Fill up data only in the relevent open area]</t>
  </si>
  <si>
    <r>
      <t>General guidelines for filling up  the Price Schedules, Discount Letter &amp; Bid Form for 2</t>
    </r>
    <r>
      <rPr>
        <b/>
        <vertAlign val="superscript"/>
        <sz val="12"/>
        <rFont val="Book Antiqua"/>
        <family val="1"/>
      </rPr>
      <t>nd</t>
    </r>
    <r>
      <rPr>
        <b/>
        <sz val="12"/>
        <rFont val="Book Antiqua"/>
        <family val="1"/>
      </rPr>
      <t xml:space="preserve"> Envelope</t>
    </r>
  </si>
  <si>
    <t>Individual Firm</t>
  </si>
  <si>
    <t>Licensee of a Manufacturer</t>
  </si>
  <si>
    <t>Representative of a Manufacturer</t>
  </si>
  <si>
    <t>Address</t>
  </si>
  <si>
    <t xml:space="preserve">Address </t>
  </si>
  <si>
    <t>Bidder’s Name and Address</t>
  </si>
  <si>
    <t>Type &amp; Designation</t>
  </si>
  <si>
    <t>7 = 5 x 6</t>
  </si>
  <si>
    <t>(SCHEDULE OF RATES AND PRICES : SUPERVISION CHARGES)</t>
  </si>
  <si>
    <t>Unit price</t>
  </si>
  <si>
    <t>No. of Tests</t>
  </si>
  <si>
    <t>Unit Type Test Charges</t>
  </si>
  <si>
    <t>Total Type Test Charges</t>
  </si>
  <si>
    <t>Test Laboratory where the tests are proposed to be conducted [Indicate name and place of the test laboratory]</t>
  </si>
  <si>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</si>
  <si>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Schedule - 4</t>
  </si>
  <si>
    <t>Quantity on which Sales Tax is applicable</t>
  </si>
  <si>
    <t>In Rs.</t>
  </si>
  <si>
    <t>In Percent (%)</t>
  </si>
  <si>
    <t>As per Lum-sum</t>
  </si>
  <si>
    <t>AS per Percent</t>
  </si>
  <si>
    <t>Multipackage lum-sum</t>
  </si>
  <si>
    <t>Multipackage on Percent</t>
  </si>
  <si>
    <t>Total Discount</t>
  </si>
  <si>
    <t>As per lum-sum on Sch-3</t>
  </si>
  <si>
    <t>As per Percent on Sch-3</t>
  </si>
  <si>
    <t>As per lum-sum on Sch-7</t>
  </si>
  <si>
    <t>As per Percent on Sch-7</t>
  </si>
  <si>
    <t>Unit</t>
  </si>
  <si>
    <t>All values are in Indian Rupees.</t>
  </si>
  <si>
    <t>SI. No.</t>
  </si>
  <si>
    <t>Qty.</t>
  </si>
  <si>
    <t>Unit Ex-works price</t>
  </si>
  <si>
    <t>Total Ex-works price</t>
  </si>
  <si>
    <t>Description</t>
  </si>
  <si>
    <t>Unit Erection Charges</t>
  </si>
  <si>
    <t>Description of Test</t>
  </si>
  <si>
    <t>Total Test Charges (Rs.)</t>
  </si>
  <si>
    <t>Plant and Equipment (including Mandatory Spares Parts) to be supplied, including Type Test Charges for Tests to be conducted.</t>
  </si>
  <si>
    <t>Sl. No.</t>
  </si>
  <si>
    <t>Item Nos.</t>
  </si>
  <si>
    <t>Total Price (INR)</t>
  </si>
  <si>
    <t>1</t>
  </si>
  <si>
    <t>TOTAL EXCISE DUTY</t>
  </si>
  <si>
    <t>2</t>
  </si>
  <si>
    <t>3</t>
  </si>
  <si>
    <t>4</t>
  </si>
  <si>
    <t>TOTAL OTHER TAXES &amp; DUTIES</t>
  </si>
  <si>
    <t>(GRAND SUMMARY)</t>
  </si>
  <si>
    <t>5</t>
  </si>
  <si>
    <t>Taxes and Duties</t>
  </si>
  <si>
    <t>6</t>
  </si>
  <si>
    <t>Item  Description</t>
  </si>
  <si>
    <t>To:</t>
  </si>
  <si>
    <t>Name        :</t>
  </si>
  <si>
    <t>Contract Services</t>
  </si>
  <si>
    <t>Address    :</t>
  </si>
  <si>
    <t>Power Grid Corporation of India Ltd.,</t>
  </si>
  <si>
    <t>"Saudamini", Plot No.-2</t>
  </si>
  <si>
    <t>Sector-29, (near IFFCO Chowk)</t>
  </si>
  <si>
    <t>Gurgaon (Haryana) - 122001</t>
  </si>
  <si>
    <t>Mode of Transaction (Direct / Bought-out)</t>
  </si>
  <si>
    <t>6 = 4 x 5</t>
  </si>
  <si>
    <t xml:space="preserve">Date          : </t>
  </si>
  <si>
    <t>Place         :</t>
  </si>
  <si>
    <t>Signature   :</t>
  </si>
  <si>
    <t>Printed Name   :</t>
  </si>
  <si>
    <t>Designation   :</t>
  </si>
  <si>
    <t>Common Seal   :</t>
  </si>
  <si>
    <t>Note          :</t>
  </si>
  <si>
    <t>Total Erection Charges</t>
  </si>
  <si>
    <t>Name     :</t>
  </si>
  <si>
    <t>Address :</t>
  </si>
  <si>
    <t>SUMMARY OF TAXES &amp; DUTIES APPLICABLE ON GOODS</t>
  </si>
  <si>
    <t>Rate of Excise Duty for Direct items indicated in Sch-1</t>
  </si>
  <si>
    <t>TOTAL SCHEDULE NO. 1</t>
  </si>
  <si>
    <t>TOTAL SCHEDULE NO. 2</t>
  </si>
  <si>
    <t>TOTAL SCHEDULE NO. 3</t>
  </si>
  <si>
    <t>TOTAL SCHEDULE NO. 4</t>
  </si>
  <si>
    <t>Schedule - 1</t>
  </si>
  <si>
    <t>Based on the data filled in the respective schedules, e-Form is generated automatically. A print out of e-Form may be taken and the data may be filled in the electronic form of the tender provided on the portal.</t>
  </si>
  <si>
    <t>(SCHEDULE OF RATES AND PRICES : TYPE TEST CHARGES)</t>
  </si>
  <si>
    <t>(SCHEDULE OF RATES AND PRICES : EX-WORKS PRICES)</t>
  </si>
  <si>
    <t>(SCHEDULE OF RATES AND PRICES : FREIGHT &amp; INSURANCE CHARGES)</t>
  </si>
  <si>
    <t>Total Ex-works Price including Type Test charges</t>
  </si>
  <si>
    <t xml:space="preserve"> Total Ex-Works Price</t>
  </si>
  <si>
    <t>Direct</t>
  </si>
  <si>
    <t>Total Freight &amp; Insurance</t>
  </si>
  <si>
    <t>Schedule - 2</t>
  </si>
  <si>
    <t>Schedule - 3</t>
  </si>
  <si>
    <t xml:space="preserve">Grand Total </t>
  </si>
  <si>
    <t>Schedule - 5</t>
  </si>
  <si>
    <t>Schedule - 6</t>
  </si>
  <si>
    <t>SL. NO.</t>
  </si>
  <si>
    <t>Total Type Test charges: (A)+(B)+C)</t>
  </si>
  <si>
    <t>Not Applicable</t>
  </si>
  <si>
    <t>TOTAL OCTROI</t>
  </si>
  <si>
    <t>TOTAL ENTRY TAX</t>
  </si>
  <si>
    <t>Note       :</t>
  </si>
  <si>
    <r>
      <t xml:space="preserve">Type Test Charges 
</t>
    </r>
    <r>
      <rPr>
        <sz val="10"/>
        <rFont val="Book Antiqua"/>
        <family val="1"/>
      </rPr>
      <t>[Total of this Schedule is included in Schedule - 1 above.]</t>
    </r>
  </si>
  <si>
    <t>Entry Tax</t>
  </si>
  <si>
    <t>TOTAL SALES TAX</t>
  </si>
  <si>
    <t>TOTAL VAT</t>
  </si>
  <si>
    <t xml:space="preserve">Rate of Sales Tax </t>
  </si>
  <si>
    <t>Total VAT for direct transaction between the Contractor and the Employer (identified in Schedule 1 as 'Direct') which are not included in the Ex-works price as per the provision of the Bidding Documents, as applicable</t>
  </si>
  <si>
    <t>Total Sales Tax for direct transaction between the Contractor and the Employer (identified in Schedule 1 as 'Direct') which are not included in the Ex-works price as per the provision of the Bidding Documents, as applicable.</t>
  </si>
  <si>
    <t>Total Octroi/Entry Tax as applicable for destination site/state on all items of supply, as per the provisions of the Bidding Documents, on all items of Schedule 1.</t>
  </si>
  <si>
    <t>Total Excise Duty for direct transaction between the Contractor and the Employer (identified in Schedule 1 as 'Direct') which are not included in the Ex-works price as per the provision of the Bidding Documents, as applicable.</t>
  </si>
  <si>
    <t>Total Others levies payable in India (please specify) as applicable for destination site/state on all items of supply, as per the provisions of the Bidding Documents, on all items of Schedule 1.</t>
  </si>
  <si>
    <t>GRAND TOTAL [1+2+3+4+5+6]</t>
  </si>
  <si>
    <t xml:space="preserve">Date         : </t>
  </si>
  <si>
    <t>The reimbursement of Excise Duty, Sales Tax/VAT and other levies as per Sl. No. 1 &amp; 2 above subject to provision of ITB Clause 11.4 shall be only against those items for which the Mode of Transaction indicated in Schedule - 1 is 'Direct'. In case of those items in the said Sechedule-1 against which the  mode of transaction has been  left blank, the same shall be deemed to be 'Bought-out' for the purpose of Evaluation and award of Contract and the price indicated in Schedule 1 against such items shall be deemed to be inclusive of all such taxes, duties and levies.</t>
  </si>
  <si>
    <t>Date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</si>
  <si>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</si>
  <si>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</si>
  <si>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</si>
  <si>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</si>
  <si>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Break-up of Type Test Charges for Type Tests to be conducted</t>
  </si>
  <si>
    <t>Thanking you, we remain,</t>
  </si>
  <si>
    <t>Yours faithfully,</t>
  </si>
  <si>
    <t>Printed Name :</t>
  </si>
  <si>
    <t>Designation :</t>
  </si>
  <si>
    <t>Bid Proposal Ref. No.</t>
  </si>
  <si>
    <t>Name of Contract  :</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</si>
  <si>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</si>
  <si>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</si>
  <si>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</si>
  <si>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</si>
  <si>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Details of Octroi</t>
  </si>
  <si>
    <t>Sl No.</t>
  </si>
  <si>
    <t>Description of Items</t>
  </si>
  <si>
    <t>Amount on which Octroi is applicable</t>
  </si>
  <si>
    <t>Rate of Octroi</t>
  </si>
  <si>
    <t>Octroi</t>
  </si>
  <si>
    <t>(1)</t>
  </si>
  <si>
    <t>(2)</t>
  </si>
  <si>
    <t>(3)</t>
  </si>
  <si>
    <t>(4)</t>
  </si>
  <si>
    <t>(5) =(3) x (4)</t>
  </si>
  <si>
    <t>Total</t>
  </si>
  <si>
    <t>Details of Entry Tax</t>
  </si>
  <si>
    <t>Amount on which Entry Tax is applicable</t>
  </si>
  <si>
    <t>Rate of Entry Tax</t>
  </si>
  <si>
    <t>Details of Other Taxes &amp; Duties</t>
  </si>
  <si>
    <t>Amount on which Other Taxes &amp; Duties are applicable</t>
  </si>
  <si>
    <t>Description of Taxes &amp; Duties</t>
  </si>
  <si>
    <t>Rate of Taxes &amp; Duties</t>
  </si>
  <si>
    <t>Amount of Taxes &amp; Duties</t>
  </si>
  <si>
    <t>(5)</t>
  </si>
  <si>
    <t>(6) =(3) x (4)</t>
  </si>
  <si>
    <t>Bid Form 2nd Envelope</t>
  </si>
  <si>
    <t>Goods to be supplied, including Type Test Charges.</t>
  </si>
  <si>
    <t>Supervision Charges.</t>
  </si>
  <si>
    <t>Taxes and Duties not included in Schedule 1 to 3</t>
  </si>
  <si>
    <t>Grand Summary [Schedule 1 to 4]</t>
  </si>
  <si>
    <t>We confirm that except as otherwise specifically provided our Bid Prices in this Second Envelope include all taxes, duties, levies and charges as may be assessed on us, our Sub-Contractor/Sub-Vendor or their employees by all municipal, state or national government authorities in connection with the Facilities, in and outside of India.</t>
  </si>
  <si>
    <t>ACSR ZEBRA Conductor</t>
  </si>
  <si>
    <t>Total Type Test charges as per Schedule-6</t>
  </si>
  <si>
    <t>Bought Out</t>
  </si>
  <si>
    <t xml:space="preserve">to be paid extra at actual </t>
  </si>
  <si>
    <t>Click here for details of Octroi</t>
  </si>
  <si>
    <t>Click here for details of Entry Taxes</t>
  </si>
  <si>
    <t>TOTAL SCHEDULE NO. 6</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</si>
  <si>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&amp; Sch-6] </t>
    </r>
    <r>
      <rPr>
        <b/>
        <sz val="11"/>
        <rFont val="Book Antiqua"/>
        <family val="1"/>
      </rPr>
      <t>In Rs.</t>
    </r>
  </si>
  <si>
    <t>Schedule-6 : Type Test Charges</t>
  </si>
  <si>
    <t>Eq Weightage of Rs/ %</t>
  </si>
  <si>
    <t>Final Discount Factor</t>
  </si>
  <si>
    <t>Schedule - 5 After Discount</t>
  </si>
  <si>
    <t>Specify type of Bidder            [Select from drop down menu]</t>
  </si>
  <si>
    <t>Sector-29,</t>
  </si>
  <si>
    <t>Place      :</t>
  </si>
  <si>
    <t xml:space="preserve">Date      : </t>
  </si>
  <si>
    <t>Amount on which Sales Tax is applicable</t>
  </si>
  <si>
    <t>Amount on which VAT becomes applicable</t>
  </si>
  <si>
    <t>Schedule-1 :  (Direct Only)</t>
  </si>
  <si>
    <t>Schedule-1 : (Bought Out Only)</t>
  </si>
  <si>
    <t>Excise Duty on this Amount</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</si>
  <si>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</si>
  <si>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</si>
  <si>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</si>
  <si>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</si>
  <si>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</si>
  <si>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</si>
  <si>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</si>
  <si>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t xml:space="preserve"> </t>
  </si>
  <si>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</si>
  <si>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</si>
  <si>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</si>
  <si>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</si>
  <si>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</si>
  <si>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</si>
  <si>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</si>
  <si>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</si>
  <si>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</si>
  <si>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</si>
  <si>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</si>
  <si>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</si>
  <si>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</si>
  <si>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</si>
  <si>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</si>
  <si>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</si>
  <si>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</si>
  <si>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</si>
  <si>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</si>
  <si>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</si>
  <si>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</si>
  <si>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</si>
  <si>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</si>
  <si>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</si>
  <si>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</si>
  <si>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</si>
  <si>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</si>
  <si>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</si>
  <si>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</si>
  <si>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</si>
  <si>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</si>
  <si>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</si>
  <si>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</si>
  <si>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</si>
  <si>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</si>
  <si>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</si>
  <si>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</si>
  <si>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</si>
  <si>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</si>
  <si>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</si>
  <si>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</si>
  <si>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</si>
  <si>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Clause Ref. No.</t>
  </si>
  <si>
    <t xml:space="preserve">Description of Clause </t>
  </si>
  <si>
    <t>Observation/ Comment of the Bidder</t>
  </si>
  <si>
    <t>Remarks</t>
  </si>
  <si>
    <t>Clause 10 Taxes and Duties, Section-IV, GCC</t>
  </si>
  <si>
    <t>10. Taxes and Duties</t>
  </si>
  <si>
    <t>10.1 The Supplier shall be entirely responsible for payment of all taxes, duties, licence fees ……………………….</t>
  </si>
  <si>
    <t>10.2 The Supplier shall be solely responsible for the taxes that may be levied on the Supplier's persons ………………………..</t>
  </si>
  <si>
    <t>10.3 In respect of direct transaction between the Purchaser and the Supplier, the EXW price is inclusive…………………………..</t>
  </si>
  <si>
    <t>10.4 Octroi/entry tax as applicable for destination site/state on all items of supply including bought-out finished items, which shall be dispatched directly from the ……………………………………</t>
  </si>
  <si>
    <t>10.5 Purchaser would not bear any liability on account of Service Tax. ……………….</t>
  </si>
  <si>
    <t>10.6 Sales Tax/VAT on Works Contract, Turnover Tax or any other similar taxes under the …………………………………..</t>
  </si>
  <si>
    <t>10.7 For the purpose of the Contract, it is agreed that the Contract Price specified in Article 2(Contract Price and Terms of Payment) of the Contract Agreement is based on the taxes, duties, levies and charges prevailing at the date seven (07) days prior to the last date of bid submission (hereinafter called “Tax” in this GCC Sub-clause 10.7). .……………........................................</t>
  </si>
  <si>
    <t>In respect of raw materials, intermediary components etc and bought out items, neither the Purchaser nor the Supplier shall be entitled to any claim arising due to increase or decrease in the rate of Tax, ……………………………………………....</t>
  </si>
  <si>
    <t>Clause 29 Change in Laws and Regulations, Section-IV, GCC</t>
  </si>
  <si>
    <t>29.1 If, after the date seven (07) days prior to the date of Bid Opening, any law, regulation, ordinance, order or by-law having the force of law is enacted, promulgated, abrogated or changed in India (which shall be deemed to include any change in interpretation or application by the competent authorities) ……………………………………….</t>
  </si>
  <si>
    <t>We hereby offer Multi-package discount as given below:</t>
  </si>
  <si>
    <t>Mode of Transaction (Direct)</t>
  </si>
  <si>
    <t>Total Type Test Charges for Tests to be conducted</t>
  </si>
  <si>
    <t>(d)</t>
  </si>
  <si>
    <t>(c)</t>
  </si>
  <si>
    <t>7 = 5 X 6</t>
  </si>
  <si>
    <t>Goods to be supplied, including Type Test Charges for Tests to be conducted.</t>
  </si>
  <si>
    <t>Supervision Charges</t>
  </si>
  <si>
    <t>(SCHEDULE OF RATES AND PRICES :  Type Test Charges for Tests to be Conducted)</t>
  </si>
  <si>
    <t>We also understand that, in case of award on us, you shall pay directly, if so required /reimburse to us octroi/entry tax as applicable for destination site/state on all items of supply. Further, Service Tax, if applicable, for the services to be rendered by us, the same is included in our bid price in this Second Envelope.</t>
  </si>
  <si>
    <t>Multipackage discount applicable on this package (CD03) only if other packages covered under the same bidding document is also awarded to us. Discount on lum-sum basis on total price quoted by us without Taxes &amp; Duties. [This discount shall be proportionately applicable on all the items of all the Schdules i.e. Sch-1 (without type test charges), Sch-2 &amp; Sch-6] IN Rs.</t>
  </si>
  <si>
    <t>Multipackage discount applicable on this package (CD03) only if other packages covered under the same bidding document is also awarded to us. Discount on percent basis on total price quoted by us without Taxes &amp; Duties. [This discount shall be proportionately applicable on all the items of all the Schdules i.e. Sch-1 (without type test charges), Sch-2 &amp; Sch-6] In Percent (%)</t>
  </si>
  <si>
    <t>Discount(s) offered at sl. No. 1 to 4 will automatically get displayed and accounted for in the respective items of the Schedules. Multi-Package Discount(s) offered at sl. No. 5 , 6 &amp; 7 will not get automatically accounted for in the respective items of the Schedules. The same shall be worked out saparately for evaluation, if becomes applicable.</t>
  </si>
  <si>
    <t>PR No</t>
  </si>
  <si>
    <t>PR Line Item No</t>
  </si>
  <si>
    <t>11 = 9 X 10</t>
  </si>
  <si>
    <t>Material Code</t>
  </si>
  <si>
    <t>10 = 8 X 9</t>
  </si>
  <si>
    <t>Line Item No</t>
  </si>
  <si>
    <t>Code</t>
  </si>
  <si>
    <t>9 = 7 X 8</t>
  </si>
  <si>
    <t>ACSR Zebra Conductor (for 765kV Line Only)-UTS</t>
  </si>
  <si>
    <t xml:space="preserve">EA </t>
  </si>
  <si>
    <t>ACSR Zebra Conductor (for 765kV Line Only)-D.C.Resistence Test</t>
  </si>
  <si>
    <t>ACSR Zebra Conductor (for 765kV Line Only)-Corona Extn.VoltageTest(Dry)</t>
  </si>
  <si>
    <t>ACSR Zebra Conductor (for 765kV Line Only)-RIV(Dry)</t>
  </si>
  <si>
    <t>Activity Description</t>
  </si>
  <si>
    <t>NOT APPLICABLE</t>
  </si>
  <si>
    <t>3A</t>
  </si>
  <si>
    <t xml:space="preserve">HSN Code </t>
  </si>
  <si>
    <t>Rate of GST applicable ( in %)</t>
  </si>
  <si>
    <t>4A</t>
  </si>
  <si>
    <t>4B</t>
  </si>
  <si>
    <t>4C</t>
  </si>
  <si>
    <t>4D</t>
  </si>
  <si>
    <t>Unit Ex-works price (excluding GST)</t>
  </si>
  <si>
    <t>Total Ex-works price (excluding GST)</t>
  </si>
  <si>
    <t># In case the bidder leaves the cell for confirmation of the HSN code and/or  GST rate  “blank”,  the HSN code and corresponding GST rate indicated by the Employer shall be deemed to be the one confirmed by the Bidder.</t>
  </si>
  <si>
    <r>
      <rPr>
        <b/>
        <sz val="18"/>
        <rFont val="Book Antiqua"/>
        <family val="1"/>
      </rPr>
      <t xml:space="preserve">* </t>
    </r>
    <r>
      <rPr>
        <b/>
        <sz val="10.5"/>
        <rFont val="Book Antiqua"/>
        <family val="1"/>
      </rPr>
      <t xml:space="preserve">Specify amount of GST on the transaction between the Supplier and the Purchaser separately in Schedule-4. </t>
    </r>
  </si>
  <si>
    <t>(SCHEDULE OF RATES AND PRICES : Local Transportation, In-transit Insurance and loading )</t>
  </si>
  <si>
    <t xml:space="preserve">Unit Freight, In –transit Insurance &amp; loading Charges </t>
  </si>
  <si>
    <t xml:space="preserve">Total Freight, In –transit Insurance &amp; loading Charges </t>
  </si>
  <si>
    <t>Total GST for Supply of Goods (inter-alia including Type Test Charges) between the Contractor and the Employer (identified in Schedule 1') which are not included in the Ex-works price as per the provision of the Bidding Documents, as applicable.</t>
  </si>
  <si>
    <t>TOTAL GST on Goods</t>
  </si>
  <si>
    <t>TOTAL GST on Services</t>
  </si>
  <si>
    <t>GRAND TOTAL [1+2]</t>
  </si>
  <si>
    <t>Total GST for Supervision Charges, if, any between the Contractor and the Employer (identified in Schedule 3') which are not included in the Supervision Charges as per the provision of the Bidding Documents, as applicable.</t>
  </si>
  <si>
    <t>Whether  rate of GST in column ‘4C’ is confirmed. If not,  indicate applicable rate of GST (in %) #</t>
  </si>
  <si>
    <t>GST on Item</t>
  </si>
  <si>
    <r>
      <t>100% of applicable Taxes and Duties,</t>
    </r>
    <r>
      <rPr>
        <b/>
        <sz val="12"/>
        <rFont val="Book Antiqua"/>
        <family val="1"/>
      </rPr>
      <t>i.e. GST</t>
    </r>
    <r>
      <rPr>
        <sz val="12"/>
        <rFont val="Book Antiqua"/>
        <family val="1"/>
      </rPr>
      <t xml:space="preserve"> which are payable by the Purchaser under the Contract, shall be reimbursed by the Purchaser  on production of satisfactory documentary evidence by the Supplier in accordance with the provisions of the Bidding Documents.</t>
    </r>
  </si>
  <si>
    <r>
      <t>We further understand that notwithstanding 3.0 above, in case of award on us, you shall also bear and pay/reimburse to us,</t>
    </r>
    <r>
      <rPr>
        <b/>
        <sz val="12"/>
        <rFont val="Book Antiqua"/>
        <family val="1"/>
      </rPr>
      <t xml:space="preserve"> GST applicable on supplies by us to you</t>
    </r>
    <r>
      <rPr>
        <sz val="12"/>
        <rFont val="Book Antiqua"/>
        <family val="1"/>
      </rPr>
      <t xml:space="preserve">, imposed on the Goods </t>
    </r>
    <r>
      <rPr>
        <b/>
        <sz val="12"/>
        <rFont val="Book Antiqua"/>
        <family val="1"/>
      </rPr>
      <t xml:space="preserve">including  Type Test charges for Type test to be conducted </t>
    </r>
    <r>
      <rPr>
        <sz val="12"/>
        <rFont val="Book Antiqua"/>
        <family val="1"/>
      </rPr>
      <t xml:space="preserve">specified in Schedule No. 1,  </t>
    </r>
    <r>
      <rPr>
        <b/>
        <sz val="12"/>
        <rFont val="Book Antiqua"/>
        <family val="1"/>
      </rPr>
      <t>of</t>
    </r>
    <r>
      <rPr>
        <sz val="12"/>
        <rFont val="Book Antiqua"/>
        <family val="1"/>
      </rPr>
      <t xml:space="preserve"> the Price Schedule in this Second Envelope; by the Indian Laws.</t>
    </r>
  </si>
  <si>
    <t xml:space="preserve">We confirm that we have also registered/we shall also get registered in the GST Network with a GSTIN, in all the states from which we shall make our supply of goods. </t>
  </si>
  <si>
    <t xml:space="preserve">Local Transportation, In-transit Insurance and loading </t>
  </si>
  <si>
    <t xml:space="preserve">Schedule-1 : Ex works prices </t>
  </si>
  <si>
    <t xml:space="preserve">Ex-works price of Plant and Equipment including Type Test Charges </t>
  </si>
  <si>
    <t>Schedule-1 : Ex works prices</t>
  </si>
  <si>
    <t>Local Transportation, In-transit Insurance and loading.</t>
  </si>
  <si>
    <t>All the cells in Sch-4 and Sch-5 are auto filled, therefore no cell is required to be filled up there.</t>
  </si>
  <si>
    <t>Fill up only green shaded cells in Sch-1 and Sch-2</t>
  </si>
  <si>
    <t>Whether HSN in column ‘4A’ is confirmed. If not,  indicate applicable the HSN code #</t>
  </si>
  <si>
    <t>Schedule-2 :Local Transportation, In-transit Insurance and loading</t>
  </si>
  <si>
    <t>Schedule-2 : Local Transportation, In-transit Insurance and loading</t>
  </si>
  <si>
    <t>i</t>
  </si>
  <si>
    <t xml:space="preserve">Total for Local Transportation, In-transit Insurance and loading </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</si>
  <si>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and deliver on destination site basis Goods under the above-named package in full conformity with the said Bidding Documents for the sum of Rs. </t>
  </si>
  <si>
    <t>GRAND TOTAL [1+2+4]</t>
  </si>
  <si>
    <r>
      <t>Discount on percent basis on total price quoted by us without Taxes &amp; Duties.</t>
    </r>
    <r>
      <rPr>
        <sz val="11"/>
        <rFont val="Book Antiqua"/>
        <family val="1"/>
      </rPr>
      <t xml:space="preserve"> [The discount shall be applicable on all the items of all the Schdules i.e. Sch-1 (without type test charges), Sch-2 &amp; Sch-6] </t>
    </r>
    <r>
      <rPr>
        <b/>
        <sz val="11"/>
        <rFont val="Book Antiqua"/>
        <family val="1"/>
      </rPr>
      <t>In Percent (%)</t>
    </r>
  </si>
  <si>
    <r>
      <t>Discount on percent basis on the Schedules as given below :</t>
    </r>
    <r>
      <rPr>
        <sz val="11"/>
        <rFont val="Book Antiqua"/>
        <family val="1"/>
      </rPr>
      <t xml:space="preserve"> [The discount shall be applicable on all the relevent items of the respective Schdules.] </t>
    </r>
    <r>
      <rPr>
        <b/>
        <sz val="11"/>
        <rFont val="Book Antiqua"/>
        <family val="1"/>
      </rPr>
      <t>In Percent (%)</t>
    </r>
  </si>
  <si>
    <t>Vendor development Package</t>
  </si>
  <si>
    <t>BRACE COMPOSITE LONG ROD INSULATOR FOR 400KV TRANSMISSION LINE (3.335MLENGTH, 160 KN TENSILE STRENGTH)</t>
  </si>
  <si>
    <t>HARDWARE FITTINGS INCLUDING SWIVEL/BASE PLATE, BASE/TIP MOUNT, YOKEPLATES, SUSPENSIONCLAMPS, EXTENSION LINKS, TURNBUCKLES, CORONACONTROLRINGS AND OTHERFITTINGS &amp; COMPONENTS AS PER REQUIREMENT FOR HORIZONTALV(BRACE POST TYPE) COMPOSITE INSULATED CROSS ARM</t>
  </si>
  <si>
    <t>SET</t>
  </si>
  <si>
    <t>2NOS. OF  SOLID CORE TYPE COMPOSITE POST INSULATOR (120KN TENSILESTRENGTH, 90KN COMPRESSIVE STRENGTH EACH)</t>
  </si>
  <si>
    <t>1 NO. OF  COMPOSITE POSTINSULATOR (240KN TENSILE STRENGTH, 180KN COMPRESSIVE STRENGTH) FOR400KV TRANSMISSION LINE</t>
  </si>
  <si>
    <t>2NOS. OF  SOLID CORE TYPE COMPOSITE POST INSULATOR (120KN TENSILESTRENGTH, 90KN COMPRESSIVE STRENGTH EACH) OR 1 NO. OF  COMPOSITE POSTINSULATOR (240KN TENSILE STRENGTH, 180KN COMPRESSIVE STRENGTH) FOR400KV TRANSMISSION LINE</t>
  </si>
  <si>
    <t>Procurement of Insulated Cross Arm for 400kV System under vendor development.</t>
  </si>
  <si>
    <t>CC/NT/G-MISC/DOM/A06/26/00981</t>
  </si>
  <si>
    <t>We declare that as specified in Clause 11.5, Section –II:ITB, Vol.-I of the Bidding Documents, prices quoted by us in the Price Schedules shall be on Firm Price basis during the entire currency of the contract and shall not be subject to Price Adjustment what-so-ever during the execution of Contract.</t>
  </si>
  <si>
    <t xml:space="preserve">Development of Insulated cross arm for 400kV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</si>
</sst>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_(* \(#,##0.00\);_(* &quot;-&quot;??_);_(@_)"/>
    <numFmt numFmtId="165" formatCode="0.0"/>
    <numFmt numFmtId="166" formatCode="0.000"/>
    <numFmt numFmtId="167" formatCode="_(* #,##0_);_(* \(#,##0\);_(* \-??_);_(@_)"/>
    <numFmt numFmtId="168" formatCode="_(* #,##0.0_);_(* \(#,##0.0\);_(* \-??_);_(@_)"/>
    <numFmt numFmtId="169" formatCode="#,##0.0"/>
    <numFmt numFmtId="170" formatCode="_-&quot;£&quot;* #,##0.00_-;\-&quot;£&quot;* #,##0.00_-;_-&quot;£&quot;* &quot;-&quot;??_-;_-@_-"/>
    <numFmt numFmtId="171" formatCode="&quot;\&quot;#,##0.00;[Red]\-&quot;\&quot;#,##0.00"/>
    <numFmt numFmtId="172" formatCode="#,##0.000_);\(#,##0.000\)"/>
    <numFmt numFmtId="173" formatCode="0.0_)"/>
    <numFmt numFmtId="174" formatCode=";;"/>
    <numFmt numFmtId="175" formatCode="&quot; &quot;@"/>
    <numFmt numFmtId="176" formatCode="#,##0.00&quot;  &quot;"/>
    <numFmt numFmtId="177" formatCode="[$-409]dd\-mmm\-yy;@"/>
    <numFmt numFmtId="178" formatCode="_(* #,##0_);_(* \(#,##0\);_(* &quot;-&quot;??_);_(@_)"/>
    <numFmt numFmtId="179" formatCode="0.0000000000%"/>
    <numFmt numFmtId="180" formatCode="#,##0.00;[Red]#,##0.00"/>
  </numFmts>
  <fonts count="63">
    <font>
      <sz val="11"/>
      <name val="Book Antiqua"/>
      <family val="1"/>
    </font>
    <font>
      <sz val="10"/>
      <name val="Arial"/>
      <family val="2"/>
    </font>
    <font>
      <u/>
      <sz val="10"/>
      <color indexed="12"/>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1"/>
      <color indexed="8"/>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b/>
      <sz val="16"/>
      <color indexed="12"/>
      <name val="Arial"/>
      <family val="2"/>
    </font>
    <font>
      <b/>
      <sz val="11"/>
      <color indexed="9"/>
      <name val="Book Antiqua"/>
      <family val="1"/>
    </font>
    <font>
      <b/>
      <sz val="12"/>
      <name val="Times New Roman"/>
      <family val="1"/>
    </font>
    <font>
      <sz val="12"/>
      <name val="Times New Roman"/>
      <family val="1"/>
    </font>
    <font>
      <sz val="11"/>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2"/>
      <name val="Arial"/>
      <family val="2"/>
    </font>
    <font>
      <sz val="10"/>
      <name val="Arial"/>
      <family val="2"/>
    </font>
    <font>
      <b/>
      <sz val="12"/>
      <name val="Arial"/>
      <family val="2"/>
    </font>
    <font>
      <sz val="11"/>
      <name val="Arial"/>
      <family val="2"/>
    </font>
    <font>
      <sz val="11"/>
      <name val="Book Antiqua"/>
      <family val="1"/>
    </font>
    <font>
      <sz val="12"/>
      <color indexed="9"/>
      <name val="Book Antiqua"/>
      <family val="1"/>
    </font>
    <font>
      <b/>
      <sz val="11"/>
      <color indexed="12"/>
      <name val="Book Antiqua"/>
      <family val="1"/>
    </font>
    <font>
      <sz val="1"/>
      <color indexed="9"/>
      <name val="Book Antiqua"/>
      <family val="1"/>
    </font>
    <font>
      <b/>
      <sz val="12"/>
      <color indexed="20"/>
      <name val="Book Antiqua"/>
      <family val="1"/>
    </font>
    <font>
      <sz val="10"/>
      <color indexed="9"/>
      <name val="Book Antiqua"/>
      <family val="1"/>
    </font>
    <font>
      <b/>
      <sz val="10"/>
      <color indexed="9"/>
      <name val="Book Antiqua"/>
      <family val="1"/>
    </font>
    <font>
      <sz val="11"/>
      <name val="Book Antiqua"/>
      <family val="1"/>
    </font>
    <font>
      <sz val="11"/>
      <name val="Book Antiqua"/>
      <family val="1"/>
    </font>
    <font>
      <b/>
      <vertAlign val="superscript"/>
      <sz val="12"/>
      <name val="Book Antiqua"/>
      <family val="1"/>
    </font>
    <font>
      <sz val="11"/>
      <name val="Book Antiqua"/>
      <family val="1"/>
    </font>
    <font>
      <b/>
      <sz val="11"/>
      <name val="Cambria"/>
      <family val="1"/>
    </font>
    <font>
      <b/>
      <sz val="12"/>
      <name val="Cambria"/>
      <family val="1"/>
    </font>
    <font>
      <sz val="11"/>
      <name val="Cambria"/>
      <family val="1"/>
    </font>
    <font>
      <sz val="10"/>
      <name val="Cambria"/>
      <family val="1"/>
    </font>
    <font>
      <b/>
      <sz val="11"/>
      <name val="Calibri"/>
      <family val="2"/>
    </font>
    <font>
      <b/>
      <sz val="10.5"/>
      <name val="Book Antiqua"/>
      <family val="1"/>
    </font>
    <font>
      <b/>
      <sz val="18"/>
      <name val="Book Antiqua"/>
      <family val="1"/>
    </font>
    <font>
      <sz val="10.5"/>
      <name val="Book Antiqua"/>
      <family val="1"/>
    </font>
    <font>
      <sz val="11"/>
      <color rgb="FFFF0000"/>
      <name val="Cambria"/>
      <family val="1"/>
    </font>
    <font>
      <sz val="14"/>
      <name val="Book Antiqua"/>
      <family val="1"/>
    </font>
    <font>
      <b/>
      <sz val="16"/>
      <name val="Book Antiqua"/>
      <family val="1"/>
    </font>
    <font>
      <b/>
      <sz val="14"/>
      <color indexed="12"/>
      <name val="Book Antiqua"/>
      <family val="1"/>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indexed="12"/>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47">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s>
  <cellStyleXfs count="42">
    <xf numFmtId="0" fontId="0" fillId="0" borderId="0"/>
    <xf numFmtId="9" fontId="7" fillId="0" borderId="0"/>
    <xf numFmtId="170"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8" fillId="0" borderId="0"/>
    <xf numFmtId="164" fontId="1" fillId="0" borderId="0" applyFont="0" applyFill="0" applyBorder="0" applyAlignment="0" applyProtection="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4" fontId="37" fillId="0" borderId="0" applyFont="0" applyFill="0" applyBorder="0" applyAlignment="0" applyProtection="0"/>
    <xf numFmtId="169" fontId="9"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2"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37" fontId="11" fillId="0" borderId="0"/>
    <xf numFmtId="166" fontId="1" fillId="0" borderId="0"/>
    <xf numFmtId="0" fontId="34" fillId="0" borderId="0"/>
    <xf numFmtId="0" fontId="16" fillId="0" borderId="0"/>
    <xf numFmtId="0" fontId="34" fillId="0" borderId="0"/>
    <xf numFmtId="0" fontId="1" fillId="0" borderId="0"/>
    <xf numFmtId="0" fontId="16" fillId="0" borderId="0" applyNumberFormat="0" applyFill="0" applyBorder="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xf numFmtId="0" fontId="16" fillId="0" borderId="0"/>
    <xf numFmtId="0" fontId="16" fillId="0" borderId="0"/>
    <xf numFmtId="0" fontId="1" fillId="0" borderId="0"/>
    <xf numFmtId="0" fontId="37" fillId="0" borderId="0"/>
    <xf numFmtId="0" fontId="1" fillId="0" borderId="0" applyNumberFormat="0" applyFont="0" applyFill="0" applyBorder="0" applyAlignment="0" applyProtection="0">
      <alignment vertical="top"/>
    </xf>
    <xf numFmtId="0" fontId="1" fillId="0" borderId="0"/>
    <xf numFmtId="0" fontId="12" fillId="0" borderId="0" applyFont="0"/>
    <xf numFmtId="0" fontId="13" fillId="0" borderId="0" applyNumberFormat="0" applyFill="0" applyBorder="0" applyAlignment="0" applyProtection="0">
      <alignment vertical="top"/>
      <protection locked="0"/>
    </xf>
    <xf numFmtId="0" fontId="14" fillId="0" borderId="0"/>
  </cellStyleXfs>
  <cellXfs count="745">
    <xf numFmtId="0" fontId="0" fillId="0" borderId="0" xfId="0"/>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5" fillId="0" borderId="4" xfId="0" applyFont="1" applyBorder="1" applyAlignment="1">
      <alignment vertical="center"/>
    </xf>
    <xf numFmtId="0" fontId="15" fillId="0" borderId="4" xfId="0" applyFont="1" applyBorder="1" applyAlignment="1">
      <alignment horizontal="right" vertical="center"/>
    </xf>
    <xf numFmtId="14" fontId="16" fillId="0" borderId="0" xfId="0" applyNumberFormat="1" applyFont="1" applyAlignment="1">
      <alignment horizontal="left" vertical="center"/>
    </xf>
    <xf numFmtId="0" fontId="16" fillId="0" borderId="0" xfId="0" applyFont="1" applyAlignment="1">
      <alignment horizontal="justify" vertical="center"/>
    </xf>
    <xf numFmtId="0" fontId="19" fillId="0" borderId="0" xfId="32" applyFont="1" applyAlignment="1" applyProtection="1">
      <alignment vertical="center"/>
      <protection hidden="1"/>
    </xf>
    <xf numFmtId="0" fontId="4" fillId="0" borderId="0" xfId="32" applyFont="1" applyAlignment="1" applyProtection="1">
      <alignment vertical="center"/>
      <protection hidden="1"/>
    </xf>
    <xf numFmtId="0" fontId="20" fillId="0" borderId="0" xfId="32" applyFont="1" applyAlignment="1" applyProtection="1">
      <alignment vertical="center"/>
      <protection hidden="1"/>
    </xf>
    <xf numFmtId="0" fontId="20" fillId="0" borderId="0" xfId="32" applyFont="1" applyProtection="1">
      <protection hidden="1"/>
    </xf>
    <xf numFmtId="0" fontId="1" fillId="0" borderId="0" xfId="32" applyProtection="1">
      <protection hidden="1"/>
    </xf>
    <xf numFmtId="0" fontId="5" fillId="0" borderId="0" xfId="32" applyFont="1" applyAlignment="1" applyProtection="1">
      <alignment vertical="center"/>
      <protection hidden="1"/>
    </xf>
    <xf numFmtId="0" fontId="5" fillId="0" borderId="5" xfId="32" applyFont="1" applyBorder="1" applyAlignment="1" applyProtection="1">
      <alignment vertical="center"/>
      <protection hidden="1"/>
    </xf>
    <xf numFmtId="0" fontId="5" fillId="0" borderId="6" xfId="32" applyFont="1" applyBorder="1" applyAlignment="1" applyProtection="1">
      <alignment vertical="center"/>
      <protection hidden="1"/>
    </xf>
    <xf numFmtId="0" fontId="1" fillId="0" borderId="0" xfId="32"/>
    <xf numFmtId="0" fontId="5" fillId="0" borderId="7" xfId="32" applyFont="1" applyBorder="1" applyAlignment="1" applyProtection="1">
      <alignment vertical="center"/>
      <protection hidden="1"/>
    </xf>
    <xf numFmtId="0" fontId="1" fillId="0" borderId="0" xfId="32" applyAlignment="1" applyProtection="1">
      <alignment vertical="center"/>
      <protection hidden="1"/>
    </xf>
    <xf numFmtId="0" fontId="25" fillId="0" borderId="5" xfId="32" applyFont="1" applyBorder="1" applyAlignment="1" applyProtection="1">
      <alignment vertical="center"/>
      <protection hidden="1"/>
    </xf>
    <xf numFmtId="0" fontId="25" fillId="0" borderId="0" xfId="32" applyFont="1" applyAlignment="1" applyProtection="1">
      <alignment vertical="center"/>
      <protection hidden="1"/>
    </xf>
    <xf numFmtId="0" fontId="5" fillId="0" borderId="8" xfId="32" applyFont="1" applyBorder="1" applyAlignment="1" applyProtection="1">
      <alignment vertical="center"/>
      <protection hidden="1"/>
    </xf>
    <xf numFmtId="0" fontId="15" fillId="0" borderId="0" xfId="33" applyFont="1" applyAlignment="1" applyProtection="1">
      <alignment vertical="center"/>
      <protection hidden="1"/>
    </xf>
    <xf numFmtId="0" fontId="16" fillId="0" borderId="0" xfId="33" applyAlignment="1" applyProtection="1">
      <alignment vertical="center"/>
      <protection hidden="1"/>
    </xf>
    <xf numFmtId="0" fontId="15" fillId="0" borderId="0" xfId="33" applyFont="1" applyAlignment="1" applyProtection="1">
      <alignment vertical="top"/>
      <protection hidden="1"/>
    </xf>
    <xf numFmtId="0" fontId="16" fillId="0" borderId="0" xfId="0" applyFont="1" applyAlignment="1" applyProtection="1">
      <alignment vertical="center"/>
      <protection hidden="1"/>
    </xf>
    <xf numFmtId="0" fontId="15" fillId="0" borderId="0" xfId="0" applyFont="1" applyAlignment="1">
      <alignment horizontal="justify" vertical="center"/>
    </xf>
    <xf numFmtId="0" fontId="15" fillId="0" borderId="0" xfId="0" applyFont="1" applyAlignment="1">
      <alignment horizontal="right" vertical="center"/>
    </xf>
    <xf numFmtId="0" fontId="16" fillId="0" borderId="0" xfId="0" applyFont="1" applyAlignment="1">
      <alignment horizontal="right" vertical="center"/>
    </xf>
    <xf numFmtId="0" fontId="5" fillId="0" borderId="0" xfId="32" applyFont="1" applyAlignment="1" applyProtection="1">
      <alignment vertical="top"/>
      <protection hidden="1"/>
    </xf>
    <xf numFmtId="0" fontId="26" fillId="0" borderId="0" xfId="32" applyFont="1" applyAlignment="1" applyProtection="1">
      <alignment horizontal="center" vertical="center"/>
      <protection hidden="1"/>
    </xf>
    <xf numFmtId="0" fontId="15" fillId="0" borderId="0" xfId="32" applyFont="1" applyAlignment="1" applyProtection="1">
      <alignment vertical="center"/>
      <protection hidden="1"/>
    </xf>
    <xf numFmtId="0" fontId="16" fillId="0" borderId="0" xfId="32" applyFont="1" applyAlignment="1" applyProtection="1">
      <alignment vertical="center"/>
      <protection hidden="1"/>
    </xf>
    <xf numFmtId="0" fontId="15" fillId="0" borderId="0" xfId="35" applyFont="1" applyAlignment="1" applyProtection="1">
      <alignment vertical="top"/>
      <protection hidden="1"/>
    </xf>
    <xf numFmtId="0" fontId="16" fillId="0" borderId="0" xfId="32" applyFont="1" applyAlignment="1" applyProtection="1">
      <alignment vertical="top"/>
      <protection hidden="1"/>
    </xf>
    <xf numFmtId="0" fontId="26" fillId="0" borderId="0" xfId="32" applyFont="1" applyAlignment="1" applyProtection="1">
      <alignment vertical="center"/>
      <protection hidden="1"/>
    </xf>
    <xf numFmtId="175" fontId="15" fillId="0" borderId="9" xfId="32" applyNumberFormat="1" applyFont="1" applyBorder="1" applyAlignment="1" applyProtection="1">
      <alignment horizontal="center" vertical="center"/>
      <protection hidden="1"/>
    </xf>
    <xf numFmtId="0" fontId="16" fillId="0" borderId="10" xfId="32" applyFont="1" applyBorder="1" applyAlignment="1" applyProtection="1">
      <alignment horizontal="center" vertical="center"/>
      <protection hidden="1"/>
    </xf>
    <xf numFmtId="0" fontId="16" fillId="0" borderId="11" xfId="32" applyFont="1" applyBorder="1" applyAlignment="1" applyProtection="1">
      <alignment horizontal="justify" vertical="center" wrapText="1"/>
      <protection hidden="1"/>
    </xf>
    <xf numFmtId="0" fontId="15" fillId="2" borderId="11" xfId="32" applyFont="1" applyFill="1" applyBorder="1" applyAlignment="1" applyProtection="1">
      <alignment vertical="center" wrapText="1"/>
      <protection hidden="1"/>
    </xf>
    <xf numFmtId="0" fontId="16" fillId="0" borderId="10" xfId="32" applyFont="1" applyBorder="1" applyAlignment="1" applyProtection="1">
      <alignment vertical="center"/>
      <protection hidden="1"/>
    </xf>
    <xf numFmtId="0" fontId="16" fillId="0" borderId="12" xfId="32" applyFont="1" applyBorder="1" applyAlignment="1" applyProtection="1">
      <alignment vertical="center"/>
      <protection hidden="1"/>
    </xf>
    <xf numFmtId="0" fontId="15" fillId="0" borderId="0" xfId="32" applyFont="1" applyAlignment="1" applyProtection="1">
      <alignment vertical="center" wrapText="1"/>
      <protection hidden="1"/>
    </xf>
    <xf numFmtId="4" fontId="15" fillId="0" borderId="0" xfId="32" applyNumberFormat="1" applyFont="1" applyAlignment="1" applyProtection="1">
      <alignment vertical="center"/>
      <protection hidden="1"/>
    </xf>
    <xf numFmtId="0" fontId="16" fillId="0" borderId="0" xfId="32" applyFont="1" applyAlignment="1" applyProtection="1">
      <alignment horizontal="left" vertical="center" wrapText="1"/>
      <protection hidden="1"/>
    </xf>
    <xf numFmtId="0" fontId="16" fillId="0" borderId="0" xfId="32" applyFont="1" applyAlignment="1" applyProtection="1">
      <alignment horizontal="right" vertical="center"/>
      <protection hidden="1"/>
    </xf>
    <xf numFmtId="0" fontId="16" fillId="0" borderId="0" xfId="32" applyFont="1" applyAlignment="1" applyProtection="1">
      <alignment horizontal="left" vertical="center"/>
      <protection hidden="1"/>
    </xf>
    <xf numFmtId="0" fontId="6" fillId="0" borderId="0" xfId="32" applyFont="1" applyAlignment="1" applyProtection="1">
      <alignment horizontal="center" vertical="top"/>
      <protection hidden="1"/>
    </xf>
    <xf numFmtId="0" fontId="15" fillId="0" borderId="4" xfId="32" applyFont="1" applyBorder="1" applyAlignment="1" applyProtection="1">
      <alignment vertical="top"/>
      <protection hidden="1"/>
    </xf>
    <xf numFmtId="0" fontId="15" fillId="0" borderId="9" xfId="32" applyFont="1" applyBorder="1" applyAlignment="1" applyProtection="1">
      <alignment horizontal="justify" vertical="top" wrapText="1"/>
      <protection hidden="1"/>
    </xf>
    <xf numFmtId="0" fontId="15" fillId="0" borderId="9" xfId="32" applyFont="1" applyBorder="1" applyAlignment="1" applyProtection="1">
      <alignment horizontal="right" vertical="center" wrapText="1" indent="5"/>
      <protection hidden="1"/>
    </xf>
    <xf numFmtId="0" fontId="16" fillId="0" borderId="12" xfId="32" applyFont="1" applyBorder="1" applyAlignment="1" applyProtection="1">
      <alignment horizontal="center" vertical="center"/>
      <protection hidden="1"/>
    </xf>
    <xf numFmtId="0" fontId="5" fillId="0" borderId="0" xfId="32" applyFont="1" applyAlignment="1" applyProtection="1">
      <alignment horizontal="right"/>
      <protection hidden="1"/>
    </xf>
    <xf numFmtId="0" fontId="15" fillId="0" borderId="4" xfId="0" applyFont="1" applyBorder="1" applyAlignment="1">
      <alignment horizontal="left" vertical="center"/>
    </xf>
    <xf numFmtId="0" fontId="15" fillId="0" borderId="4" xfId="0" applyFont="1" applyBorder="1" applyAlignment="1">
      <alignment horizontal="justify" vertical="center"/>
    </xf>
    <xf numFmtId="0" fontId="15" fillId="0" borderId="4" xfId="0" applyFont="1" applyBorder="1" applyAlignment="1">
      <alignment horizontal="center" vertical="center"/>
    </xf>
    <xf numFmtId="0" fontId="16" fillId="0" borderId="0" xfId="33" applyAlignment="1" applyProtection="1">
      <alignment horizontal="left" vertical="center" indent="1"/>
      <protection hidden="1"/>
    </xf>
    <xf numFmtId="0" fontId="16" fillId="0" borderId="0" xfId="0" applyFont="1" applyAlignment="1" applyProtection="1">
      <alignment horizontal="left" vertical="center" indent="1"/>
      <protection hidden="1"/>
    </xf>
    <xf numFmtId="0" fontId="16" fillId="0" borderId="0" xfId="32" applyFont="1" applyAlignment="1" applyProtection="1">
      <alignment horizontal="left" vertical="center" indent="1"/>
      <protection hidden="1"/>
    </xf>
    <xf numFmtId="0" fontId="16" fillId="0" borderId="0" xfId="35" applyFont="1" applyAlignment="1" applyProtection="1">
      <alignment horizontal="left" vertical="center" indent="1"/>
      <protection hidden="1"/>
    </xf>
    <xf numFmtId="0" fontId="16" fillId="0" borderId="0" xfId="0" applyFont="1" applyAlignment="1" applyProtection="1">
      <alignment horizontal="left" vertical="center"/>
      <protection hidden="1"/>
    </xf>
    <xf numFmtId="0" fontId="16" fillId="0" borderId="0" xfId="33" applyAlignment="1" applyProtection="1">
      <alignment horizontal="left" vertical="center"/>
      <protection hidden="1"/>
    </xf>
    <xf numFmtId="0" fontId="15" fillId="0" borderId="0" xfId="33" applyFont="1" applyAlignment="1" applyProtection="1">
      <alignment horizontal="left" vertical="center"/>
      <protection hidden="1"/>
    </xf>
    <xf numFmtId="0" fontId="15" fillId="0" borderId="6" xfId="32" applyFont="1" applyBorder="1" applyAlignment="1" applyProtection="1">
      <alignment horizontal="right" vertical="center" indent="5"/>
      <protection hidden="1"/>
    </xf>
    <xf numFmtId="4" fontId="15" fillId="0" borderId="9" xfId="32" applyNumberFormat="1" applyFont="1" applyBorder="1" applyAlignment="1" applyProtection="1">
      <alignment vertical="center"/>
      <protection hidden="1"/>
    </xf>
    <xf numFmtId="176" fontId="15" fillId="0" borderId="9" xfId="32" applyNumberFormat="1" applyFont="1" applyBorder="1" applyAlignment="1" applyProtection="1">
      <alignment vertical="center"/>
      <protection hidden="1"/>
    </xf>
    <xf numFmtId="0" fontId="15" fillId="0" borderId="9" xfId="32" applyFont="1" applyBorder="1" applyAlignment="1" applyProtection="1">
      <alignment vertical="center"/>
      <protection hidden="1"/>
    </xf>
    <xf numFmtId="0" fontId="15" fillId="0" borderId="0" xfId="32" applyFont="1" applyAlignment="1" applyProtection="1">
      <alignment horizontal="left" vertical="top" wrapText="1"/>
      <protection hidden="1"/>
    </xf>
    <xf numFmtId="0" fontId="15" fillId="0" borderId="12" xfId="32" applyFont="1" applyBorder="1" applyAlignment="1" applyProtection="1">
      <alignment horizontal="right" vertical="center"/>
      <protection hidden="1"/>
    </xf>
    <xf numFmtId="0" fontId="15" fillId="0" borderId="9" xfId="32" applyFont="1" applyBorder="1" applyAlignment="1" applyProtection="1">
      <alignment horizontal="center" vertical="center" wrapText="1"/>
      <protection hidden="1"/>
    </xf>
    <xf numFmtId="0" fontId="16" fillId="0" borderId="0" xfId="32" applyFont="1" applyAlignment="1" applyProtection="1">
      <alignment horizontal="center" vertical="center"/>
      <protection hidden="1"/>
    </xf>
    <xf numFmtId="0" fontId="15" fillId="0" borderId="12" xfId="32" applyFont="1" applyBorder="1" applyAlignment="1" applyProtection="1">
      <alignment horizontal="right" vertical="center" wrapText="1"/>
      <protection hidden="1"/>
    </xf>
    <xf numFmtId="0" fontId="15" fillId="0" borderId="0" xfId="32" applyFont="1" applyAlignment="1" applyProtection="1">
      <alignment horizontal="left" vertical="center" wrapText="1"/>
      <protection hidden="1"/>
    </xf>
    <xf numFmtId="0" fontId="15" fillId="0" borderId="0" xfId="32" applyFont="1" applyAlignment="1" applyProtection="1">
      <alignment horizontal="right" vertical="center" wrapText="1"/>
      <protection hidden="1"/>
    </xf>
    <xf numFmtId="0" fontId="0" fillId="0" borderId="0" xfId="0" applyProtection="1">
      <protection hidden="1"/>
    </xf>
    <xf numFmtId="0" fontId="15" fillId="0" borderId="4" xfId="0" applyFont="1" applyBorder="1" applyAlignment="1" applyProtection="1">
      <alignment horizontal="left" vertical="center"/>
      <protection hidden="1"/>
    </xf>
    <xf numFmtId="0" fontId="15" fillId="0" borderId="4" xfId="0" applyFont="1" applyBorder="1" applyAlignment="1" applyProtection="1">
      <alignment horizontal="justify" vertical="center"/>
      <protection hidden="1"/>
    </xf>
    <xf numFmtId="0" fontId="15" fillId="0" borderId="4" xfId="0" applyFont="1" applyBorder="1" applyAlignment="1" applyProtection="1">
      <alignment horizontal="center" vertical="center"/>
      <protection hidden="1"/>
    </xf>
    <xf numFmtId="0" fontId="15" fillId="0" borderId="4" xfId="0" applyFont="1" applyBorder="1" applyAlignment="1" applyProtection="1">
      <alignment vertical="center"/>
      <protection hidden="1"/>
    </xf>
    <xf numFmtId="0" fontId="15" fillId="0" borderId="4" xfId="0" applyFont="1" applyBorder="1" applyAlignment="1" applyProtection="1">
      <alignment horizontal="right" vertical="center"/>
      <protection hidden="1"/>
    </xf>
    <xf numFmtId="0" fontId="1" fillId="0" borderId="0" xfId="31" applyNumberFormat="1" applyFont="1" applyFill="1" applyBorder="1" applyAlignment="1" applyProtection="1">
      <alignment vertical="top"/>
      <protection hidden="1"/>
    </xf>
    <xf numFmtId="0" fontId="16" fillId="0" borderId="0" xfId="0" applyFont="1" applyAlignment="1" applyProtection="1">
      <alignment horizontal="justify" vertical="center"/>
      <protection hidden="1"/>
    </xf>
    <xf numFmtId="0" fontId="16" fillId="0" borderId="0" xfId="0" applyFont="1" applyAlignment="1" applyProtection="1">
      <alignment horizontal="center" vertical="center"/>
      <protection hidden="1"/>
    </xf>
    <xf numFmtId="0" fontId="16" fillId="0" borderId="0" xfId="28" applyNumberFormat="1" applyFill="1" applyBorder="1" applyAlignment="1" applyProtection="1">
      <alignment vertical="center"/>
      <protection hidden="1"/>
    </xf>
    <xf numFmtId="0" fontId="16" fillId="0" borderId="0" xfId="28" applyNumberFormat="1" applyFill="1" applyBorder="1" applyAlignment="1" applyProtection="1">
      <alignment vertical="center" wrapText="1"/>
      <protection hidden="1"/>
    </xf>
    <xf numFmtId="0" fontId="15" fillId="0" borderId="0" xfId="0" applyFont="1" applyAlignment="1" applyProtection="1">
      <alignment horizontal="justify" vertical="center"/>
      <protection hidden="1"/>
    </xf>
    <xf numFmtId="14" fontId="16" fillId="0" borderId="0" xfId="0" applyNumberFormat="1" applyFont="1" applyAlignment="1" applyProtection="1">
      <alignment horizontal="left" vertical="center"/>
      <protection hidden="1"/>
    </xf>
    <xf numFmtId="0" fontId="15"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5" fillId="0" borderId="0" xfId="0" applyFont="1" applyAlignment="1" applyProtection="1">
      <alignment horizontal="left" vertical="center"/>
      <protection hidden="1"/>
    </xf>
    <xf numFmtId="0" fontId="15" fillId="0" borderId="0" xfId="0" applyFont="1" applyAlignment="1">
      <alignment horizontal="left" vertical="center" indent="1"/>
    </xf>
    <xf numFmtId="0" fontId="15" fillId="0" borderId="0" xfId="32" applyFont="1" applyAlignment="1" applyProtection="1">
      <alignment horizontal="left" vertical="center" indent="1"/>
      <protection hidden="1"/>
    </xf>
    <xf numFmtId="0" fontId="0" fillId="0" borderId="0" xfId="0" applyAlignment="1" applyProtection="1">
      <alignment vertical="center"/>
      <protection hidden="1"/>
    </xf>
    <xf numFmtId="0" fontId="15" fillId="0" borderId="0" xfId="33" applyFont="1" applyAlignment="1" applyProtection="1">
      <alignment horizontal="center" vertical="center"/>
      <protection hidden="1"/>
    </xf>
    <xf numFmtId="0" fontId="15" fillId="0" borderId="0" xfId="33" applyFont="1" applyAlignment="1" applyProtection="1">
      <alignment horizontal="left" vertical="center" indent="1"/>
      <protection hidden="1"/>
    </xf>
    <xf numFmtId="0" fontId="15" fillId="0" borderId="11" xfId="0" applyFont="1" applyBorder="1" applyAlignment="1" applyProtection="1">
      <alignment horizontal="left" vertical="center" wrapText="1"/>
      <protection hidden="1"/>
    </xf>
    <xf numFmtId="0" fontId="15" fillId="0" borderId="11" xfId="0" applyFont="1" applyBorder="1" applyAlignment="1" applyProtection="1">
      <alignment horizontal="center" vertical="center" wrapText="1"/>
      <protection hidden="1"/>
    </xf>
    <xf numFmtId="0" fontId="15" fillId="0" borderId="11" xfId="33" applyFont="1" applyBorder="1" applyAlignment="1" applyProtection="1">
      <alignment horizontal="center" vertical="center"/>
      <protection hidden="1"/>
    </xf>
    <xf numFmtId="0" fontId="16" fillId="0" borderId="11" xfId="33" applyBorder="1" applyAlignment="1" applyProtection="1">
      <alignment horizontal="left" vertical="center" wrapText="1"/>
      <protection hidden="1"/>
    </xf>
    <xf numFmtId="0" fontId="16" fillId="0" borderId="0" xfId="33" applyAlignment="1" applyProtection="1">
      <alignment horizontal="left" vertical="center" wrapText="1"/>
      <protection hidden="1"/>
    </xf>
    <xf numFmtId="0" fontId="15" fillId="0" borderId="0" xfId="0" applyFont="1" applyAlignment="1" applyProtection="1">
      <alignment vertical="center" wrapText="1"/>
      <protection hidden="1"/>
    </xf>
    <xf numFmtId="0" fontId="15" fillId="0" borderId="0" xfId="0" applyFont="1" applyAlignment="1" applyProtection="1">
      <alignment horizontal="left" vertical="center" indent="1"/>
      <protection hidden="1"/>
    </xf>
    <xf numFmtId="0" fontId="15" fillId="0" borderId="4" xfId="24" applyFont="1" applyBorder="1" applyAlignment="1" applyProtection="1">
      <alignment vertical="center"/>
      <protection hidden="1"/>
    </xf>
    <xf numFmtId="0" fontId="16" fillId="0" borderId="4" xfId="24" applyFont="1" applyBorder="1" applyAlignment="1" applyProtection="1">
      <alignment vertical="center"/>
      <protection hidden="1"/>
    </xf>
    <xf numFmtId="0" fontId="34" fillId="0" borderId="0" xfId="24" applyAlignment="1" applyProtection="1">
      <alignment vertical="center"/>
      <protection hidden="1"/>
    </xf>
    <xf numFmtId="0" fontId="34" fillId="0" borderId="0" xfId="24" applyProtection="1">
      <protection hidden="1"/>
    </xf>
    <xf numFmtId="0" fontId="15" fillId="0" borderId="0" xfId="24" applyFont="1" applyAlignment="1" applyProtection="1">
      <alignment horizontal="center" vertical="center"/>
      <protection hidden="1"/>
    </xf>
    <xf numFmtId="0" fontId="16" fillId="0" borderId="0" xfId="24" applyFont="1" applyAlignment="1" applyProtection="1">
      <alignment vertical="center"/>
      <protection hidden="1"/>
    </xf>
    <xf numFmtId="0" fontId="15" fillId="0" borderId="0" xfId="25" applyFont="1" applyAlignment="1" applyProtection="1">
      <alignment horizontal="left" vertical="center"/>
      <protection hidden="1"/>
    </xf>
    <xf numFmtId="0" fontId="16" fillId="0" borderId="0" xfId="34" applyAlignment="1" applyProtection="1">
      <alignment horizontal="left" vertical="center"/>
      <protection hidden="1"/>
    </xf>
    <xf numFmtId="0" fontId="16" fillId="0" borderId="0" xfId="24" applyFont="1" applyAlignment="1" applyProtection="1">
      <alignment horizontal="left" vertical="center"/>
      <protection hidden="1"/>
    </xf>
    <xf numFmtId="0" fontId="16" fillId="0" borderId="0" xfId="24" applyFont="1" applyAlignment="1" applyProtection="1">
      <alignment horizontal="justify" vertical="center"/>
      <protection hidden="1"/>
    </xf>
    <xf numFmtId="0" fontId="15" fillId="0" borderId="0" xfId="24" applyFont="1" applyAlignment="1" applyProtection="1">
      <alignment horizontal="right" vertical="center"/>
      <protection hidden="1"/>
    </xf>
    <xf numFmtId="0" fontId="15" fillId="0" borderId="4" xfId="24" applyFont="1" applyBorder="1" applyAlignment="1" applyProtection="1">
      <alignment horizontal="right" vertical="center"/>
      <protection hidden="1"/>
    </xf>
    <xf numFmtId="177" fontId="16" fillId="0" borderId="0" xfId="24" applyNumberFormat="1" applyFont="1" applyAlignment="1" applyProtection="1">
      <alignment horizontal="left" vertical="center"/>
      <protection hidden="1"/>
    </xf>
    <xf numFmtId="0" fontId="16" fillId="0" borderId="0" xfId="0" applyFont="1" applyAlignment="1" applyProtection="1">
      <alignment horizontal="center" vertical="center" wrapText="1"/>
      <protection hidden="1"/>
    </xf>
    <xf numFmtId="165" fontId="16" fillId="0" borderId="0" xfId="0" applyNumberFormat="1" applyFont="1" applyAlignment="1" applyProtection="1">
      <alignment horizontal="center" vertical="center"/>
      <protection hidden="1"/>
    </xf>
    <xf numFmtId="177" fontId="15" fillId="0" borderId="0" xfId="0" applyNumberFormat="1" applyFont="1" applyAlignment="1">
      <alignment horizontal="left" vertical="center" indent="1"/>
    </xf>
    <xf numFmtId="177" fontId="15" fillId="0" borderId="0" xfId="0" applyNumberFormat="1" applyFont="1" applyAlignment="1" applyProtection="1">
      <alignment horizontal="justify" vertical="center"/>
      <protection hidden="1"/>
    </xf>
    <xf numFmtId="177" fontId="15" fillId="0" borderId="0" xfId="0" applyNumberFormat="1" applyFont="1" applyAlignment="1" applyProtection="1">
      <alignment horizontal="left" vertical="center" indent="1"/>
      <protection hidden="1"/>
    </xf>
    <xf numFmtId="177" fontId="15" fillId="0" borderId="0" xfId="24" applyNumberFormat="1" applyFont="1" applyAlignment="1" applyProtection="1">
      <alignment vertical="center"/>
      <protection hidden="1"/>
    </xf>
    <xf numFmtId="0" fontId="15" fillId="0" borderId="0" xfId="24" applyFont="1" applyAlignment="1" applyProtection="1">
      <alignment horizontal="left" vertical="center" indent="1"/>
      <protection hidden="1"/>
    </xf>
    <xf numFmtId="0" fontId="16" fillId="0" borderId="0" xfId="24" applyFont="1" applyAlignment="1" applyProtection="1">
      <alignment horizontal="left" vertical="center" indent="1"/>
      <protection hidden="1"/>
    </xf>
    <xf numFmtId="165" fontId="5" fillId="0" borderId="0" xfId="24" applyNumberFormat="1" applyFont="1" applyAlignment="1" applyProtection="1">
      <alignment horizontal="center" vertical="top"/>
      <protection hidden="1"/>
    </xf>
    <xf numFmtId="165" fontId="5" fillId="0" borderId="0" xfId="24" applyNumberFormat="1" applyFont="1" applyAlignment="1" applyProtection="1">
      <alignment horizontal="center" vertical="center"/>
      <protection hidden="1"/>
    </xf>
    <xf numFmtId="0" fontId="5" fillId="0" borderId="0" xfId="24" applyFont="1" applyAlignment="1" applyProtection="1">
      <alignment horizontal="center" vertical="top"/>
      <protection hidden="1"/>
    </xf>
    <xf numFmtId="0" fontId="5" fillId="0" borderId="0" xfId="24" applyFont="1" applyAlignment="1" applyProtection="1">
      <alignment horizontal="left" vertical="center"/>
      <protection hidden="1"/>
    </xf>
    <xf numFmtId="0" fontId="37" fillId="0" borderId="0" xfId="27" applyFont="1" applyAlignment="1" applyProtection="1">
      <alignment horizontal="center" vertical="center"/>
      <protection hidden="1"/>
    </xf>
    <xf numFmtId="0" fontId="37" fillId="0" borderId="0" xfId="27" applyFont="1" applyAlignment="1" applyProtection="1">
      <alignment horizontal="left" vertical="center"/>
      <protection hidden="1"/>
    </xf>
    <xf numFmtId="0" fontId="1" fillId="0" borderId="0" xfId="27" applyAlignment="1" applyProtection="1">
      <alignment vertical="center"/>
      <protection hidden="1"/>
    </xf>
    <xf numFmtId="0" fontId="37" fillId="0" borderId="0" xfId="27" applyFont="1" applyAlignment="1" applyProtection="1">
      <alignment vertical="center"/>
      <protection hidden="1"/>
    </xf>
    <xf numFmtId="0" fontId="1" fillId="0" borderId="0" xfId="27" applyProtection="1">
      <protection hidden="1"/>
    </xf>
    <xf numFmtId="0" fontId="1" fillId="0" borderId="0" xfId="27" applyAlignment="1" applyProtection="1">
      <alignment horizontal="left"/>
      <protection hidden="1"/>
    </xf>
    <xf numFmtId="0" fontId="1" fillId="0" borderId="0" xfId="27" applyAlignment="1" applyProtection="1">
      <alignment horizontal="center"/>
      <protection hidden="1"/>
    </xf>
    <xf numFmtId="0" fontId="1" fillId="0" borderId="0" xfId="38" applyAlignment="1" applyProtection="1">
      <alignment horizontal="center"/>
      <protection hidden="1"/>
    </xf>
    <xf numFmtId="0" fontId="1" fillId="0" borderId="0" xfId="38" applyProtection="1">
      <protection hidden="1"/>
    </xf>
    <xf numFmtId="0" fontId="16" fillId="0" borderId="0" xfId="0" applyFont="1" applyAlignment="1" applyProtection="1">
      <alignment horizontal="left" vertical="center" indent="2"/>
      <protection hidden="1"/>
    </xf>
    <xf numFmtId="0" fontId="16" fillId="0" borderId="0" xfId="0" applyFont="1" applyAlignment="1" applyProtection="1">
      <alignment vertical="center"/>
      <protection locked="0"/>
    </xf>
    <xf numFmtId="0" fontId="16" fillId="0" borderId="13" xfId="0" applyFont="1" applyBorder="1" applyAlignment="1" applyProtection="1">
      <alignment horizontal="left" vertical="center"/>
      <protection hidden="1"/>
    </xf>
    <xf numFmtId="0" fontId="15" fillId="0" borderId="0" xfId="24" applyFont="1" applyAlignment="1" applyProtection="1">
      <alignment horizontal="left" vertical="center" indent="2"/>
      <protection hidden="1"/>
    </xf>
    <xf numFmtId="0" fontId="38" fillId="0" borderId="0" xfId="31" applyNumberFormat="1" applyFont="1" applyFill="1" applyBorder="1" applyAlignment="1" applyProtection="1">
      <alignment horizontal="center" vertical="top"/>
      <protection hidden="1"/>
    </xf>
    <xf numFmtId="0" fontId="15" fillId="0" borderId="0" xfId="0" applyFont="1" applyAlignment="1" applyProtection="1">
      <alignment horizontal="center" vertical="center"/>
      <protection hidden="1"/>
    </xf>
    <xf numFmtId="0" fontId="15" fillId="0" borderId="0" xfId="31" applyFont="1" applyAlignment="1" applyProtection="1">
      <alignment horizontal="center" vertical="center" wrapText="1"/>
      <protection hidden="1"/>
    </xf>
    <xf numFmtId="0" fontId="39" fillId="0" borderId="0" xfId="31" applyNumberFormat="1" applyFont="1" applyFill="1" applyBorder="1" applyAlignment="1" applyProtection="1">
      <alignment vertical="top"/>
      <protection hidden="1"/>
    </xf>
    <xf numFmtId="0" fontId="16" fillId="0" borderId="0" xfId="31" applyNumberFormat="1" applyFont="1" applyFill="1" applyBorder="1" applyAlignment="1" applyProtection="1">
      <alignment vertical="center" wrapText="1"/>
      <protection hidden="1"/>
    </xf>
    <xf numFmtId="0" fontId="16" fillId="0" borderId="0" xfId="31" applyFont="1" applyAlignment="1" applyProtection="1">
      <alignment vertical="center"/>
      <protection hidden="1"/>
    </xf>
    <xf numFmtId="0" fontId="40" fillId="0" borderId="0" xfId="0" applyFont="1" applyAlignment="1" applyProtection="1">
      <alignment horizontal="left" vertical="center"/>
      <protection hidden="1"/>
    </xf>
    <xf numFmtId="0" fontId="40" fillId="0" borderId="0" xfId="0" applyFont="1" applyAlignment="1" applyProtection="1">
      <alignment horizontal="justify" vertical="center"/>
      <protection hidden="1"/>
    </xf>
    <xf numFmtId="0" fontId="40" fillId="0" borderId="0" xfId="0" applyFont="1" applyAlignment="1" applyProtection="1">
      <alignment horizontal="center" vertical="center"/>
      <protection hidden="1"/>
    </xf>
    <xf numFmtId="0" fontId="40" fillId="0" borderId="0" xfId="0" applyFont="1" applyAlignment="1" applyProtection="1">
      <alignment vertical="center"/>
      <protection hidden="1"/>
    </xf>
    <xf numFmtId="0" fontId="40" fillId="0" borderId="0" xfId="0" applyFont="1" applyAlignment="1" applyProtection="1">
      <alignment horizontal="left" vertical="center" indent="1"/>
      <protection hidden="1"/>
    </xf>
    <xf numFmtId="0" fontId="40" fillId="0" borderId="0" xfId="33" applyFont="1" applyAlignment="1" applyProtection="1">
      <alignment horizontal="left" vertical="center" indent="1"/>
      <protection hidden="1"/>
    </xf>
    <xf numFmtId="0" fontId="40" fillId="0" borderId="0" xfId="31" applyFont="1" applyAlignment="1" applyProtection="1">
      <alignment vertical="center"/>
      <protection hidden="1"/>
    </xf>
    <xf numFmtId="0" fontId="40" fillId="0" borderId="0" xfId="31" applyFont="1" applyAlignment="1" applyProtection="1">
      <alignment vertical="center" wrapText="1"/>
      <protection hidden="1"/>
    </xf>
    <xf numFmtId="0" fontId="40" fillId="0" borderId="0" xfId="31" applyNumberFormat="1" applyFont="1" applyFill="1" applyBorder="1" applyAlignment="1" applyProtection="1">
      <alignment vertical="center"/>
      <protection hidden="1"/>
    </xf>
    <xf numFmtId="0" fontId="16" fillId="0" borderId="0" xfId="31" applyNumberFormat="1" applyFont="1" applyFill="1" applyBorder="1" applyAlignment="1" applyProtection="1">
      <alignment horizontal="left" vertical="center" indent="6"/>
      <protection hidden="1"/>
    </xf>
    <xf numFmtId="0" fontId="39" fillId="0" borderId="14" xfId="31" applyNumberFormat="1" applyFont="1" applyFill="1" applyBorder="1" applyAlignment="1" applyProtection="1">
      <alignment vertical="top"/>
      <protection hidden="1"/>
    </xf>
    <xf numFmtId="0" fontId="39" fillId="0" borderId="15" xfId="31" applyNumberFormat="1" applyFont="1" applyFill="1" applyBorder="1" applyAlignment="1" applyProtection="1">
      <alignment vertical="top"/>
      <protection hidden="1"/>
    </xf>
    <xf numFmtId="0" fontId="15" fillId="0" borderId="10" xfId="31" applyFont="1" applyBorder="1" applyAlignment="1" applyProtection="1">
      <alignment horizontal="center" vertical="center" wrapText="1"/>
      <protection hidden="1"/>
    </xf>
    <xf numFmtId="0" fontId="15" fillId="0" borderId="12" xfId="31" applyFont="1" applyBorder="1" applyAlignment="1" applyProtection="1">
      <alignment horizontal="center" vertical="center" wrapText="1"/>
      <protection hidden="1"/>
    </xf>
    <xf numFmtId="0" fontId="16" fillId="0" borderId="11" xfId="31" applyFont="1" applyBorder="1" applyAlignment="1" applyProtection="1">
      <alignment horizontal="center" vertical="top"/>
      <protection hidden="1"/>
    </xf>
    <xf numFmtId="0" fontId="16" fillId="0" borderId="9" xfId="31" applyFont="1" applyBorder="1" applyAlignment="1" applyProtection="1">
      <alignment horizontal="center" vertical="top"/>
      <protection hidden="1"/>
    </xf>
    <xf numFmtId="0" fontId="15" fillId="0" borderId="0" xfId="31" applyFont="1" applyBorder="1" applyAlignment="1" applyProtection="1">
      <alignment horizontal="center" vertical="center" wrapText="1"/>
      <protection hidden="1"/>
    </xf>
    <xf numFmtId="0" fontId="16" fillId="0" borderId="0" xfId="31" applyFont="1" applyBorder="1" applyAlignment="1" applyProtection="1">
      <alignment horizontal="justify" vertical="center"/>
      <protection hidden="1"/>
    </xf>
    <xf numFmtId="0" fontId="39" fillId="0" borderId="16" xfId="31" applyNumberFormat="1" applyFont="1" applyFill="1" applyBorder="1" applyAlignment="1" applyProtection="1">
      <alignment horizontal="right" vertical="top"/>
      <protection hidden="1"/>
    </xf>
    <xf numFmtId="0" fontId="16" fillId="0" borderId="14" xfId="31" applyFont="1" applyBorder="1" applyAlignment="1" applyProtection="1">
      <alignment horizontal="center" vertical="center"/>
      <protection hidden="1"/>
    </xf>
    <xf numFmtId="10" fontId="16" fillId="3" borderId="11" xfId="31" applyNumberFormat="1" applyFont="1" applyFill="1" applyBorder="1" applyAlignment="1" applyProtection="1">
      <alignment horizontal="right" vertical="center"/>
      <protection locked="0"/>
    </xf>
    <xf numFmtId="167" fontId="15" fillId="0" borderId="0" xfId="0" applyNumberFormat="1" applyFont="1" applyAlignment="1" applyProtection="1">
      <alignment horizontal="center" vertical="center" wrapText="1"/>
      <protection hidden="1"/>
    </xf>
    <xf numFmtId="3" fontId="15" fillId="0" borderId="12" xfId="32" applyNumberFormat="1" applyFont="1" applyBorder="1" applyAlignment="1" applyProtection="1">
      <alignment horizontal="right" vertical="center" wrapText="1"/>
      <protection hidden="1"/>
    </xf>
    <xf numFmtId="0" fontId="16" fillId="3" borderId="14" xfId="0" applyFont="1" applyFill="1" applyBorder="1" applyAlignment="1" applyProtection="1">
      <alignment horizontal="left" vertical="center"/>
      <protection locked="0"/>
    </xf>
    <xf numFmtId="0" fontId="34" fillId="0" borderId="0" xfId="26" applyProtection="1">
      <protection hidden="1"/>
    </xf>
    <xf numFmtId="0" fontId="42" fillId="0" borderId="0" xfId="26" applyFont="1" applyAlignment="1" applyProtection="1">
      <alignment vertical="center" wrapText="1"/>
      <protection hidden="1"/>
    </xf>
    <xf numFmtId="0" fontId="42" fillId="0" borderId="0" xfId="26" applyFont="1" applyAlignment="1" applyProtection="1">
      <alignment horizontal="center" vertical="center" wrapText="1"/>
      <protection hidden="1"/>
    </xf>
    <xf numFmtId="0" fontId="15" fillId="0" borderId="0" xfId="26" applyFont="1" applyAlignment="1" applyProtection="1">
      <alignment vertical="center"/>
      <protection hidden="1"/>
    </xf>
    <xf numFmtId="0" fontId="16" fillId="0" borderId="0" xfId="26" applyFont="1" applyAlignment="1" applyProtection="1">
      <alignment vertical="center"/>
      <protection hidden="1"/>
    </xf>
    <xf numFmtId="0" fontId="15" fillId="0" borderId="0" xfId="26" applyFont="1" applyAlignment="1" applyProtection="1">
      <alignment horizontal="center" vertical="center"/>
      <protection hidden="1"/>
    </xf>
    <xf numFmtId="0" fontId="16" fillId="0" borderId="0" xfId="26" applyFont="1" applyAlignment="1" applyProtection="1">
      <alignment horizontal="justify" vertical="center"/>
      <protection hidden="1"/>
    </xf>
    <xf numFmtId="0" fontId="34" fillId="0" borderId="0" xfId="26" applyAlignment="1" applyProtection="1">
      <alignment vertical="center"/>
      <protection hidden="1"/>
    </xf>
    <xf numFmtId="0" fontId="16" fillId="0" borderId="17" xfId="26" applyFont="1" applyBorder="1" applyAlignment="1" applyProtection="1">
      <alignment vertical="center" wrapText="1"/>
      <protection hidden="1"/>
    </xf>
    <xf numFmtId="0" fontId="16" fillId="0" borderId="0" xfId="26" applyFont="1" applyAlignment="1" applyProtection="1">
      <alignment horizontal="center" vertical="center"/>
      <protection hidden="1"/>
    </xf>
    <xf numFmtId="0" fontId="16" fillId="0" borderId="0" xfId="26" applyFont="1" applyProtection="1">
      <protection hidden="1"/>
    </xf>
    <xf numFmtId="0" fontId="16" fillId="0" borderId="0" xfId="26" applyFont="1" applyAlignment="1" applyProtection="1">
      <alignment vertical="center" wrapText="1"/>
      <protection hidden="1"/>
    </xf>
    <xf numFmtId="0" fontId="16" fillId="0" borderId="18" xfId="26" applyFont="1" applyBorder="1" applyAlignment="1" applyProtection="1">
      <alignment vertical="center"/>
      <protection hidden="1"/>
    </xf>
    <xf numFmtId="0" fontId="16" fillId="0" borderId="19" xfId="26" applyFont="1" applyBorder="1" applyAlignment="1" applyProtection="1">
      <alignment vertical="center"/>
      <protection hidden="1"/>
    </xf>
    <xf numFmtId="0" fontId="16" fillId="0" borderId="20" xfId="26" applyFont="1" applyBorder="1" applyAlignment="1" applyProtection="1">
      <alignment vertical="center"/>
      <protection hidden="1"/>
    </xf>
    <xf numFmtId="0" fontId="16" fillId="0" borderId="21" xfId="26" applyFont="1" applyBorder="1" applyAlignment="1" applyProtection="1">
      <alignment vertical="center"/>
      <protection hidden="1"/>
    </xf>
    <xf numFmtId="0" fontId="16" fillId="0" borderId="22" xfId="26" applyFont="1" applyBorder="1" applyAlignment="1" applyProtection="1">
      <alignment vertical="center"/>
      <protection hidden="1"/>
    </xf>
    <xf numFmtId="0" fontId="16" fillId="0" borderId="23" xfId="26" applyFont="1" applyBorder="1" applyAlignment="1" applyProtection="1">
      <alignment vertical="center"/>
      <protection hidden="1"/>
    </xf>
    <xf numFmtId="0" fontId="16" fillId="0" borderId="24" xfId="26" applyFont="1" applyBorder="1" applyAlignment="1" applyProtection="1">
      <alignment vertical="center"/>
      <protection hidden="1"/>
    </xf>
    <xf numFmtId="0" fontId="16" fillId="0" borderId="7" xfId="26" applyFont="1" applyBorder="1" applyAlignment="1" applyProtection="1">
      <alignment vertical="center"/>
      <protection hidden="1"/>
    </xf>
    <xf numFmtId="0" fontId="16" fillId="0" borderId="25" xfId="26" applyFont="1" applyBorder="1" applyAlignment="1" applyProtection="1">
      <alignment horizontal="left" vertical="center"/>
      <protection hidden="1"/>
    </xf>
    <xf numFmtId="0" fontId="16" fillId="0" borderId="17" xfId="26" applyFont="1" applyBorder="1" applyAlignment="1" applyProtection="1">
      <alignment horizontal="left" vertical="center"/>
      <protection hidden="1"/>
    </xf>
    <xf numFmtId="0" fontId="16" fillId="0" borderId="0" xfId="26" applyFont="1" applyAlignment="1" applyProtection="1">
      <alignment horizontal="left" vertical="center"/>
      <protection hidden="1"/>
    </xf>
    <xf numFmtId="0" fontId="15" fillId="0" borderId="0" xfId="28" applyNumberFormat="1" applyFont="1" applyFill="1" applyBorder="1" applyAlignment="1" applyProtection="1">
      <alignment horizontal="left" vertical="center"/>
    </xf>
    <xf numFmtId="0" fontId="15" fillId="0" borderId="0" xfId="32" applyFont="1" applyAlignment="1" applyProtection="1">
      <alignment vertical="top"/>
      <protection hidden="1"/>
    </xf>
    <xf numFmtId="0" fontId="43" fillId="0" borderId="0" xfId="24" applyFont="1" applyAlignment="1" applyProtection="1">
      <alignment vertical="center"/>
      <protection hidden="1"/>
    </xf>
    <xf numFmtId="0" fontId="16" fillId="0" borderId="20" xfId="31" applyNumberFormat="1" applyFont="1" applyFill="1" applyBorder="1" applyAlignment="1" applyProtection="1">
      <alignment horizontal="left" vertical="center" indent="3"/>
      <protection hidden="1"/>
    </xf>
    <xf numFmtId="0" fontId="16" fillId="0" borderId="14" xfId="31" applyFont="1" applyBorder="1" applyAlignment="1" applyProtection="1">
      <alignment horizontal="right" vertical="center"/>
      <protection hidden="1"/>
    </xf>
    <xf numFmtId="0" fontId="16" fillId="0" borderId="21" xfId="31" applyFont="1" applyBorder="1" applyAlignment="1" applyProtection="1">
      <alignment horizontal="right" vertical="center"/>
      <protection hidden="1"/>
    </xf>
    <xf numFmtId="0" fontId="16" fillId="0" borderId="26" xfId="31" applyFont="1" applyBorder="1" applyAlignment="1" applyProtection="1">
      <alignment horizontal="right" vertical="center"/>
      <protection hidden="1"/>
    </xf>
    <xf numFmtId="0" fontId="16" fillId="0" borderId="15" xfId="31" applyFont="1" applyBorder="1" applyAlignment="1" applyProtection="1">
      <alignment horizontal="right" vertical="center"/>
      <protection hidden="1"/>
    </xf>
    <xf numFmtId="0" fontId="44" fillId="0" borderId="20" xfId="32" applyFont="1" applyBorder="1" applyAlignment="1" applyProtection="1">
      <alignment horizontal="center" vertical="center"/>
      <protection hidden="1"/>
    </xf>
    <xf numFmtId="0" fontId="44" fillId="0" borderId="20" xfId="32" applyFont="1" applyBorder="1" applyAlignment="1" applyProtection="1">
      <alignment horizontal="center" vertical="top"/>
      <protection hidden="1"/>
    </xf>
    <xf numFmtId="0" fontId="15" fillId="0" borderId="0" xfId="26" applyFont="1" applyAlignment="1" applyProtection="1">
      <alignment horizontal="left" vertical="center"/>
      <protection hidden="1"/>
    </xf>
    <xf numFmtId="10" fontId="16" fillId="3" borderId="27" xfId="31" applyNumberFormat="1" applyFont="1" applyFill="1" applyBorder="1" applyAlignment="1" applyProtection="1">
      <alignment horizontal="right" vertical="center" wrapText="1"/>
      <protection locked="0"/>
    </xf>
    <xf numFmtId="0" fontId="15" fillId="0" borderId="0" xfId="0" applyFont="1" applyAlignment="1" applyProtection="1">
      <alignment horizontal="center" vertical="center" wrapText="1"/>
      <protection hidden="1"/>
    </xf>
    <xf numFmtId="0" fontId="45" fillId="0" borderId="0" xfId="26" applyFont="1" applyAlignment="1" applyProtection="1">
      <alignment vertical="center"/>
      <protection hidden="1"/>
    </xf>
    <xf numFmtId="0" fontId="45" fillId="0" borderId="0" xfId="26" applyFont="1" applyProtection="1">
      <protection hidden="1"/>
    </xf>
    <xf numFmtId="0" fontId="45" fillId="0" borderId="0" xfId="26" applyFont="1" applyAlignment="1" applyProtection="1">
      <alignment horizontal="center"/>
      <protection hidden="1"/>
    </xf>
    <xf numFmtId="0" fontId="26" fillId="0" borderId="0" xfId="0" applyFont="1" applyAlignment="1" applyProtection="1">
      <alignment horizontal="center" vertical="center"/>
      <protection hidden="1"/>
    </xf>
    <xf numFmtId="0" fontId="26" fillId="0" borderId="0" xfId="28" applyNumberFormat="1" applyFont="1" applyFill="1" applyBorder="1" applyAlignment="1" applyProtection="1">
      <alignment horizontal="center" vertical="center" wrapText="1"/>
      <protection hidden="1"/>
    </xf>
    <xf numFmtId="2" fontId="33" fillId="0" borderId="0" xfId="28" applyNumberFormat="1" applyFont="1" applyFill="1" applyBorder="1" applyAlignment="1" applyProtection="1">
      <alignment horizontal="right" vertical="center"/>
      <protection hidden="1"/>
    </xf>
    <xf numFmtId="2" fontId="26" fillId="0" borderId="0" xfId="28" applyNumberFormat="1" applyFont="1" applyFill="1" applyBorder="1" applyAlignment="1" applyProtection="1">
      <alignment horizontal="right" vertical="center"/>
      <protection hidden="1"/>
    </xf>
    <xf numFmtId="4" fontId="33" fillId="0" borderId="0" xfId="28" applyNumberFormat="1" applyFont="1" applyFill="1" applyBorder="1" applyAlignment="1" applyProtection="1">
      <alignment vertical="center"/>
      <protection hidden="1"/>
    </xf>
    <xf numFmtId="2" fontId="26" fillId="0" borderId="0" xfId="28" applyNumberFormat="1" applyFont="1" applyFill="1" applyBorder="1" applyAlignment="1" applyProtection="1">
      <alignment horizontal="right" vertical="center" indent="2"/>
      <protection hidden="1"/>
    </xf>
    <xf numFmtId="0" fontId="41" fillId="0" borderId="0" xfId="32" applyFont="1" applyAlignment="1" applyProtection="1">
      <alignment vertical="top"/>
      <protection hidden="1"/>
    </xf>
    <xf numFmtId="2" fontId="41" fillId="0" borderId="0" xfId="32" applyNumberFormat="1" applyFont="1" applyAlignment="1" applyProtection="1">
      <alignment vertical="top"/>
      <protection hidden="1"/>
    </xf>
    <xf numFmtId="0" fontId="33" fillId="0" borderId="0" xfId="0" applyFont="1" applyProtection="1">
      <protection hidden="1"/>
    </xf>
    <xf numFmtId="2" fontId="33" fillId="0" borderId="0" xfId="33" applyNumberFormat="1" applyFont="1" applyAlignment="1" applyProtection="1">
      <alignment vertical="center"/>
      <protection hidden="1"/>
    </xf>
    <xf numFmtId="0" fontId="33" fillId="0" borderId="0" xfId="0" applyFont="1" applyAlignment="1" applyProtection="1">
      <alignment horizontal="right"/>
      <protection hidden="1"/>
    </xf>
    <xf numFmtId="2" fontId="33" fillId="0" borderId="0" xfId="0" applyNumberFormat="1" applyFont="1" applyProtection="1">
      <protection hidden="1"/>
    </xf>
    <xf numFmtId="0" fontId="45" fillId="0" borderId="0" xfId="24" applyFont="1" applyProtection="1">
      <protection hidden="1"/>
    </xf>
    <xf numFmtId="0" fontId="45" fillId="0" borderId="0" xfId="24" applyFont="1" applyAlignment="1" applyProtection="1">
      <alignment horizontal="center" vertical="center"/>
      <protection hidden="1"/>
    </xf>
    <xf numFmtId="0" fontId="45" fillId="0" borderId="0" xfId="24" applyFont="1" applyAlignment="1" applyProtection="1">
      <alignment horizontal="center"/>
      <protection hidden="1"/>
    </xf>
    <xf numFmtId="0" fontId="45" fillId="0" borderId="0" xfId="24" applyFont="1" applyAlignment="1" applyProtection="1">
      <alignment horizontal="justify"/>
      <protection hidden="1"/>
    </xf>
    <xf numFmtId="0" fontId="45" fillId="0" borderId="0" xfId="24" quotePrefix="1" applyFont="1" applyAlignment="1" applyProtection="1">
      <alignment horizontal="justify"/>
      <protection hidden="1"/>
    </xf>
    <xf numFmtId="4" fontId="46" fillId="0" borderId="0" xfId="24" applyNumberFormat="1" applyFont="1" applyAlignment="1" applyProtection="1">
      <alignment vertical="center"/>
      <protection hidden="1"/>
    </xf>
    <xf numFmtId="0" fontId="46" fillId="0" borderId="0" xfId="24" applyFont="1" applyAlignment="1" applyProtection="1">
      <alignment horizontal="justify" vertical="center"/>
      <protection hidden="1"/>
    </xf>
    <xf numFmtId="0" fontId="45" fillId="0" borderId="0" xfId="24" applyFont="1" applyAlignment="1" applyProtection="1">
      <alignment vertical="center"/>
      <protection hidden="1"/>
    </xf>
    <xf numFmtId="0" fontId="15" fillId="0" borderId="6" xfId="0" applyFont="1" applyBorder="1" applyAlignment="1" applyProtection="1">
      <alignment horizontal="center" vertical="center"/>
      <protection hidden="1"/>
    </xf>
    <xf numFmtId="0" fontId="15" fillId="0" borderId="5" xfId="0" applyFont="1" applyBorder="1" applyAlignment="1" applyProtection="1">
      <alignment horizontal="center" vertical="center"/>
      <protection hidden="1"/>
    </xf>
    <xf numFmtId="0" fontId="50" fillId="0" borderId="0" xfId="26" applyFont="1" applyAlignment="1" applyProtection="1">
      <alignment horizontal="center" vertical="center"/>
      <protection hidden="1"/>
    </xf>
    <xf numFmtId="0" fontId="5" fillId="3" borderId="11" xfId="26" applyFont="1" applyFill="1" applyBorder="1" applyAlignment="1" applyProtection="1">
      <alignment horizontal="left" vertical="center"/>
      <protection locked="0"/>
    </xf>
    <xf numFmtId="0" fontId="33" fillId="0" borderId="0" xfId="0" applyFont="1" applyAlignment="1" applyProtection="1">
      <alignment horizontal="left" vertical="center"/>
      <protection hidden="1"/>
    </xf>
    <xf numFmtId="10" fontId="33" fillId="0" borderId="0" xfId="0" applyNumberFormat="1" applyFont="1" applyAlignment="1" applyProtection="1">
      <alignment horizontal="center" vertical="center"/>
      <protection hidden="1"/>
    </xf>
    <xf numFmtId="0" fontId="29" fillId="0" borderId="0" xfId="28" applyNumberFormat="1" applyFont="1" applyFill="1" applyBorder="1" applyAlignment="1" applyProtection="1">
      <alignment vertical="center"/>
      <protection hidden="1"/>
    </xf>
    <xf numFmtId="0" fontId="29" fillId="0" borderId="0" xfId="28" applyNumberFormat="1" applyFont="1" applyFill="1" applyBorder="1" applyAlignment="1" applyProtection="1">
      <alignment vertical="center" wrapText="1"/>
      <protection hidden="1"/>
    </xf>
    <xf numFmtId="0" fontId="15" fillId="0" borderId="0" xfId="28" applyNumberFormat="1" applyFont="1" applyFill="1" applyBorder="1" applyAlignment="1" applyProtection="1">
      <alignment horizontal="left" vertical="center"/>
      <protection hidden="1"/>
    </xf>
    <xf numFmtId="0" fontId="16" fillId="0" borderId="0" xfId="28" applyNumberFormat="1" applyFill="1" applyBorder="1" applyAlignment="1" applyProtection="1">
      <alignment horizontal="left" vertical="center" wrapText="1"/>
      <protection hidden="1"/>
    </xf>
    <xf numFmtId="0" fontId="15" fillId="0" borderId="11" xfId="0" applyFont="1" applyBorder="1" applyAlignment="1" applyProtection="1">
      <alignment horizontal="center" vertical="center"/>
      <protection hidden="1"/>
    </xf>
    <xf numFmtId="0" fontId="16" fillId="0" borderId="0" xfId="0" applyFont="1" applyProtection="1">
      <protection hidden="1"/>
    </xf>
    <xf numFmtId="0" fontId="15" fillId="0" borderId="28"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29" xfId="0" applyFont="1" applyBorder="1" applyAlignment="1" applyProtection="1">
      <alignment horizontal="center" vertical="center"/>
      <protection hidden="1"/>
    </xf>
    <xf numFmtId="0" fontId="15" fillId="0" borderId="24"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28" fillId="0" borderId="11" xfId="30" applyNumberFormat="1" applyFont="1" applyFill="1" applyBorder="1" applyAlignment="1" applyProtection="1">
      <alignment vertical="center"/>
      <protection hidden="1"/>
    </xf>
    <xf numFmtId="0" fontId="27" fillId="0" borderId="11" xfId="30" applyNumberFormat="1" applyFont="1" applyFill="1" applyBorder="1" applyAlignment="1" applyProtection="1">
      <alignment vertical="center" wrapText="1"/>
      <protection hidden="1"/>
    </xf>
    <xf numFmtId="4" fontId="16" fillId="0" borderId="11" xfId="28" applyNumberFormat="1" applyFill="1" applyBorder="1" applyAlignment="1" applyProtection="1">
      <alignment vertical="center"/>
      <protection hidden="1"/>
    </xf>
    <xf numFmtId="2" fontId="15" fillId="0" borderId="11" xfId="28" applyNumberFormat="1" applyFont="1" applyFill="1" applyBorder="1" applyAlignment="1" applyProtection="1">
      <alignment horizontal="right" vertical="center" indent="2"/>
      <protection hidden="1"/>
    </xf>
    <xf numFmtId="0" fontId="16" fillId="0" borderId="0" xfId="0" applyFont="1" applyAlignment="1" applyProtection="1">
      <alignment horizontal="justify" vertical="center" wrapText="1"/>
      <protection hidden="1"/>
    </xf>
    <xf numFmtId="0" fontId="16" fillId="0" borderId="0" xfId="28" applyNumberFormat="1" applyFill="1" applyBorder="1" applyAlignment="1" applyProtection="1">
      <alignment horizontal="center" vertical="center"/>
      <protection hidden="1"/>
    </xf>
    <xf numFmtId="4" fontId="16" fillId="0" borderId="0" xfId="28" applyNumberFormat="1" applyFill="1" applyBorder="1" applyAlignment="1" applyProtection="1">
      <alignment vertical="center"/>
      <protection hidden="1"/>
    </xf>
    <xf numFmtId="0" fontId="15" fillId="0" borderId="0" xfId="28" applyNumberFormat="1" applyFont="1" applyFill="1" applyBorder="1" applyAlignment="1" applyProtection="1">
      <alignment vertical="center" wrapText="1"/>
      <protection hidden="1"/>
    </xf>
    <xf numFmtId="177" fontId="15" fillId="0" borderId="0" xfId="0" applyNumberFormat="1" applyFont="1" applyAlignment="1" applyProtection="1">
      <alignment horizontal="left" vertical="center"/>
      <protection hidden="1"/>
    </xf>
    <xf numFmtId="0" fontId="0" fillId="0" borderId="0" xfId="0" applyAlignment="1" applyProtection="1">
      <alignment horizontal="center"/>
      <protection hidden="1"/>
    </xf>
    <xf numFmtId="0" fontId="33" fillId="0" borderId="0" xfId="0" applyFont="1" applyAlignment="1" applyProtection="1">
      <alignment horizontal="center"/>
      <protection hidden="1"/>
    </xf>
    <xf numFmtId="0" fontId="40" fillId="0" borderId="0" xfId="33" applyFont="1" applyAlignment="1" applyProtection="1">
      <alignment vertical="center"/>
      <protection hidden="1"/>
    </xf>
    <xf numFmtId="0" fontId="40" fillId="0" borderId="0" xfId="0" applyFont="1" applyProtection="1">
      <protection hidden="1"/>
    </xf>
    <xf numFmtId="0" fontId="40" fillId="0" borderId="11" xfId="0" applyFont="1" applyBorder="1" applyAlignment="1" applyProtection="1">
      <alignment vertical="center" wrapText="1"/>
      <protection hidden="1"/>
    </xf>
    <xf numFmtId="165" fontId="16" fillId="0" borderId="11" xfId="33" applyNumberFormat="1" applyBorder="1" applyAlignment="1" applyProtection="1">
      <alignment horizontal="center" vertical="center"/>
      <protection hidden="1"/>
    </xf>
    <xf numFmtId="2" fontId="16" fillId="2" borderId="11" xfId="33" applyNumberFormat="1" applyFill="1" applyBorder="1" applyAlignment="1" applyProtection="1">
      <alignment vertical="center"/>
      <protection hidden="1"/>
    </xf>
    <xf numFmtId="167" fontId="15" fillId="0" borderId="11" xfId="0" applyNumberFormat="1" applyFont="1" applyBorder="1" applyAlignment="1" applyProtection="1">
      <alignment vertical="center" wrapText="1"/>
      <protection hidden="1"/>
    </xf>
    <xf numFmtId="0" fontId="16" fillId="0" borderId="11" xfId="33" applyBorder="1" applyAlignment="1" applyProtection="1">
      <alignment vertical="center"/>
      <protection hidden="1"/>
    </xf>
    <xf numFmtId="0" fontId="16" fillId="0" borderId="4" xfId="0" applyFont="1" applyBorder="1" applyAlignment="1" applyProtection="1">
      <alignment horizontal="left" vertical="center"/>
      <protection hidden="1"/>
    </xf>
    <xf numFmtId="0" fontId="29" fillId="0" borderId="0" xfId="0" applyFont="1" applyAlignment="1" applyProtection="1">
      <alignment horizontal="center" vertical="center"/>
      <protection hidden="1"/>
    </xf>
    <xf numFmtId="0" fontId="16" fillId="0" borderId="0" xfId="0" applyFont="1" applyAlignment="1" applyProtection="1">
      <alignment vertical="center" wrapText="1"/>
      <protection hidden="1"/>
    </xf>
    <xf numFmtId="165" fontId="16" fillId="0" borderId="11" xfId="37" applyNumberFormat="1" applyFont="1" applyFill="1" applyBorder="1" applyAlignment="1" applyProtection="1">
      <alignment horizontal="center" vertical="center" wrapText="1"/>
      <protection hidden="1"/>
    </xf>
    <xf numFmtId="0" fontId="16" fillId="0" borderId="11" xfId="0" applyFont="1" applyBorder="1" applyAlignment="1" applyProtection="1">
      <alignment horizontal="center" vertical="center"/>
      <protection hidden="1"/>
    </xf>
    <xf numFmtId="2" fontId="16" fillId="0" borderId="27" xfId="0" applyNumberFormat="1" applyFont="1" applyBorder="1" applyAlignment="1" applyProtection="1">
      <alignment vertical="center"/>
      <protection hidden="1"/>
    </xf>
    <xf numFmtId="0" fontId="18" fillId="0" borderId="11" xfId="37" applyFont="1" applyFill="1" applyBorder="1" applyAlignment="1" applyProtection="1">
      <alignment horizontal="center" vertical="center" wrapText="1"/>
      <protection hidden="1"/>
    </xf>
    <xf numFmtId="2" fontId="16" fillId="0" borderId="11" xfId="0" applyNumberFormat="1" applyFont="1" applyBorder="1" applyAlignment="1" applyProtection="1">
      <alignment vertical="center"/>
      <protection hidden="1"/>
    </xf>
    <xf numFmtId="0" fontId="16" fillId="0" borderId="11" xfId="0" applyFont="1" applyBorder="1" applyAlignment="1" applyProtection="1">
      <alignment vertical="center"/>
      <protection hidden="1"/>
    </xf>
    <xf numFmtId="0" fontId="16" fillId="0" borderId="11" xfId="37" applyNumberFormat="1" applyFont="1" applyFill="1" applyBorder="1" applyAlignment="1" applyProtection="1">
      <alignment horizontal="center" vertical="center"/>
      <protection hidden="1"/>
    </xf>
    <xf numFmtId="0" fontId="16" fillId="0" borderId="8" xfId="37" applyNumberFormat="1" applyFont="1" applyFill="1" applyBorder="1" applyAlignment="1" applyProtection="1">
      <alignment horizontal="center" vertical="center"/>
      <protection hidden="1"/>
    </xf>
    <xf numFmtId="0" fontId="15" fillId="0" borderId="8" xfId="37" applyNumberFormat="1" applyFont="1" applyFill="1" applyBorder="1" applyAlignment="1" applyProtection="1">
      <alignment horizontal="left" vertical="center" wrapText="1"/>
      <protection hidden="1"/>
    </xf>
    <xf numFmtId="0" fontId="16" fillId="0" borderId="8" xfId="0" applyFont="1" applyBorder="1" applyAlignment="1" applyProtection="1">
      <alignment horizontal="center" vertical="center"/>
      <protection hidden="1"/>
    </xf>
    <xf numFmtId="1" fontId="16" fillId="0" borderId="8" xfId="0" applyNumberFormat="1" applyFont="1" applyBorder="1" applyAlignment="1" applyProtection="1">
      <alignment vertical="center"/>
      <protection hidden="1"/>
    </xf>
    <xf numFmtId="0" fontId="16" fillId="0" borderId="8" xfId="0" applyFont="1" applyBorder="1" applyAlignment="1" applyProtection="1">
      <alignment vertical="center"/>
      <protection hidden="1"/>
    </xf>
    <xf numFmtId="0" fontId="30" fillId="0" borderId="0" xfId="0" applyFont="1" applyAlignment="1" applyProtection="1">
      <alignment vertical="center" wrapText="1"/>
      <protection hidden="1"/>
    </xf>
    <xf numFmtId="0" fontId="15" fillId="0" borderId="0" xfId="0" applyFont="1" applyAlignment="1" applyProtection="1">
      <alignment horizontal="left" vertical="top"/>
      <protection hidden="1"/>
    </xf>
    <xf numFmtId="0" fontId="29" fillId="0" borderId="0" xfId="0" applyFont="1" applyAlignment="1" applyProtection="1">
      <alignment horizontal="justify" vertical="center" wrapText="1"/>
      <protection hidden="1"/>
    </xf>
    <xf numFmtId="0" fontId="29" fillId="0" borderId="0" xfId="0" applyFont="1" applyAlignment="1" applyProtection="1">
      <alignment horizontal="justify" vertical="center"/>
      <protection hidden="1"/>
    </xf>
    <xf numFmtId="0" fontId="26" fillId="0" borderId="0" xfId="0" applyFont="1" applyAlignment="1" applyProtection="1">
      <alignment vertical="center"/>
      <protection hidden="1"/>
    </xf>
    <xf numFmtId="0" fontId="29" fillId="0" borderId="0" xfId="28" applyNumberFormat="1" applyFont="1" applyFill="1" applyBorder="1" applyAlignment="1" applyProtection="1">
      <alignment horizontal="center" vertical="center"/>
      <protection hidden="1"/>
    </xf>
    <xf numFmtId="0" fontId="29" fillId="0" borderId="0" xfId="0" applyFont="1" applyAlignment="1" applyProtection="1">
      <alignment vertical="center"/>
      <protection hidden="1"/>
    </xf>
    <xf numFmtId="165" fontId="16" fillId="0" borderId="11" xfId="37" quotePrefix="1" applyNumberFormat="1" applyFont="1" applyFill="1" applyBorder="1" applyAlignment="1" applyProtection="1">
      <alignment horizontal="center" vertical="center" wrapText="1"/>
      <protection hidden="1"/>
    </xf>
    <xf numFmtId="2" fontId="16" fillId="0" borderId="11" xfId="28" applyNumberFormat="1" applyFill="1" applyBorder="1" applyAlignment="1" applyProtection="1">
      <alignment horizontal="right" vertical="center"/>
      <protection hidden="1"/>
    </xf>
    <xf numFmtId="0" fontId="18" fillId="0" borderId="11" xfId="29" applyNumberFormat="1" applyFont="1" applyFill="1" applyBorder="1" applyAlignment="1" applyProtection="1">
      <alignment vertical="center" wrapText="1"/>
      <protection hidden="1"/>
    </xf>
    <xf numFmtId="0" fontId="15" fillId="0" borderId="11" xfId="29" applyNumberFormat="1" applyFont="1" applyFill="1" applyBorder="1" applyAlignment="1" applyProtection="1">
      <alignment vertical="center" wrapText="1"/>
      <protection hidden="1"/>
    </xf>
    <xf numFmtId="3" fontId="17" fillId="0" borderId="11" xfId="37" applyNumberFormat="1" applyFont="1" applyBorder="1" applyAlignment="1" applyProtection="1">
      <alignment horizontal="center" vertical="center" wrapText="1"/>
      <protection hidden="1"/>
    </xf>
    <xf numFmtId="3" fontId="18" fillId="0" borderId="11" xfId="37" applyNumberFormat="1" applyFont="1" applyFill="1" applyBorder="1" applyAlignment="1" applyProtection="1">
      <alignment horizontal="center" vertical="center" wrapText="1"/>
      <protection hidden="1"/>
    </xf>
    <xf numFmtId="2" fontId="18" fillId="0" borderId="11" xfId="28" applyNumberFormat="1" applyFont="1" applyFill="1" applyBorder="1" applyAlignment="1" applyProtection="1">
      <alignment horizontal="right" vertical="center"/>
      <protection hidden="1"/>
    </xf>
    <xf numFmtId="2" fontId="15" fillId="0" borderId="11" xfId="28" applyNumberFormat="1" applyFont="1" applyFill="1" applyBorder="1" applyAlignment="1" applyProtection="1">
      <alignment horizontal="right" vertical="center"/>
      <protection hidden="1"/>
    </xf>
    <xf numFmtId="0" fontId="18" fillId="0" borderId="0" xfId="28" applyNumberFormat="1" applyFont="1" applyFill="1" applyBorder="1" applyAlignment="1" applyProtection="1">
      <alignment horizontal="center" vertical="center"/>
      <protection hidden="1"/>
    </xf>
    <xf numFmtId="2" fontId="33" fillId="0" borderId="0" xfId="0" applyNumberFormat="1" applyFont="1" applyAlignment="1" applyProtection="1">
      <alignment vertical="center"/>
      <protection hidden="1"/>
    </xf>
    <xf numFmtId="0" fontId="6" fillId="0" borderId="11" xfId="0" applyFont="1" applyBorder="1" applyAlignment="1" applyProtection="1">
      <alignment horizontal="center" vertical="top" wrapText="1"/>
      <protection hidden="1"/>
    </xf>
    <xf numFmtId="0" fontId="5" fillId="0" borderId="11" xfId="0" applyFont="1" applyBorder="1" applyAlignment="1" applyProtection="1">
      <alignment vertical="top" wrapText="1"/>
      <protection hidden="1"/>
    </xf>
    <xf numFmtId="0" fontId="5" fillId="0" borderId="0" xfId="0" applyFont="1" applyAlignment="1" applyProtection="1">
      <alignment vertical="top" wrapText="1"/>
      <protection hidden="1"/>
    </xf>
    <xf numFmtId="1" fontId="40" fillId="0" borderId="11" xfId="33" applyNumberFormat="1" applyFont="1" applyBorder="1" applyAlignment="1" applyProtection="1">
      <alignment horizontal="center" vertical="center"/>
      <protection hidden="1"/>
    </xf>
    <xf numFmtId="2" fontId="40" fillId="3" borderId="11" xfId="33" applyNumberFormat="1" applyFont="1" applyFill="1" applyBorder="1" applyAlignment="1" applyProtection="1">
      <alignment vertical="center"/>
      <protection locked="0"/>
    </xf>
    <xf numFmtId="0" fontId="0" fillId="4" borderId="0" xfId="0" applyFill="1" applyAlignment="1" applyProtection="1">
      <alignment horizontal="center" vertical="center"/>
      <protection hidden="1"/>
    </xf>
    <xf numFmtId="0" fontId="16" fillId="4" borderId="0" xfId="0" applyFont="1" applyFill="1" applyAlignment="1" applyProtection="1">
      <alignment vertical="center"/>
      <protection hidden="1"/>
    </xf>
    <xf numFmtId="0" fontId="0" fillId="4" borderId="0" xfId="0" applyFill="1" applyProtection="1">
      <protection hidden="1"/>
    </xf>
    <xf numFmtId="0" fontId="15" fillId="4" borderId="0" xfId="0" applyFont="1" applyFill="1" applyAlignment="1" applyProtection="1">
      <alignment horizontal="center" vertical="center"/>
      <protection hidden="1"/>
    </xf>
    <xf numFmtId="0" fontId="47" fillId="4" borderId="0" xfId="0" applyFont="1" applyFill="1" applyAlignment="1" applyProtection="1">
      <alignment vertical="center"/>
      <protection hidden="1"/>
    </xf>
    <xf numFmtId="0" fontId="15" fillId="4" borderId="0" xfId="0" applyFont="1" applyFill="1" applyAlignment="1" applyProtection="1">
      <alignment horizontal="center" vertical="top"/>
      <protection hidden="1"/>
    </xf>
    <xf numFmtId="0" fontId="15" fillId="4" borderId="0" xfId="0" applyFont="1" applyFill="1" applyAlignment="1" applyProtection="1">
      <alignment vertical="top"/>
      <protection hidden="1"/>
    </xf>
    <xf numFmtId="0" fontId="15" fillId="4" borderId="0" xfId="0" applyFont="1" applyFill="1" applyAlignment="1" applyProtection="1">
      <alignment vertical="center"/>
      <protection hidden="1"/>
    </xf>
    <xf numFmtId="0" fontId="48" fillId="4" borderId="0" xfId="0" applyFont="1" applyFill="1" applyAlignment="1" applyProtection="1">
      <alignment vertical="center"/>
      <protection hidden="1"/>
    </xf>
    <xf numFmtId="0" fontId="15" fillId="4" borderId="30" xfId="0" applyFont="1" applyFill="1" applyBorder="1" applyAlignment="1" applyProtection="1">
      <alignment vertical="center"/>
      <protection hidden="1"/>
    </xf>
    <xf numFmtId="0" fontId="48" fillId="0" borderId="31" xfId="0" applyFont="1" applyBorder="1" applyAlignment="1" applyProtection="1">
      <alignment horizontal="center" vertical="center"/>
      <protection locked="0"/>
    </xf>
    <xf numFmtId="0" fontId="48" fillId="0" borderId="32" xfId="0" applyFont="1" applyBorder="1" applyAlignment="1" applyProtection="1">
      <alignment vertical="center"/>
      <protection locked="0"/>
    </xf>
    <xf numFmtId="0" fontId="48" fillId="0" borderId="33" xfId="0" applyFont="1" applyBorder="1" applyAlignment="1" applyProtection="1">
      <alignment horizontal="center" vertical="center"/>
      <protection locked="0"/>
    </xf>
    <xf numFmtId="0" fontId="48" fillId="0" borderId="34" xfId="0" applyFont="1" applyBorder="1" applyAlignment="1" applyProtection="1">
      <alignment horizontal="center" vertical="center"/>
      <protection locked="0"/>
    </xf>
    <xf numFmtId="0" fontId="48" fillId="0" borderId="35" xfId="0" applyFont="1" applyBorder="1" applyAlignment="1" applyProtection="1">
      <alignment vertical="center"/>
      <protection locked="0"/>
    </xf>
    <xf numFmtId="0" fontId="48" fillId="0" borderId="36" xfId="0" applyFont="1" applyBorder="1" applyAlignment="1" applyProtection="1">
      <alignment horizontal="center" vertical="center"/>
      <protection locked="0"/>
    </xf>
    <xf numFmtId="0" fontId="48" fillId="0" borderId="37" xfId="0" applyFont="1" applyBorder="1" applyAlignment="1" applyProtection="1">
      <alignment horizontal="center" vertical="center"/>
      <protection locked="0"/>
    </xf>
    <xf numFmtId="0" fontId="48" fillId="0" borderId="38" xfId="0" applyFont="1" applyBorder="1" applyAlignment="1" applyProtection="1">
      <alignment vertical="center"/>
      <protection locked="0"/>
    </xf>
    <xf numFmtId="0" fontId="48" fillId="0" borderId="39" xfId="0" applyFont="1" applyBorder="1" applyAlignment="1" applyProtection="1">
      <alignment horizontal="center" vertical="center"/>
      <protection locked="0"/>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5" fillId="0" borderId="11" xfId="0" applyFont="1" applyBorder="1" applyAlignment="1" applyProtection="1">
      <alignment vertical="center" wrapText="1"/>
      <protection hidden="1"/>
    </xf>
    <xf numFmtId="0" fontId="15" fillId="0" borderId="11" xfId="0" quotePrefix="1" applyFont="1"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3" borderId="11" xfId="0" applyFill="1" applyBorder="1" applyAlignment="1" applyProtection="1">
      <alignment vertical="center"/>
      <protection locked="0"/>
    </xf>
    <xf numFmtId="2" fontId="0" fillId="3" borderId="11" xfId="0" applyNumberFormat="1" applyFill="1" applyBorder="1" applyAlignment="1" applyProtection="1">
      <alignment vertical="center"/>
      <protection locked="0"/>
    </xf>
    <xf numFmtId="10" fontId="0" fillId="3" borderId="11" xfId="0" applyNumberFormat="1" applyFill="1" applyBorder="1" applyAlignment="1" applyProtection="1">
      <alignment vertical="center"/>
      <protection locked="0"/>
    </xf>
    <xf numFmtId="0" fontId="0" fillId="0" borderId="11" xfId="0" applyBorder="1" applyAlignment="1" applyProtection="1">
      <alignment vertical="center"/>
      <protection hidden="1"/>
    </xf>
    <xf numFmtId="0" fontId="15" fillId="0" borderId="11" xfId="0" applyFont="1" applyBorder="1" applyAlignment="1" applyProtection="1">
      <alignment vertical="center"/>
      <protection hidden="1"/>
    </xf>
    <xf numFmtId="0" fontId="15" fillId="0" borderId="0" xfId="0" applyFont="1" applyProtection="1">
      <protection hidden="1"/>
    </xf>
    <xf numFmtId="0" fontId="0" fillId="0" borderId="0" xfId="0" applyAlignment="1" applyProtection="1">
      <alignment horizontal="center" vertical="center"/>
      <protection hidden="1"/>
    </xf>
    <xf numFmtId="0" fontId="15" fillId="0" borderId="0" xfId="0" quotePrefix="1" applyFont="1" applyAlignment="1" applyProtection="1">
      <alignment horizontal="center" vertical="center"/>
      <protection hidden="1"/>
    </xf>
    <xf numFmtId="0" fontId="18" fillId="0" borderId="0" xfId="29" applyNumberFormat="1" applyFont="1" applyFill="1" applyBorder="1" applyAlignment="1" applyProtection="1">
      <alignment vertical="center" wrapText="1"/>
      <protection hidden="1"/>
    </xf>
    <xf numFmtId="0" fontId="15" fillId="0" borderId="0" xfId="29" applyNumberFormat="1" applyFont="1" applyFill="1" applyBorder="1" applyAlignment="1" applyProtection="1">
      <alignment vertical="center" wrapText="1"/>
      <protection hidden="1"/>
    </xf>
    <xf numFmtId="3" fontId="17" fillId="0" borderId="0" xfId="37" applyNumberFormat="1" applyFont="1" applyBorder="1" applyAlignment="1" applyProtection="1">
      <alignment horizontal="center" vertical="center" wrapText="1"/>
      <protection hidden="1"/>
    </xf>
    <xf numFmtId="3" fontId="18" fillId="0" borderId="0" xfId="37" applyNumberFormat="1" applyFont="1" applyFill="1" applyBorder="1" applyAlignment="1" applyProtection="1">
      <alignment horizontal="center" vertical="center" wrapText="1"/>
      <protection hidden="1"/>
    </xf>
    <xf numFmtId="2" fontId="18" fillId="0" borderId="0" xfId="28" applyNumberFormat="1" applyFont="1" applyFill="1" applyBorder="1" applyAlignment="1" applyProtection="1">
      <alignment horizontal="right" vertical="center"/>
      <protection hidden="1"/>
    </xf>
    <xf numFmtId="2" fontId="15" fillId="0" borderId="0" xfId="28" applyNumberFormat="1" applyFont="1" applyFill="1" applyBorder="1" applyAlignment="1" applyProtection="1">
      <alignment horizontal="right" vertical="center"/>
      <protection hidden="1"/>
    </xf>
    <xf numFmtId="3" fontId="16" fillId="0" borderId="11" xfId="0" applyNumberFormat="1" applyFont="1" applyBorder="1" applyAlignment="1" applyProtection="1">
      <alignment horizontal="center" vertical="center"/>
      <protection hidden="1"/>
    </xf>
    <xf numFmtId="2" fontId="16" fillId="0" borderId="27" xfId="0" applyNumberFormat="1" applyFont="1" applyBorder="1" applyAlignment="1" applyProtection="1">
      <alignment horizontal="right" vertical="center"/>
      <protection hidden="1"/>
    </xf>
    <xf numFmtId="2" fontId="15" fillId="2" borderId="11" xfId="33" applyNumberFormat="1" applyFont="1" applyFill="1" applyBorder="1" applyAlignment="1" applyProtection="1">
      <alignment vertical="center"/>
      <protection hidden="1"/>
    </xf>
    <xf numFmtId="0" fontId="37" fillId="3" borderId="0" xfId="20" applyFont="1" applyFill="1" applyAlignment="1" applyProtection="1">
      <alignment horizontal="center" vertical="center" wrapText="1"/>
    </xf>
    <xf numFmtId="0" fontId="0" fillId="3" borderId="0" xfId="0" applyFill="1" applyAlignment="1">
      <alignment horizontal="center" vertical="center" wrapText="1"/>
    </xf>
    <xf numFmtId="0" fontId="0" fillId="0" borderId="40" xfId="31" applyNumberFormat="1" applyFont="1" applyFill="1" applyBorder="1" applyAlignment="1" applyProtection="1">
      <alignment horizontal="left" vertical="center" indent="3"/>
      <protection hidden="1"/>
    </xf>
    <xf numFmtId="0" fontId="51" fillId="0" borderId="0" xfId="31" applyNumberFormat="1" applyFont="1" applyFill="1" applyBorder="1" applyAlignment="1" applyProtection="1">
      <alignment horizontal="center" vertical="center"/>
      <protection hidden="1"/>
    </xf>
    <xf numFmtId="0" fontId="52" fillId="0" borderId="0" xfId="31" applyNumberFormat="1" applyFont="1" applyFill="1" applyBorder="1" applyAlignment="1" applyProtection="1">
      <alignment horizontal="center" vertical="center"/>
      <protection hidden="1"/>
    </xf>
    <xf numFmtId="0" fontId="52" fillId="0" borderId="0" xfId="31" applyNumberFormat="1" applyFont="1" applyFill="1" applyBorder="1" applyAlignment="1" applyProtection="1">
      <alignment horizontal="center" vertical="top"/>
      <protection hidden="1"/>
    </xf>
    <xf numFmtId="0" fontId="53" fillId="0" borderId="0" xfId="31" applyNumberFormat="1" applyFont="1" applyFill="1" applyBorder="1" applyAlignment="1" applyProtection="1">
      <alignment vertical="center"/>
      <protection hidden="1"/>
    </xf>
    <xf numFmtId="0" fontId="54" fillId="0" borderId="0" xfId="31" applyNumberFormat="1" applyFont="1" applyFill="1" applyBorder="1" applyAlignment="1" applyProtection="1">
      <alignment vertical="center"/>
      <protection hidden="1"/>
    </xf>
    <xf numFmtId="0" fontId="54" fillId="0" borderId="0" xfId="31" applyNumberFormat="1" applyFont="1" applyFill="1" applyBorder="1" applyAlignment="1" applyProtection="1">
      <alignment vertical="top"/>
      <protection hidden="1"/>
    </xf>
    <xf numFmtId="0" fontId="53" fillId="0" borderId="0" xfId="31" applyNumberFormat="1" applyFont="1" applyFill="1" applyBorder="1" applyAlignment="1" applyProtection="1">
      <alignment vertical="top"/>
      <protection hidden="1"/>
    </xf>
    <xf numFmtId="0" fontId="53" fillId="0" borderId="0" xfId="0" applyFont="1" applyAlignment="1" applyProtection="1">
      <alignment horizontal="justify" vertical="center"/>
      <protection hidden="1"/>
    </xf>
    <xf numFmtId="0" fontId="53" fillId="0" borderId="0" xfId="24" applyFont="1" applyAlignment="1" applyProtection="1">
      <alignment horizontal="left" vertical="center"/>
      <protection hidden="1"/>
    </xf>
    <xf numFmtId="0" fontId="53" fillId="0" borderId="0" xfId="24" applyFont="1" applyAlignment="1" applyProtection="1">
      <alignment vertical="center"/>
      <protection hidden="1"/>
    </xf>
    <xf numFmtId="4" fontId="16" fillId="3" borderId="11" xfId="31" applyNumberFormat="1" applyFont="1" applyFill="1" applyBorder="1" applyAlignment="1" applyProtection="1">
      <alignment horizontal="right" vertical="center"/>
      <protection locked="0"/>
    </xf>
    <xf numFmtId="4" fontId="16" fillId="3" borderId="27" xfId="31" applyNumberFormat="1" applyFont="1" applyFill="1" applyBorder="1" applyAlignment="1" applyProtection="1">
      <alignment horizontal="right" vertical="center" wrapText="1"/>
      <protection locked="0"/>
    </xf>
    <xf numFmtId="2" fontId="54" fillId="0" borderId="0" xfId="31" applyNumberFormat="1" applyFont="1" applyFill="1" applyBorder="1" applyAlignment="1" applyProtection="1">
      <alignment vertical="center"/>
      <protection hidden="1"/>
    </xf>
    <xf numFmtId="2" fontId="53" fillId="0" borderId="0" xfId="31" applyNumberFormat="1" applyFont="1" applyFill="1" applyBorder="1" applyAlignment="1" applyProtection="1">
      <alignment vertical="center"/>
      <protection hidden="1"/>
    </xf>
    <xf numFmtId="10" fontId="54" fillId="0" borderId="0" xfId="31" applyNumberFormat="1" applyFont="1" applyFill="1" applyBorder="1" applyAlignment="1" applyProtection="1">
      <alignment vertical="top"/>
      <protection hidden="1"/>
    </xf>
    <xf numFmtId="10" fontId="53" fillId="0" borderId="0" xfId="31" applyNumberFormat="1" applyFont="1" applyFill="1" applyBorder="1" applyAlignment="1" applyProtection="1">
      <alignment vertical="top"/>
      <protection hidden="1"/>
    </xf>
    <xf numFmtId="0" fontId="54" fillId="0" borderId="0" xfId="31" applyNumberFormat="1" applyFont="1" applyFill="1" applyBorder="1" applyAlignment="1" applyProtection="1">
      <alignment vertical="top" wrapText="1"/>
      <protection hidden="1"/>
    </xf>
    <xf numFmtId="0" fontId="16" fillId="0" borderId="11" xfId="0" applyFont="1" applyBorder="1" applyAlignment="1">
      <alignment horizontal="center" vertical="center"/>
    </xf>
    <xf numFmtId="2" fontId="40" fillId="3" borderId="11" xfId="33" applyNumberFormat="1" applyFont="1" applyFill="1" applyBorder="1" applyAlignment="1">
      <alignment vertical="center"/>
    </xf>
    <xf numFmtId="1" fontId="16" fillId="0" borderId="11" xfId="37" quotePrefix="1" applyNumberFormat="1" applyFont="1" applyFill="1" applyBorder="1" applyAlignment="1" applyProtection="1">
      <alignment horizontal="center" vertical="center" wrapText="1"/>
      <protection hidden="1"/>
    </xf>
    <xf numFmtId="0" fontId="16" fillId="0" borderId="11" xfId="37" quotePrefix="1" applyNumberFormat="1" applyFont="1" applyFill="1" applyBorder="1" applyAlignment="1" applyProtection="1">
      <alignment horizontal="center" vertical="center" wrapText="1"/>
      <protection hidden="1"/>
    </xf>
    <xf numFmtId="165" fontId="16" fillId="0" borderId="11" xfId="33" applyNumberFormat="1" applyBorder="1" applyAlignment="1" applyProtection="1">
      <alignment horizontal="left" vertical="center"/>
      <protection hidden="1"/>
    </xf>
    <xf numFmtId="0" fontId="16" fillId="0" borderId="11" xfId="37" applyNumberFormat="1" applyFont="1" applyFill="1" applyBorder="1" applyAlignment="1" applyProtection="1">
      <alignment horizontal="center" vertical="center" wrapText="1"/>
      <protection hidden="1"/>
    </xf>
    <xf numFmtId="10" fontId="15" fillId="3" borderId="11" xfId="32" applyNumberFormat="1" applyFont="1" applyFill="1" applyBorder="1" applyAlignment="1" applyProtection="1">
      <alignment horizontal="center" vertical="center" wrapText="1"/>
      <protection hidden="1"/>
    </xf>
    <xf numFmtId="0" fontId="15" fillId="3" borderId="11" xfId="32" applyFont="1" applyFill="1" applyBorder="1" applyAlignment="1" applyProtection="1">
      <alignment horizontal="center" vertical="center" wrapText="1"/>
      <protection hidden="1"/>
    </xf>
    <xf numFmtId="0" fontId="0" fillId="0" borderId="25" xfId="26" applyFont="1" applyBorder="1" applyAlignment="1" applyProtection="1">
      <alignment vertical="center" wrapText="1"/>
      <protection hidden="1"/>
    </xf>
    <xf numFmtId="0" fontId="0" fillId="0" borderId="0" xfId="33" applyFont="1" applyAlignment="1" applyProtection="1">
      <alignment horizontal="left" vertical="center" indent="1"/>
      <protection hidden="1"/>
    </xf>
    <xf numFmtId="0" fontId="16" fillId="0" borderId="7" xfId="32" applyFont="1" applyBorder="1" applyAlignment="1" applyProtection="1">
      <alignment horizontal="justify" vertical="center" wrapText="1"/>
      <protection hidden="1"/>
    </xf>
    <xf numFmtId="0" fontId="5" fillId="0" borderId="0" xfId="24" applyFont="1" applyAlignment="1" applyProtection="1">
      <alignment vertical="top"/>
      <protection hidden="1"/>
    </xf>
    <xf numFmtId="0" fontId="16" fillId="0" borderId="0" xfId="24" applyFont="1" applyAlignment="1" applyProtection="1">
      <alignment vertical="top"/>
      <protection hidden="1"/>
    </xf>
    <xf numFmtId="0" fontId="0" fillId="0" borderId="0" xfId="24" applyFont="1" applyAlignment="1" applyProtection="1">
      <alignment vertical="top"/>
      <protection hidden="1"/>
    </xf>
    <xf numFmtId="0" fontId="34" fillId="0" borderId="0" xfId="24" applyAlignment="1" applyProtection="1">
      <alignment vertical="top"/>
      <protection hidden="1"/>
    </xf>
    <xf numFmtId="0" fontId="0" fillId="0" borderId="20" xfId="31" applyNumberFormat="1" applyFont="1" applyFill="1" applyBorder="1" applyAlignment="1" applyProtection="1">
      <alignment horizontal="left" vertical="center" indent="3"/>
      <protection hidden="1"/>
    </xf>
    <xf numFmtId="0" fontId="0" fillId="3" borderId="16" xfId="26" applyFont="1" applyFill="1" applyBorder="1" applyAlignment="1" applyProtection="1">
      <alignment vertical="center" wrapText="1"/>
      <protection locked="0"/>
    </xf>
    <xf numFmtId="179" fontId="53" fillId="0" borderId="0" xfId="31" applyNumberFormat="1" applyFont="1" applyFill="1" applyBorder="1" applyAlignment="1" applyProtection="1">
      <alignment vertical="top"/>
      <protection hidden="1"/>
    </xf>
    <xf numFmtId="4" fontId="5" fillId="0" borderId="0" xfId="32" applyNumberFormat="1" applyFont="1" applyAlignment="1" applyProtection="1">
      <alignment vertical="top"/>
      <protection hidden="1"/>
    </xf>
    <xf numFmtId="179" fontId="53" fillId="0" borderId="0" xfId="31" applyNumberFormat="1" applyFont="1" applyFill="1" applyBorder="1" applyAlignment="1" applyProtection="1">
      <alignment vertical="center"/>
      <protection hidden="1"/>
    </xf>
    <xf numFmtId="2" fontId="16" fillId="0" borderId="11" xfId="32" applyNumberFormat="1" applyFont="1" applyBorder="1" applyAlignment="1" applyProtection="1">
      <alignment horizontal="justify" vertical="center" wrapText="1"/>
      <protection hidden="1"/>
    </xf>
    <xf numFmtId="1" fontId="16" fillId="0" borderId="0" xfId="36" applyNumberFormat="1" applyFont="1" applyAlignment="1" applyProtection="1">
      <alignment vertical="center" wrapText="1"/>
      <protection hidden="1"/>
    </xf>
    <xf numFmtId="1" fontId="15" fillId="0" borderId="0" xfId="36" applyNumberFormat="1" applyFont="1" applyAlignment="1" applyProtection="1">
      <alignment horizontal="center" vertical="center" wrapText="1"/>
      <protection hidden="1"/>
    </xf>
    <xf numFmtId="0" fontId="15" fillId="0" borderId="0" xfId="36" applyFont="1" applyAlignment="1" applyProtection="1">
      <alignment horizontal="center" vertical="center" wrapText="1"/>
      <protection hidden="1"/>
    </xf>
    <xf numFmtId="0" fontId="37" fillId="0" borderId="0" xfId="36" applyProtection="1">
      <protection hidden="1"/>
    </xf>
    <xf numFmtId="4" fontId="15" fillId="0" borderId="0" xfId="36" applyNumberFormat="1" applyFont="1" applyAlignment="1" applyProtection="1">
      <alignment horizontal="center" vertical="center" wrapText="1"/>
      <protection hidden="1"/>
    </xf>
    <xf numFmtId="0" fontId="19" fillId="0" borderId="0" xfId="36" applyFont="1" applyProtection="1">
      <protection hidden="1"/>
    </xf>
    <xf numFmtId="4" fontId="15" fillId="0" borderId="11" xfId="36" applyNumberFormat="1" applyFont="1" applyBorder="1" applyAlignment="1" applyProtection="1">
      <alignment horizontal="center" vertical="center" wrapText="1"/>
      <protection hidden="1"/>
    </xf>
    <xf numFmtId="1" fontId="15" fillId="0" borderId="11" xfId="36" applyNumberFormat="1" applyFont="1" applyBorder="1" applyAlignment="1" applyProtection="1">
      <alignment vertical="center" wrapText="1"/>
      <protection hidden="1"/>
    </xf>
    <xf numFmtId="4" fontId="15" fillId="0" borderId="11" xfId="36" applyNumberFormat="1" applyFont="1" applyBorder="1" applyAlignment="1" applyProtection="1">
      <alignment horizontal="right" vertical="center" wrapText="1"/>
      <protection hidden="1"/>
    </xf>
    <xf numFmtId="4" fontId="15" fillId="0" borderId="25" xfId="36" applyNumberFormat="1" applyFont="1" applyBorder="1" applyAlignment="1" applyProtection="1">
      <alignment horizontal="right" vertical="center" wrapText="1"/>
      <protection hidden="1"/>
    </xf>
    <xf numFmtId="4" fontId="16" fillId="0" borderId="17" xfId="36" applyNumberFormat="1" applyFont="1" applyBorder="1" applyAlignment="1" applyProtection="1">
      <alignment horizontal="right" vertical="center" wrapText="1"/>
      <protection hidden="1"/>
    </xf>
    <xf numFmtId="0" fontId="19" fillId="0" borderId="0" xfId="36" applyFont="1" applyAlignment="1" applyProtection="1">
      <alignment vertical="center"/>
      <protection hidden="1"/>
    </xf>
    <xf numFmtId="1" fontId="16" fillId="0" borderId="11" xfId="36" applyNumberFormat="1" applyFont="1" applyBorder="1" applyAlignment="1" applyProtection="1">
      <alignment horizontal="center" vertical="center" wrapText="1"/>
      <protection hidden="1"/>
    </xf>
    <xf numFmtId="0" fontId="15" fillId="0" borderId="25" xfId="36" applyFont="1" applyBorder="1" applyAlignment="1" applyProtection="1">
      <alignment vertical="center" wrapText="1"/>
      <protection hidden="1"/>
    </xf>
    <xf numFmtId="0" fontId="15" fillId="0" borderId="17" xfId="36" applyFont="1" applyBorder="1" applyAlignment="1" applyProtection="1">
      <alignment vertical="center" wrapText="1"/>
      <protection hidden="1"/>
    </xf>
    <xf numFmtId="4" fontId="16" fillId="0" borderId="11" xfId="36" applyNumberFormat="1" applyFont="1" applyBorder="1" applyAlignment="1" applyProtection="1">
      <alignment vertical="center" wrapText="1"/>
      <protection hidden="1"/>
    </xf>
    <xf numFmtId="4" fontId="15" fillId="0" borderId="25" xfId="36" applyNumberFormat="1" applyFont="1" applyBorder="1" applyAlignment="1" applyProtection="1">
      <alignment vertical="center" wrapText="1"/>
      <protection hidden="1"/>
    </xf>
    <xf numFmtId="4" fontId="16" fillId="0" borderId="17" xfId="36" applyNumberFormat="1" applyFont="1" applyBorder="1" applyAlignment="1" applyProtection="1">
      <alignment vertical="center" wrapText="1"/>
      <protection hidden="1"/>
    </xf>
    <xf numFmtId="3" fontId="19" fillId="0" borderId="0" xfId="36" applyNumberFormat="1" applyFont="1" applyProtection="1">
      <protection hidden="1"/>
    </xf>
    <xf numFmtId="4" fontId="16" fillId="0" borderId="11" xfId="36" applyNumberFormat="1" applyFont="1" applyBorder="1" applyAlignment="1" applyProtection="1">
      <alignment horizontal="right" vertical="center" wrapText="1"/>
      <protection hidden="1"/>
    </xf>
    <xf numFmtId="4" fontId="15" fillId="0" borderId="11" xfId="36" applyNumberFormat="1" applyFont="1" applyBorder="1" applyAlignment="1" applyProtection="1">
      <alignment vertical="center" wrapText="1"/>
      <protection hidden="1"/>
    </xf>
    <xf numFmtId="4" fontId="15" fillId="0" borderId="17" xfId="36" applyNumberFormat="1" applyFont="1" applyBorder="1" applyAlignment="1" applyProtection="1">
      <alignment vertical="center" wrapText="1"/>
      <protection hidden="1"/>
    </xf>
    <xf numFmtId="0" fontId="15" fillId="5" borderId="25" xfId="36" applyFont="1" applyFill="1" applyBorder="1" applyAlignment="1" applyProtection="1">
      <alignment vertical="center" wrapText="1"/>
      <protection hidden="1"/>
    </xf>
    <xf numFmtId="0" fontId="16" fillId="0" borderId="17" xfId="36" applyFont="1" applyBorder="1" applyAlignment="1" applyProtection="1">
      <alignment vertical="center" wrapText="1"/>
      <protection hidden="1"/>
    </xf>
    <xf numFmtId="4" fontId="16" fillId="0" borderId="25" xfId="36" applyNumberFormat="1" applyFont="1" applyBorder="1" applyAlignment="1" applyProtection="1">
      <alignment vertical="center" wrapText="1"/>
      <protection hidden="1"/>
    </xf>
    <xf numFmtId="2" fontId="19" fillId="0" borderId="0" xfId="36" applyNumberFormat="1" applyFont="1" applyProtection="1">
      <protection hidden="1"/>
    </xf>
    <xf numFmtId="178" fontId="19" fillId="0" borderId="0" xfId="36" applyNumberFormat="1" applyFont="1" applyProtection="1">
      <protection hidden="1"/>
    </xf>
    <xf numFmtId="0" fontId="16" fillId="0" borderId="17" xfId="36" applyFont="1" applyBorder="1" applyAlignment="1" applyProtection="1">
      <alignment horizontal="center" vertical="center" wrapText="1"/>
      <protection hidden="1"/>
    </xf>
    <xf numFmtId="3" fontId="16" fillId="0" borderId="11" xfId="36" applyNumberFormat="1" applyFont="1" applyBorder="1" applyAlignment="1" applyProtection="1">
      <alignment horizontal="right" vertical="center" wrapText="1"/>
      <protection hidden="1"/>
    </xf>
    <xf numFmtId="3" fontId="16" fillId="0" borderId="25" xfId="36" applyNumberFormat="1" applyFont="1" applyBorder="1" applyAlignment="1" applyProtection="1">
      <alignment horizontal="right" vertical="center" wrapText="1"/>
      <protection hidden="1"/>
    </xf>
    <xf numFmtId="3" fontId="15" fillId="0" borderId="25" xfId="36" applyNumberFormat="1" applyFont="1" applyBorder="1" applyAlignment="1" applyProtection="1">
      <alignment horizontal="right" vertical="center" wrapText="1"/>
      <protection hidden="1"/>
    </xf>
    <xf numFmtId="4" fontId="15" fillId="0" borderId="17" xfId="16" applyNumberFormat="1" applyFont="1" applyBorder="1" applyAlignment="1" applyProtection="1">
      <alignment horizontal="right" vertical="center" wrapText="1"/>
      <protection hidden="1"/>
    </xf>
    <xf numFmtId="3" fontId="15" fillId="0" borderId="11" xfId="16" applyNumberFormat="1" applyFont="1" applyBorder="1" applyAlignment="1" applyProtection="1">
      <alignment horizontal="right" vertical="center" wrapText="1"/>
      <protection hidden="1"/>
    </xf>
    <xf numFmtId="4" fontId="15" fillId="0" borderId="25" xfId="16" applyNumberFormat="1" applyFont="1" applyBorder="1" applyAlignment="1" applyProtection="1">
      <alignment horizontal="right" vertical="center" wrapText="1"/>
      <protection hidden="1"/>
    </xf>
    <xf numFmtId="4" fontId="15" fillId="0" borderId="25" xfId="36" applyNumberFormat="1" applyFont="1" applyBorder="1" applyAlignment="1" applyProtection="1">
      <alignment horizontal="center" vertical="center" wrapText="1"/>
      <protection hidden="1"/>
    </xf>
    <xf numFmtId="4" fontId="15" fillId="0" borderId="17" xfId="36" applyNumberFormat="1" applyFont="1" applyBorder="1" applyAlignment="1" applyProtection="1">
      <alignment horizontal="right" vertical="center" wrapText="1"/>
      <protection hidden="1"/>
    </xf>
    <xf numFmtId="1" fontId="16" fillId="0" borderId="28" xfId="36" applyNumberFormat="1" applyFont="1" applyBorder="1" applyAlignment="1" applyProtection="1">
      <alignment horizontal="center" vertical="center" wrapText="1"/>
      <protection hidden="1"/>
    </xf>
    <xf numFmtId="0" fontId="15" fillId="0" borderId="8" xfId="36" applyFont="1" applyBorder="1" applyAlignment="1" applyProtection="1">
      <alignment vertical="center" wrapText="1"/>
      <protection hidden="1"/>
    </xf>
    <xf numFmtId="4" fontId="16" fillId="0" borderId="8" xfId="36" applyNumberFormat="1" applyFont="1" applyBorder="1" applyAlignment="1" applyProtection="1">
      <alignment vertical="center" wrapText="1"/>
      <protection hidden="1"/>
    </xf>
    <xf numFmtId="4" fontId="15" fillId="0" borderId="8" xfId="36" applyNumberFormat="1" applyFont="1" applyBorder="1" applyAlignment="1" applyProtection="1">
      <alignment vertical="center" wrapText="1"/>
      <protection hidden="1"/>
    </xf>
    <xf numFmtId="4" fontId="16" fillId="0" borderId="29" xfId="36" applyNumberFormat="1" applyFont="1" applyBorder="1" applyAlignment="1" applyProtection="1">
      <alignment vertical="center" wrapText="1"/>
      <protection hidden="1"/>
    </xf>
    <xf numFmtId="1" fontId="15" fillId="0" borderId="5" xfId="36" applyNumberFormat="1" applyFont="1" applyBorder="1" applyAlignment="1" applyProtection="1">
      <alignment horizontal="center" vertical="center" wrapText="1"/>
      <protection hidden="1"/>
    </xf>
    <xf numFmtId="0" fontId="16" fillId="0" borderId="0" xfId="36" applyFont="1" applyAlignment="1" applyProtection="1">
      <alignment horizontal="justify" vertical="center" wrapText="1"/>
      <protection hidden="1"/>
    </xf>
    <xf numFmtId="2" fontId="0" fillId="0" borderId="5" xfId="36" applyNumberFormat="1" applyFont="1" applyBorder="1" applyAlignment="1" applyProtection="1">
      <alignment horizontal="left" vertical="center" wrapText="1" indent="3"/>
      <protection hidden="1"/>
    </xf>
    <xf numFmtId="0" fontId="0" fillId="0" borderId="0" xfId="36" applyFont="1" applyAlignment="1" applyProtection="1">
      <alignment vertical="center" wrapText="1"/>
      <protection hidden="1"/>
    </xf>
    <xf numFmtId="2" fontId="16" fillId="0" borderId="0" xfId="36" applyNumberFormat="1" applyFont="1" applyAlignment="1" applyProtection="1">
      <alignment horizontal="left" vertical="center" wrapText="1"/>
      <protection hidden="1"/>
    </xf>
    <xf numFmtId="0" fontId="0" fillId="0" borderId="0" xfId="36" applyFont="1" applyAlignment="1" applyProtection="1">
      <alignment horizontal="justify" vertical="center" wrapText="1"/>
      <protection hidden="1"/>
    </xf>
    <xf numFmtId="3" fontId="16" fillId="0" borderId="6" xfId="36" applyNumberFormat="1" applyFont="1" applyBorder="1" applyAlignment="1" applyProtection="1">
      <alignment horizontal="right" vertical="center" wrapText="1"/>
      <protection hidden="1"/>
    </xf>
    <xf numFmtId="10" fontId="16" fillId="0" borderId="0" xfId="36" applyNumberFormat="1" applyFont="1" applyAlignment="1" applyProtection="1">
      <alignment horizontal="left" vertical="center" wrapText="1"/>
      <protection hidden="1"/>
    </xf>
    <xf numFmtId="4" fontId="16" fillId="0" borderId="6" xfId="36" applyNumberFormat="1" applyFont="1" applyBorder="1" applyAlignment="1" applyProtection="1">
      <alignment horizontal="right" vertical="center" wrapText="1"/>
      <protection hidden="1"/>
    </xf>
    <xf numFmtId="1" fontId="15" fillId="0" borderId="5" xfId="36" applyNumberFormat="1" applyFont="1" applyBorder="1" applyAlignment="1" applyProtection="1">
      <alignment horizontal="center" vertical="top" wrapText="1"/>
      <protection hidden="1"/>
    </xf>
    <xf numFmtId="1" fontId="16" fillId="0" borderId="5" xfId="36" applyNumberFormat="1" applyFont="1" applyBorder="1" applyAlignment="1" applyProtection="1">
      <alignment horizontal="left" vertical="center" wrapText="1" indent="3"/>
      <protection hidden="1"/>
    </xf>
    <xf numFmtId="0" fontId="16" fillId="0" borderId="0" xfId="36" applyFont="1" applyAlignment="1" applyProtection="1">
      <alignment vertical="center" wrapText="1"/>
      <protection hidden="1"/>
    </xf>
    <xf numFmtId="10" fontId="15" fillId="6" borderId="0" xfId="36" applyNumberFormat="1" applyFont="1" applyFill="1" applyAlignment="1" applyProtection="1">
      <alignment vertical="center" wrapText="1"/>
      <protection locked="0" hidden="1"/>
    </xf>
    <xf numFmtId="1" fontId="0" fillId="0" borderId="5" xfId="36" applyNumberFormat="1" applyFont="1" applyBorder="1" applyAlignment="1" applyProtection="1">
      <alignment horizontal="left" vertical="center" wrapText="1" indent="3"/>
      <protection hidden="1"/>
    </xf>
    <xf numFmtId="2" fontId="15" fillId="0" borderId="0" xfId="36" applyNumberFormat="1" applyFont="1" applyAlignment="1" applyProtection="1">
      <alignment vertical="center" wrapText="1"/>
      <protection hidden="1"/>
    </xf>
    <xf numFmtId="4" fontId="16" fillId="6" borderId="6" xfId="36" applyNumberFormat="1" applyFont="1" applyFill="1" applyBorder="1" applyAlignment="1" applyProtection="1">
      <alignment horizontal="right" vertical="center" wrapText="1"/>
      <protection locked="0" hidden="1"/>
    </xf>
    <xf numFmtId="3" fontId="16" fillId="6" borderId="6" xfId="36" applyNumberFormat="1" applyFont="1" applyFill="1" applyBorder="1" applyAlignment="1" applyProtection="1">
      <alignment horizontal="right" vertical="center" wrapText="1"/>
      <protection locked="0" hidden="1"/>
    </xf>
    <xf numFmtId="4" fontId="16" fillId="0" borderId="6" xfId="36" applyNumberFormat="1" applyFont="1" applyBorder="1" applyAlignment="1" applyProtection="1">
      <alignment horizontal="justify" vertical="center" wrapText="1"/>
      <protection hidden="1"/>
    </xf>
    <xf numFmtId="1" fontId="0" fillId="0" borderId="0" xfId="36" applyNumberFormat="1" applyFont="1" applyAlignment="1" applyProtection="1">
      <alignment vertical="center" wrapText="1"/>
      <protection hidden="1"/>
    </xf>
    <xf numFmtId="4" fontId="16" fillId="0" borderId="0" xfId="36" applyNumberFormat="1" applyFont="1" applyAlignment="1" applyProtection="1">
      <alignment vertical="center" wrapText="1"/>
      <protection hidden="1"/>
    </xf>
    <xf numFmtId="0" fontId="0" fillId="0" borderId="0" xfId="0" applyAlignment="1">
      <alignment vertical="top"/>
    </xf>
    <xf numFmtId="9" fontId="0" fillId="0" borderId="5" xfId="36" applyNumberFormat="1" applyFont="1" applyBorder="1" applyAlignment="1" applyProtection="1">
      <alignment horizontal="left" vertical="center" wrapText="1" indent="3"/>
      <protection hidden="1"/>
    </xf>
    <xf numFmtId="0" fontId="0" fillId="0" borderId="9" xfId="0" applyBorder="1" applyAlignment="1">
      <alignment horizontal="center"/>
    </xf>
    <xf numFmtId="0" fontId="0" fillId="0" borderId="9" xfId="0" applyBorder="1" applyAlignment="1">
      <alignment horizontal="center" vertical="top"/>
    </xf>
    <xf numFmtId="9" fontId="0" fillId="0" borderId="0" xfId="0" applyNumberFormat="1"/>
    <xf numFmtId="0" fontId="0" fillId="0" borderId="10" xfId="0" applyBorder="1" applyAlignment="1">
      <alignment horizontal="center" vertical="top"/>
    </xf>
    <xf numFmtId="0" fontId="0" fillId="0" borderId="10" xfId="0" applyBorder="1" applyAlignment="1">
      <alignment vertical="top" wrapText="1"/>
    </xf>
    <xf numFmtId="0" fontId="19" fillId="0" borderId="10" xfId="0" applyFont="1" applyBorder="1" applyAlignment="1">
      <alignment vertical="top"/>
    </xf>
    <xf numFmtId="0" fontId="0" fillId="0" borderId="10" xfId="0" applyBorder="1"/>
    <xf numFmtId="0" fontId="19" fillId="0" borderId="10" xfId="0" applyFont="1" applyBorder="1" applyAlignment="1">
      <alignment vertical="top" wrapText="1"/>
    </xf>
    <xf numFmtId="0" fontId="0" fillId="0" borderId="12" xfId="0" applyBorder="1" applyAlignment="1">
      <alignment horizontal="center" vertical="top"/>
    </xf>
    <xf numFmtId="0" fontId="0" fillId="0" borderId="12" xfId="0" applyBorder="1" applyAlignment="1">
      <alignment vertical="top" wrapText="1"/>
    </xf>
    <xf numFmtId="0" fontId="19" fillId="0" borderId="12" xfId="0" applyFont="1" applyBorder="1" applyAlignment="1">
      <alignment vertical="top" wrapText="1"/>
    </xf>
    <xf numFmtId="0" fontId="0" fillId="0" borderId="0" xfId="0" applyAlignment="1">
      <alignment vertical="top" wrapText="1"/>
    </xf>
    <xf numFmtId="0" fontId="0" fillId="0" borderId="0" xfId="0" applyAlignment="1">
      <alignment wrapText="1"/>
    </xf>
    <xf numFmtId="4" fontId="15" fillId="0" borderId="12" xfId="32" applyNumberFormat="1" applyFont="1" applyBorder="1" applyAlignment="1" applyProtection="1">
      <alignment vertical="center"/>
      <protection hidden="1"/>
    </xf>
    <xf numFmtId="0" fontId="16" fillId="0" borderId="24" xfId="32" applyFont="1" applyBorder="1" applyAlignment="1" applyProtection="1">
      <alignment horizontal="justify" vertical="center" wrapText="1"/>
      <protection hidden="1"/>
    </xf>
    <xf numFmtId="2" fontId="0" fillId="0" borderId="11" xfId="0" applyNumberFormat="1" applyBorder="1" applyAlignment="1" applyProtection="1">
      <alignment horizontal="right" vertical="center"/>
      <protection hidden="1"/>
    </xf>
    <xf numFmtId="4" fontId="15" fillId="0" borderId="9" xfId="32" applyNumberFormat="1" applyFont="1" applyBorder="1" applyAlignment="1" applyProtection="1">
      <alignment vertical="center" wrapText="1"/>
      <protection hidden="1"/>
    </xf>
    <xf numFmtId="14" fontId="0" fillId="0" borderId="0" xfId="0" applyNumberFormat="1" applyAlignment="1" applyProtection="1">
      <alignment horizontal="left" vertical="center"/>
      <protection hidden="1"/>
    </xf>
    <xf numFmtId="14" fontId="0" fillId="0" borderId="0" xfId="0" applyNumberFormat="1" applyAlignment="1">
      <alignment horizontal="left" vertical="center"/>
    </xf>
    <xf numFmtId="0" fontId="0" fillId="0" borderId="0" xfId="32" applyFont="1" applyAlignment="1" applyProtection="1">
      <alignment vertical="center"/>
      <protection hidden="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vertical="center"/>
    </xf>
    <xf numFmtId="0" fontId="0" fillId="0" borderId="0" xfId="0" applyAlignment="1" applyProtection="1">
      <alignment horizontal="justify" vertical="center"/>
      <protection hidden="1"/>
    </xf>
    <xf numFmtId="0" fontId="37" fillId="0" borderId="0" xfId="31" applyNumberFormat="1" applyFont="1" applyFill="1" applyBorder="1" applyAlignment="1" applyProtection="1">
      <alignment vertical="top"/>
      <protection hidden="1"/>
    </xf>
    <xf numFmtId="0" fontId="19" fillId="0" borderId="0" xfId="24" applyFont="1" applyProtection="1">
      <protection hidden="1"/>
    </xf>
    <xf numFmtId="0" fontId="0" fillId="0" borderId="11" xfId="31" applyFont="1" applyBorder="1" applyAlignment="1" applyProtection="1">
      <alignment horizontal="center" vertical="top" wrapText="1"/>
      <protection hidden="1"/>
    </xf>
    <xf numFmtId="2" fontId="15" fillId="0" borderId="11" xfId="33" applyNumberFormat="1" applyFont="1" applyBorder="1" applyAlignment="1" applyProtection="1">
      <alignment horizontal="right" vertical="center"/>
      <protection hidden="1"/>
    </xf>
    <xf numFmtId="164" fontId="15" fillId="0" borderId="11" xfId="7" applyFont="1" applyFill="1" applyBorder="1" applyAlignment="1" applyProtection="1">
      <alignment horizontal="right" vertical="center"/>
      <protection hidden="1"/>
    </xf>
    <xf numFmtId="2" fontId="5" fillId="0" borderId="0" xfId="32" applyNumberFormat="1" applyFont="1" applyAlignment="1" applyProtection="1">
      <alignment vertical="top"/>
      <protection hidden="1"/>
    </xf>
    <xf numFmtId="164" fontId="15" fillId="0" borderId="10" xfId="7" applyFont="1" applyFill="1" applyBorder="1" applyAlignment="1" applyProtection="1">
      <alignment horizontal="right" vertical="center"/>
      <protection hidden="1"/>
    </xf>
    <xf numFmtId="164" fontId="5" fillId="0" borderId="0" xfId="32" applyNumberFormat="1" applyFont="1" applyAlignment="1" applyProtection="1">
      <alignment vertical="top"/>
      <protection hidden="1"/>
    </xf>
    <xf numFmtId="164" fontId="54" fillId="0" borderId="0" xfId="7" applyFont="1" applyFill="1" applyBorder="1" applyAlignment="1" applyProtection="1">
      <alignment vertical="center"/>
      <protection hidden="1"/>
    </xf>
    <xf numFmtId="164" fontId="5" fillId="0" borderId="0" xfId="7" applyFont="1" applyAlignment="1" applyProtection="1">
      <alignment vertical="top"/>
      <protection hidden="1"/>
    </xf>
    <xf numFmtId="168" fontId="40" fillId="0" borderId="11" xfId="7" applyNumberFormat="1" applyFont="1" applyFill="1" applyBorder="1" applyAlignment="1" applyProtection="1">
      <alignment horizontal="center" vertical="center" wrapText="1"/>
      <protection hidden="1"/>
    </xf>
    <xf numFmtId="10" fontId="16" fillId="3" borderId="12" xfId="31" applyNumberFormat="1" applyFont="1" applyFill="1" applyBorder="1" applyAlignment="1" applyProtection="1">
      <alignment horizontal="right" vertical="center" wrapText="1"/>
      <protection locked="0"/>
    </xf>
    <xf numFmtId="0" fontId="15" fillId="0" borderId="0" xfId="24" applyFont="1" applyAlignment="1" applyProtection="1">
      <alignment vertical="top"/>
      <protection hidden="1"/>
    </xf>
    <xf numFmtId="168" fontId="0" fillId="0" borderId="11" xfId="7" applyNumberFormat="1" applyFont="1" applyFill="1" applyBorder="1" applyAlignment="1" applyProtection="1">
      <alignment horizontal="center" vertical="center" wrapText="1"/>
      <protection hidden="1"/>
    </xf>
    <xf numFmtId="0" fontId="15" fillId="0" borderId="0" xfId="31" applyFont="1" applyAlignment="1" applyProtection="1">
      <alignment vertical="top"/>
      <protection hidden="1"/>
    </xf>
    <xf numFmtId="0" fontId="0" fillId="0" borderId="11" xfId="0" applyBorder="1" applyAlignment="1">
      <alignment horizontal="center" vertical="center"/>
    </xf>
    <xf numFmtId="0" fontId="0" fillId="0" borderId="11" xfId="0" applyBorder="1" applyAlignment="1" applyProtection="1">
      <alignment vertical="center" wrapText="1"/>
      <protection hidden="1"/>
    </xf>
    <xf numFmtId="0" fontId="0" fillId="0" borderId="11" xfId="0" applyBorder="1" applyAlignment="1">
      <alignment horizontal="center"/>
    </xf>
    <xf numFmtId="0" fontId="15" fillId="0" borderId="0" xfId="33" applyFont="1" applyAlignment="1" applyProtection="1">
      <alignment horizontal="left" vertical="center" wrapText="1"/>
      <protection hidden="1"/>
    </xf>
    <xf numFmtId="14" fontId="0" fillId="3" borderId="16" xfId="26" applyNumberFormat="1" applyFont="1" applyFill="1" applyBorder="1" applyAlignment="1" applyProtection="1">
      <alignment horizontal="left" vertical="center" wrapText="1"/>
      <protection locked="0"/>
    </xf>
    <xf numFmtId="0" fontId="0" fillId="3" borderId="16" xfId="26" applyFont="1" applyFill="1" applyBorder="1" applyAlignment="1" applyProtection="1">
      <alignment horizontal="left" vertical="center" wrapText="1"/>
      <protection locked="0"/>
    </xf>
    <xf numFmtId="0" fontId="6" fillId="0" borderId="41" xfId="0" applyFont="1" applyBorder="1" applyAlignment="1">
      <alignment horizontal="center" vertical="center" wrapText="1"/>
    </xf>
    <xf numFmtId="177" fontId="15" fillId="0" borderId="0" xfId="24" applyNumberFormat="1" applyFont="1" applyAlignment="1" applyProtection="1">
      <alignment horizontal="left" vertical="center"/>
      <protection hidden="1"/>
    </xf>
    <xf numFmtId="0" fontId="16" fillId="0" borderId="11" xfId="32"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17"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protection hidden="1"/>
    </xf>
    <xf numFmtId="0" fontId="6" fillId="0" borderId="11" xfId="0" applyFont="1" applyBorder="1" applyAlignment="1">
      <alignment horizontal="center" vertical="center" wrapText="1"/>
    </xf>
    <xf numFmtId="0" fontId="55" fillId="0" borderId="11" xfId="0" applyFont="1" applyBorder="1" applyAlignment="1">
      <alignment vertical="center" wrapText="1"/>
    </xf>
    <xf numFmtId="0" fontId="15" fillId="0" borderId="25" xfId="32" applyFont="1" applyBorder="1" applyAlignment="1" applyProtection="1">
      <alignment vertical="center" wrapText="1"/>
      <protection hidden="1"/>
    </xf>
    <xf numFmtId="0" fontId="15" fillId="0" borderId="17" xfId="32" applyFont="1" applyBorder="1" applyAlignment="1" applyProtection="1">
      <alignment vertical="center" wrapText="1"/>
      <protection hidden="1"/>
    </xf>
    <xf numFmtId="4" fontId="15" fillId="0" borderId="11" xfId="32" applyNumberFormat="1" applyFont="1" applyBorder="1" applyAlignment="1" applyProtection="1">
      <alignment vertical="center"/>
      <protection hidden="1"/>
    </xf>
    <xf numFmtId="0" fontId="0" fillId="0" borderId="11" xfId="0" applyBorder="1" applyProtection="1">
      <protection hidden="1"/>
    </xf>
    <xf numFmtId="0" fontId="15" fillId="0" borderId="11" xfId="0" applyFont="1" applyBorder="1" applyProtection="1">
      <protection hidden="1"/>
    </xf>
    <xf numFmtId="179" fontId="59" fillId="0" borderId="0" xfId="31" applyNumberFormat="1" applyFont="1" applyFill="1" applyBorder="1" applyAlignment="1" applyProtection="1">
      <alignment vertical="top"/>
      <protection hidden="1"/>
    </xf>
    <xf numFmtId="0" fontId="15" fillId="0" borderId="0" xfId="0" applyFont="1" applyAlignment="1" applyProtection="1">
      <alignment vertical="center"/>
      <protection hidden="1"/>
    </xf>
    <xf numFmtId="0" fontId="16" fillId="0" borderId="25" xfId="32" applyFont="1" applyBorder="1" applyAlignment="1" applyProtection="1">
      <alignment horizontal="center" vertical="center"/>
      <protection hidden="1"/>
    </xf>
    <xf numFmtId="0" fontId="15" fillId="0" borderId="3" xfId="32" applyFont="1" applyBorder="1" applyAlignment="1" applyProtection="1">
      <alignment horizontal="left" vertical="center" wrapText="1"/>
      <protection hidden="1"/>
    </xf>
    <xf numFmtId="164" fontId="15" fillId="0" borderId="11" xfId="32" applyNumberFormat="1" applyFont="1" applyBorder="1" applyAlignment="1" applyProtection="1">
      <alignment horizontal="right" vertical="center" wrapText="1"/>
      <protection hidden="1"/>
    </xf>
    <xf numFmtId="0" fontId="58" fillId="0" borderId="20" xfId="31" applyNumberFormat="1" applyFont="1" applyFill="1" applyBorder="1" applyAlignment="1" applyProtection="1">
      <alignment horizontal="left" vertical="center" indent="3"/>
      <protection hidden="1"/>
    </xf>
    <xf numFmtId="0" fontId="6" fillId="0" borderId="11" xfId="0" applyFont="1" applyBorder="1" applyAlignment="1" applyProtection="1">
      <alignment horizontal="center" vertical="center"/>
      <protection hidden="1"/>
    </xf>
    <xf numFmtId="180" fontId="0" fillId="3" borderId="11" xfId="0" applyNumberFormat="1" applyFill="1" applyBorder="1" applyAlignment="1" applyProtection="1">
      <alignment horizontal="center" vertical="top"/>
      <protection locked="0"/>
    </xf>
    <xf numFmtId="164" fontId="0" fillId="0" borderId="11" xfId="7" applyFont="1" applyFill="1" applyBorder="1" applyAlignment="1" applyProtection="1">
      <alignment horizontal="right" vertical="top"/>
      <protection hidden="1"/>
    </xf>
    <xf numFmtId="0" fontId="55" fillId="0" borderId="11" xfId="0" applyFont="1" applyBorder="1" applyAlignment="1">
      <alignment horizontal="center" vertical="center" wrapText="1"/>
    </xf>
    <xf numFmtId="1" fontId="60" fillId="0" borderId="11" xfId="37" applyNumberFormat="1" applyFont="1" applyFill="1" applyBorder="1" applyAlignment="1" applyProtection="1">
      <alignment horizontal="center" vertical="top" wrapText="1"/>
      <protection hidden="1"/>
    </xf>
    <xf numFmtId="0" fontId="60" fillId="10" borderId="11" xfId="0" applyFont="1" applyFill="1" applyBorder="1" applyAlignment="1">
      <alignment horizontal="center" vertical="top"/>
    </xf>
    <xf numFmtId="0" fontId="60" fillId="10" borderId="11" xfId="0" applyFont="1" applyFill="1" applyBorder="1" applyAlignment="1">
      <alignment horizontal="center" vertical="top" wrapText="1"/>
    </xf>
    <xf numFmtId="0" fontId="60" fillId="3" borderId="11" xfId="0" applyFont="1" applyFill="1" applyBorder="1" applyAlignment="1" applyProtection="1">
      <alignment horizontal="center" vertical="top" wrapText="1"/>
      <protection locked="0"/>
    </xf>
    <xf numFmtId="0" fontId="60" fillId="3" borderId="11" xfId="0" applyFont="1" applyFill="1" applyBorder="1" applyAlignment="1" applyProtection="1">
      <alignment horizontal="left" vertical="top" wrapText="1"/>
      <protection locked="0"/>
    </xf>
    <xf numFmtId="0" fontId="60" fillId="0" borderId="11" xfId="0" applyFont="1" applyBorder="1" applyAlignment="1" applyProtection="1">
      <alignment horizontal="center" vertical="top"/>
      <protection hidden="1"/>
    </xf>
    <xf numFmtId="3" fontId="60" fillId="0" borderId="11" xfId="0" applyNumberFormat="1" applyFont="1" applyBorder="1" applyAlignment="1" applyProtection="1">
      <alignment horizontal="center" vertical="top"/>
      <protection hidden="1"/>
    </xf>
    <xf numFmtId="2" fontId="15" fillId="0" borderId="9" xfId="32" applyNumberFormat="1" applyFont="1" applyBorder="1" applyAlignment="1" applyProtection="1">
      <alignment horizontal="right" vertical="center"/>
      <protection hidden="1"/>
    </xf>
    <xf numFmtId="164" fontId="15" fillId="0" borderId="6" xfId="7" applyFont="1" applyFill="1" applyBorder="1" applyAlignment="1" applyProtection="1">
      <alignment horizontal="right" vertical="center"/>
      <protection hidden="1"/>
    </xf>
    <xf numFmtId="0" fontId="6" fillId="0" borderId="11" xfId="0" applyFont="1" applyBorder="1" applyAlignment="1" applyProtection="1">
      <alignment horizontal="center" vertical="center" wrapText="1"/>
      <protection hidden="1"/>
    </xf>
    <xf numFmtId="1" fontId="5" fillId="0" borderId="11" xfId="37" applyNumberFormat="1" applyFont="1" applyFill="1" applyBorder="1" applyAlignment="1" applyProtection="1">
      <alignment horizontal="center" vertical="top" wrapText="1"/>
      <protection hidden="1"/>
    </xf>
    <xf numFmtId="2" fontId="5" fillId="3" borderId="11" xfId="28" applyNumberFormat="1" applyFont="1" applyFill="1" applyBorder="1" applyAlignment="1" applyProtection="1">
      <alignment horizontal="right" vertical="top"/>
      <protection locked="0" hidden="1"/>
    </xf>
    <xf numFmtId="0" fontId="5" fillId="0" borderId="11" xfId="0" applyFont="1" applyBorder="1" applyAlignment="1" applyProtection="1">
      <alignment horizontal="center" vertical="top"/>
      <protection hidden="1"/>
    </xf>
    <xf numFmtId="3" fontId="5" fillId="0" borderId="11" xfId="0" applyNumberFormat="1" applyFont="1" applyBorder="1" applyAlignment="1" applyProtection="1">
      <alignment horizontal="center" vertical="top"/>
      <protection hidden="1"/>
    </xf>
    <xf numFmtId="164" fontId="5" fillId="0" borderId="11" xfId="7" applyFont="1" applyFill="1" applyBorder="1" applyAlignment="1" applyProtection="1">
      <alignment horizontal="right" vertical="top"/>
      <protection hidden="1"/>
    </xf>
    <xf numFmtId="0" fontId="5" fillId="10" borderId="11" xfId="0" applyFont="1" applyFill="1" applyBorder="1" applyAlignment="1">
      <alignment horizontal="justify" vertical="top" wrapText="1"/>
    </xf>
    <xf numFmtId="0" fontId="5" fillId="0" borderId="11" xfId="37" applyFont="1" applyFill="1" applyBorder="1" applyAlignment="1" applyProtection="1">
      <alignment horizontal="center" vertical="center" wrapText="1"/>
      <protection hidden="1"/>
    </xf>
    <xf numFmtId="0" fontId="5" fillId="0" borderId="11" xfId="0" applyFont="1" applyBorder="1" applyAlignment="1" applyProtection="1">
      <alignment horizontal="center" vertical="center"/>
      <protection hidden="1"/>
    </xf>
    <xf numFmtId="164" fontId="5" fillId="0" borderId="11" xfId="7" applyFont="1" applyFill="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0" xfId="0" applyFont="1" applyAlignment="1" applyProtection="1">
      <alignment vertical="center"/>
      <protection hidden="1"/>
    </xf>
    <xf numFmtId="0" fontId="5" fillId="0" borderId="0" xfId="0" applyFont="1" applyProtection="1">
      <protection hidden="1"/>
    </xf>
    <xf numFmtId="0" fontId="5" fillId="0" borderId="11" xfId="0" applyFont="1" applyBorder="1" applyProtection="1">
      <protection hidden="1"/>
    </xf>
    <xf numFmtId="0" fontId="5" fillId="0" borderId="11" xfId="37" applyNumberFormat="1" applyFont="1" applyFill="1" applyBorder="1" applyAlignment="1" applyProtection="1">
      <alignment horizontal="center" vertical="center"/>
      <protection hidden="1"/>
    </xf>
    <xf numFmtId="164" fontId="5" fillId="0" borderId="11" xfId="7" applyFont="1" applyFill="1" applyBorder="1" applyAlignment="1" applyProtection="1">
      <alignment vertical="center"/>
      <protection hidden="1"/>
    </xf>
    <xf numFmtId="164" fontId="6" fillId="0" borderId="11" xfId="7" applyFont="1" applyFill="1" applyBorder="1" applyAlignment="1" applyProtection="1">
      <alignment vertical="center"/>
      <protection hidden="1"/>
    </xf>
    <xf numFmtId="0" fontId="5" fillId="0" borderId="8" xfId="37" applyNumberFormat="1" applyFont="1" applyFill="1" applyBorder="1" applyAlignment="1" applyProtection="1">
      <alignment horizontal="center" vertical="center"/>
      <protection hidden="1"/>
    </xf>
    <xf numFmtId="0" fontId="6" fillId="0" borderId="8" xfId="37" applyNumberFormat="1" applyFont="1" applyFill="1" applyBorder="1" applyAlignment="1" applyProtection="1">
      <alignment horizontal="left" vertical="center" wrapText="1"/>
      <protection hidden="1"/>
    </xf>
    <xf numFmtId="0" fontId="5" fillId="0" borderId="8" xfId="0" applyFont="1" applyBorder="1" applyAlignment="1" applyProtection="1">
      <alignment horizontal="center" vertical="center"/>
      <protection hidden="1"/>
    </xf>
    <xf numFmtId="1" fontId="5" fillId="0" borderId="8" xfId="0" applyNumberFormat="1" applyFont="1" applyBorder="1" applyAlignment="1" applyProtection="1">
      <alignment vertical="center"/>
      <protection hidden="1"/>
    </xf>
    <xf numFmtId="0" fontId="5" fillId="0" borderId="8" xfId="0" applyFont="1" applyBorder="1" applyAlignment="1" applyProtection="1">
      <alignment vertical="center"/>
      <protection hidden="1"/>
    </xf>
    <xf numFmtId="0" fontId="60" fillId="10" borderId="11" xfId="0" applyFont="1" applyFill="1" applyBorder="1" applyAlignment="1">
      <alignment horizontal="justify" vertical="top" wrapText="1"/>
    </xf>
    <xf numFmtId="0" fontId="44" fillId="0" borderId="14" xfId="32" applyFont="1" applyBorder="1" applyAlignment="1" applyProtection="1">
      <alignment horizontal="justify" vertical="center"/>
      <protection hidden="1"/>
    </xf>
    <xf numFmtId="0" fontId="44" fillId="0" borderId="21" xfId="32" applyFont="1" applyBorder="1" applyAlignment="1" applyProtection="1">
      <alignment horizontal="justify" vertical="center"/>
      <protection hidden="1"/>
    </xf>
    <xf numFmtId="0" fontId="1" fillId="0" borderId="5" xfId="32" applyBorder="1"/>
    <xf numFmtId="0" fontId="1" fillId="0" borderId="0" xfId="32"/>
    <xf numFmtId="0" fontId="1" fillId="0" borderId="6" xfId="32" applyBorder="1"/>
    <xf numFmtId="0" fontId="23" fillId="0" borderId="5" xfId="32" applyFont="1" applyBorder="1" applyAlignment="1" applyProtection="1">
      <alignment horizontal="center" vertical="center" wrapText="1"/>
      <protection hidden="1"/>
    </xf>
    <xf numFmtId="0" fontId="23" fillId="0" borderId="0" xfId="32" applyFont="1" applyAlignment="1" applyProtection="1">
      <alignment horizontal="center" vertical="center" wrapText="1"/>
      <protection hidden="1"/>
    </xf>
    <xf numFmtId="0" fontId="23" fillId="0" borderId="6" xfId="32" applyFont="1" applyBorder="1" applyAlignment="1" applyProtection="1">
      <alignment horizontal="center" vertical="center" wrapText="1"/>
      <protection hidden="1"/>
    </xf>
    <xf numFmtId="0" fontId="23" fillId="0" borderId="24" xfId="32" applyFont="1" applyBorder="1" applyAlignment="1" applyProtection="1">
      <alignment horizontal="center" vertical="center" wrapText="1"/>
      <protection hidden="1"/>
    </xf>
    <xf numFmtId="0" fontId="23" fillId="0" borderId="4" xfId="32" applyFont="1" applyBorder="1" applyAlignment="1" applyProtection="1">
      <alignment horizontal="center" vertical="center" wrapText="1"/>
      <protection hidden="1"/>
    </xf>
    <xf numFmtId="0" fontId="23" fillId="0" borderId="7" xfId="32" applyFont="1" applyBorder="1" applyAlignment="1" applyProtection="1">
      <alignment horizontal="center" vertical="center" wrapText="1"/>
      <protection hidden="1"/>
    </xf>
    <xf numFmtId="0" fontId="6" fillId="8" borderId="25" xfId="32" applyFont="1" applyFill="1" applyBorder="1" applyAlignment="1" applyProtection="1">
      <alignment horizontal="center" vertical="center"/>
      <protection hidden="1"/>
    </xf>
    <xf numFmtId="0" fontId="6" fillId="8" borderId="3" xfId="32" applyFont="1" applyFill="1" applyBorder="1" applyAlignment="1" applyProtection="1">
      <alignment horizontal="center" vertical="center"/>
      <protection hidden="1"/>
    </xf>
    <xf numFmtId="0" fontId="6" fillId="8" borderId="17" xfId="32" applyFont="1" applyFill="1" applyBorder="1" applyAlignment="1" applyProtection="1">
      <alignment horizontal="center" vertical="center"/>
      <protection hidden="1"/>
    </xf>
    <xf numFmtId="0" fontId="21" fillId="0" borderId="5" xfId="32" applyFont="1" applyBorder="1" applyAlignment="1" applyProtection="1">
      <alignment horizontal="center" vertical="center" wrapText="1"/>
      <protection hidden="1"/>
    </xf>
    <xf numFmtId="0" fontId="21" fillId="0" borderId="0" xfId="32" applyFont="1" applyAlignment="1" applyProtection="1">
      <alignment horizontal="center" vertical="center" wrapText="1"/>
      <protection hidden="1"/>
    </xf>
    <xf numFmtId="0" fontId="21" fillId="0" borderId="6" xfId="32" applyFont="1" applyBorder="1" applyAlignment="1" applyProtection="1">
      <alignment horizontal="center" vertical="center" wrapText="1"/>
      <protection hidden="1"/>
    </xf>
    <xf numFmtId="0" fontId="22" fillId="0" borderId="5" xfId="32" applyFont="1" applyBorder="1" applyAlignment="1" applyProtection="1">
      <alignment horizontal="center" vertical="center"/>
      <protection hidden="1"/>
    </xf>
    <xf numFmtId="0" fontId="22" fillId="0" borderId="0" xfId="32" applyFont="1" applyAlignment="1" applyProtection="1">
      <alignment horizontal="center" vertical="center"/>
      <protection hidden="1"/>
    </xf>
    <xf numFmtId="0" fontId="22" fillId="0" borderId="6" xfId="32" applyFont="1" applyBorder="1" applyAlignment="1" applyProtection="1">
      <alignment horizontal="center" vertical="center"/>
      <protection hidden="1"/>
    </xf>
    <xf numFmtId="0" fontId="32" fillId="7" borderId="0" xfId="0" applyFont="1" applyFill="1" applyAlignment="1" applyProtection="1">
      <alignment horizontal="center" vertical="center"/>
      <protection hidden="1"/>
    </xf>
    <xf numFmtId="0" fontId="5" fillId="0" borderId="43" xfId="32" applyFont="1" applyBorder="1" applyAlignment="1" applyProtection="1">
      <alignment horizontal="justify" vertical="top" wrapText="1"/>
      <protection locked="0"/>
    </xf>
    <xf numFmtId="0" fontId="5" fillId="0" borderId="14" xfId="32" applyFont="1" applyBorder="1" applyAlignment="1" applyProtection="1">
      <alignment horizontal="justify" vertical="top" wrapText="1"/>
      <protection locked="0"/>
    </xf>
    <xf numFmtId="0" fontId="5" fillId="0" borderId="44" xfId="32" applyFont="1" applyBorder="1" applyAlignment="1" applyProtection="1">
      <alignment horizontal="justify" vertical="top" wrapText="1"/>
      <protection locked="0"/>
    </xf>
    <xf numFmtId="0" fontId="15" fillId="4" borderId="0" xfId="0" applyFont="1" applyFill="1" applyAlignment="1" applyProtection="1">
      <alignment horizontal="center" vertical="center"/>
      <protection hidden="1"/>
    </xf>
    <xf numFmtId="0" fontId="15" fillId="4" borderId="25" xfId="0" applyFont="1" applyFill="1" applyBorder="1" applyAlignment="1" applyProtection="1">
      <alignment horizontal="center" vertical="center"/>
      <protection hidden="1"/>
    </xf>
    <xf numFmtId="0" fontId="15" fillId="4" borderId="42" xfId="0" applyFont="1" applyFill="1" applyBorder="1" applyAlignment="1" applyProtection="1">
      <alignment horizontal="center" vertical="center"/>
      <protection hidden="1"/>
    </xf>
    <xf numFmtId="0" fontId="0" fillId="0" borderId="43" xfId="0" applyBorder="1" applyAlignment="1" applyProtection="1">
      <alignment horizontal="left" vertical="center"/>
      <protection locked="0"/>
    </xf>
    <xf numFmtId="0" fontId="48" fillId="0" borderId="14" xfId="0" applyFont="1" applyBorder="1" applyAlignment="1" applyProtection="1">
      <alignment horizontal="left" vertical="center"/>
      <protection locked="0"/>
    </xf>
    <xf numFmtId="0" fontId="48" fillId="0" borderId="44" xfId="0" applyFont="1" applyBorder="1" applyAlignment="1" applyProtection="1">
      <alignment horizontal="left" vertical="center"/>
      <protection locked="0"/>
    </xf>
    <xf numFmtId="0" fontId="48" fillId="0" borderId="43" xfId="0" applyFont="1" applyBorder="1" applyAlignment="1" applyProtection="1">
      <alignment horizontal="left" vertical="center"/>
      <protection locked="0"/>
    </xf>
    <xf numFmtId="0" fontId="26" fillId="7" borderId="0" xfId="26" applyFont="1" applyFill="1" applyAlignment="1" applyProtection="1">
      <alignment horizontal="center" vertical="center"/>
      <protection hidden="1"/>
    </xf>
    <xf numFmtId="0" fontId="62" fillId="0" borderId="4" xfId="26" applyFont="1" applyBorder="1" applyAlignment="1" applyProtection="1">
      <alignment horizontal="center" vertical="center" wrapText="1"/>
      <protection hidden="1"/>
    </xf>
    <xf numFmtId="0" fontId="6" fillId="0" borderId="3" xfId="26" applyFont="1" applyBorder="1" applyAlignment="1" applyProtection="1">
      <alignment horizontal="center" vertical="center"/>
      <protection hidden="1"/>
    </xf>
    <xf numFmtId="0" fontId="15" fillId="0" borderId="0" xfId="33" applyFont="1" applyAlignment="1" applyProtection="1">
      <alignment horizontal="left" vertical="center" wrapText="1"/>
      <protection hidden="1"/>
    </xf>
    <xf numFmtId="0" fontId="61" fillId="0" borderId="0" xfId="0" applyFont="1" applyAlignment="1" applyProtection="1">
      <alignment horizontal="center" vertical="center" wrapText="1"/>
      <protection hidden="1"/>
    </xf>
    <xf numFmtId="0" fontId="26" fillId="7" borderId="0" xfId="0" applyFont="1" applyFill="1" applyAlignment="1" applyProtection="1">
      <alignment horizontal="center" vertical="center"/>
      <protection hidden="1"/>
    </xf>
    <xf numFmtId="0" fontId="6" fillId="0" borderId="11" xfId="37" applyNumberFormat="1" applyFont="1" applyFill="1" applyBorder="1" applyAlignment="1" applyProtection="1">
      <alignment horizontal="right" vertical="center"/>
      <protection hidden="1"/>
    </xf>
    <xf numFmtId="0" fontId="16" fillId="0" borderId="0" xfId="0" applyFont="1" applyAlignment="1" applyProtection="1">
      <alignment horizontal="left" vertical="center"/>
      <protection hidden="1"/>
    </xf>
    <xf numFmtId="0" fontId="5" fillId="0" borderId="0" xfId="0" applyFont="1" applyAlignment="1" applyProtection="1">
      <alignment horizontal="justify" vertical="center" wrapText="1"/>
      <protection hidden="1"/>
    </xf>
    <xf numFmtId="0" fontId="6" fillId="0" borderId="11" xfId="37" applyFont="1" applyFill="1" applyBorder="1" applyAlignment="1" applyProtection="1">
      <alignment horizontal="right" vertical="center" wrapText="1"/>
      <protection hidden="1"/>
    </xf>
    <xf numFmtId="0" fontId="6" fillId="0" borderId="11" xfId="37" applyNumberFormat="1" applyFont="1" applyFill="1" applyBorder="1" applyAlignment="1" applyProtection="1">
      <alignment horizontal="right" vertical="center" wrapText="1"/>
      <protection hidden="1"/>
    </xf>
    <xf numFmtId="0" fontId="30" fillId="0" borderId="0" xfId="0" applyFont="1" applyAlignment="1" applyProtection="1">
      <alignment horizontal="justify" vertical="center" wrapText="1"/>
      <protection hidden="1"/>
    </xf>
    <xf numFmtId="0" fontId="56" fillId="0" borderId="0" xfId="0" applyFont="1" applyAlignment="1" applyProtection="1">
      <alignment horizontal="left" vertical="top" wrapText="1"/>
      <protection hidden="1"/>
    </xf>
    <xf numFmtId="0" fontId="15" fillId="0" borderId="0" xfId="0" applyFont="1" applyAlignment="1" applyProtection="1">
      <alignment horizontal="left" vertical="center" wrapText="1"/>
      <protection hidden="1"/>
    </xf>
    <xf numFmtId="0" fontId="15" fillId="0" borderId="0" xfId="0" applyFont="1" applyAlignment="1" applyProtection="1">
      <alignment horizontal="left" vertical="center"/>
      <protection hidden="1"/>
    </xf>
    <xf numFmtId="0" fontId="15" fillId="0" borderId="11" xfId="37" applyNumberFormat="1" applyFont="1" applyFill="1" applyBorder="1" applyAlignment="1" applyProtection="1">
      <alignment horizontal="left" vertical="center"/>
      <protection hidden="1"/>
    </xf>
    <xf numFmtId="0" fontId="15" fillId="0" borderId="11" xfId="37" applyNumberFormat="1" applyFont="1" applyFill="1" applyBorder="1" applyAlignment="1" applyProtection="1">
      <alignment horizontal="left" vertical="center" wrapText="1"/>
      <protection hidden="1"/>
    </xf>
    <xf numFmtId="0" fontId="16" fillId="0" borderId="0" xfId="0" applyFont="1" applyAlignment="1" applyProtection="1">
      <alignment horizontal="justify" vertical="center" wrapText="1"/>
      <protection hidden="1"/>
    </xf>
    <xf numFmtId="0" fontId="15" fillId="0" borderId="11" xfId="37" applyFont="1" applyFill="1" applyBorder="1" applyAlignment="1" applyProtection="1">
      <alignment horizontal="left" vertical="center" wrapText="1"/>
      <protection hidden="1"/>
    </xf>
    <xf numFmtId="0" fontId="15" fillId="0" borderId="0" xfId="0" applyFont="1" applyAlignment="1" applyProtection="1">
      <alignment horizontal="center" vertical="center" wrapText="1"/>
      <protection hidden="1"/>
    </xf>
    <xf numFmtId="0" fontId="15" fillId="0" borderId="0" xfId="33" applyFont="1" applyAlignment="1" applyProtection="1">
      <alignment horizontal="left" vertical="center"/>
      <protection hidden="1"/>
    </xf>
    <xf numFmtId="0" fontId="16" fillId="0" borderId="0" xfId="0" applyFont="1" applyAlignment="1" applyProtection="1">
      <alignment horizontal="left" vertical="center" wrapText="1"/>
      <protection hidden="1"/>
    </xf>
    <xf numFmtId="0" fontId="16" fillId="0" borderId="0" xfId="0" applyFont="1" applyAlignment="1" applyProtection="1">
      <alignment vertical="center"/>
      <protection hidden="1"/>
    </xf>
    <xf numFmtId="0" fontId="6" fillId="0" borderId="25" xfId="29" applyNumberFormat="1" applyFont="1" applyFill="1" applyBorder="1" applyAlignment="1" applyProtection="1">
      <alignment horizontal="right" vertical="center" wrapText="1"/>
      <protection hidden="1"/>
    </xf>
    <xf numFmtId="0" fontId="6" fillId="0" borderId="3" xfId="29" applyNumberFormat="1" applyFont="1" applyFill="1" applyBorder="1" applyAlignment="1" applyProtection="1">
      <alignment horizontal="right" vertical="center" wrapText="1"/>
      <protection hidden="1"/>
    </xf>
    <xf numFmtId="0" fontId="6" fillId="0" borderId="17" xfId="29" applyNumberFormat="1" applyFont="1" applyFill="1" applyBorder="1" applyAlignment="1" applyProtection="1">
      <alignment horizontal="right" vertical="center" wrapText="1"/>
      <protection hidden="1"/>
    </xf>
    <xf numFmtId="0" fontId="15" fillId="0" borderId="5"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0" xfId="32" applyFont="1" applyAlignment="1" applyProtection="1">
      <alignment horizontal="center" vertical="center" wrapText="1"/>
      <protection hidden="1"/>
    </xf>
    <xf numFmtId="0" fontId="15" fillId="0" borderId="25" xfId="32" applyFont="1" applyBorder="1" applyAlignment="1" applyProtection="1">
      <alignment horizontal="center" vertical="center" wrapText="1"/>
      <protection hidden="1"/>
    </xf>
    <xf numFmtId="0" fontId="15" fillId="0" borderId="17" xfId="32" applyFont="1" applyBorder="1" applyAlignment="1" applyProtection="1">
      <alignment horizontal="center" vertical="center" wrapText="1"/>
      <protection hidden="1"/>
    </xf>
    <xf numFmtId="0" fontId="0" fillId="0" borderId="11" xfId="32" applyFont="1" applyBorder="1" applyAlignment="1" applyProtection="1">
      <alignment horizontal="left" vertical="top" wrapText="1"/>
      <protection hidden="1"/>
    </xf>
    <xf numFmtId="0" fontId="16" fillId="0" borderId="11" xfId="32" applyFont="1" applyBorder="1" applyAlignment="1" applyProtection="1">
      <alignment horizontal="left" vertical="top" wrapText="1"/>
      <protection hidden="1"/>
    </xf>
    <xf numFmtId="0" fontId="15" fillId="2" borderId="25" xfId="32" applyFont="1" applyFill="1" applyBorder="1" applyAlignment="1" applyProtection="1">
      <alignment horizontal="left" vertical="center" wrapText="1"/>
      <protection hidden="1"/>
    </xf>
    <xf numFmtId="0" fontId="15" fillId="2" borderId="3" xfId="32" applyFont="1" applyFill="1" applyBorder="1" applyAlignment="1" applyProtection="1">
      <alignment horizontal="left" vertical="center" wrapText="1"/>
      <protection hidden="1"/>
    </xf>
    <xf numFmtId="0" fontId="15" fillId="0" borderId="25" xfId="32" applyFont="1" applyBorder="1" applyAlignment="1" applyProtection="1">
      <alignment horizontal="left" vertical="center" wrapText="1"/>
      <protection hidden="1"/>
    </xf>
    <xf numFmtId="0" fontId="15" fillId="0" borderId="17" xfId="32" applyFont="1" applyBorder="1" applyAlignment="1" applyProtection="1">
      <alignment horizontal="left" vertical="center" wrapText="1"/>
      <protection hidden="1"/>
    </xf>
    <xf numFmtId="0" fontId="15" fillId="0" borderId="0" xfId="32" applyFont="1" applyAlignment="1" applyProtection="1">
      <alignment horizontal="left" vertical="top" wrapText="1"/>
      <protection hidden="1"/>
    </xf>
    <xf numFmtId="164" fontId="15" fillId="0" borderId="25" xfId="7" applyFont="1" applyFill="1" applyBorder="1" applyAlignment="1" applyProtection="1">
      <alignment horizontal="left" vertical="center" wrapText="1"/>
      <protection hidden="1"/>
    </xf>
    <xf numFmtId="164" fontId="15" fillId="0" borderId="17" xfId="7" applyFont="1" applyFill="1" applyBorder="1" applyAlignment="1" applyProtection="1">
      <alignment horizontal="left" vertical="center" wrapText="1"/>
      <protection hidden="1"/>
    </xf>
    <xf numFmtId="0" fontId="26" fillId="7" borderId="0" xfId="32" applyFont="1" applyFill="1" applyAlignment="1" applyProtection="1">
      <alignment horizontal="center" vertical="center"/>
      <protection hidden="1"/>
    </xf>
    <xf numFmtId="0" fontId="15" fillId="2" borderId="17" xfId="32" applyFont="1" applyFill="1" applyBorder="1" applyAlignment="1" applyProtection="1">
      <alignment horizontal="left" vertical="center" wrapText="1"/>
      <protection hidden="1"/>
    </xf>
    <xf numFmtId="0" fontId="0" fillId="0" borderId="0" xfId="32" applyFont="1" applyAlignment="1" applyProtection="1">
      <alignment horizontal="justify" vertical="center" wrapText="1"/>
      <protection hidden="1"/>
    </xf>
    <xf numFmtId="0" fontId="16" fillId="0" borderId="0" xfId="32" applyFont="1" applyAlignment="1" applyProtection="1">
      <alignment horizontal="justify" vertical="center" wrapText="1"/>
      <protection hidden="1"/>
    </xf>
    <xf numFmtId="4" fontId="15" fillId="0" borderId="11" xfId="7" applyNumberFormat="1" applyFont="1" applyFill="1" applyBorder="1" applyAlignment="1" applyProtection="1">
      <alignment horizontal="right" vertical="center"/>
      <protection hidden="1"/>
    </xf>
    <xf numFmtId="164" fontId="15" fillId="0" borderId="11" xfId="7" applyFont="1" applyFill="1" applyBorder="1" applyAlignment="1" applyProtection="1">
      <alignment horizontal="right" vertical="center" wrapText="1"/>
      <protection hidden="1"/>
    </xf>
    <xf numFmtId="0" fontId="16" fillId="0" borderId="11" xfId="32" applyFont="1" applyBorder="1" applyAlignment="1" applyProtection="1">
      <alignment horizontal="center" vertical="center"/>
      <protection hidden="1"/>
    </xf>
    <xf numFmtId="0" fontId="15" fillId="0" borderId="11" xfId="32" applyFont="1" applyBorder="1" applyAlignment="1" applyProtection="1">
      <alignment horizontal="left" vertical="center" wrapText="1"/>
      <protection hidden="1"/>
    </xf>
    <xf numFmtId="0" fontId="15" fillId="0" borderId="11" xfId="32" applyFont="1" applyBorder="1" applyAlignment="1" applyProtection="1">
      <alignment horizontal="center" vertical="center" wrapText="1"/>
      <protection hidden="1"/>
    </xf>
    <xf numFmtId="2" fontId="15" fillId="0" borderId="11" xfId="32" applyNumberFormat="1" applyFont="1" applyBorder="1" applyAlignment="1" applyProtection="1">
      <alignment horizontal="center" vertical="center"/>
      <protection hidden="1"/>
    </xf>
    <xf numFmtId="3" fontId="15" fillId="3" borderId="25" xfId="32" applyNumberFormat="1" applyFont="1" applyFill="1" applyBorder="1" applyAlignment="1" applyProtection="1">
      <alignment horizontal="right" vertical="center"/>
      <protection locked="0" hidden="1"/>
    </xf>
    <xf numFmtId="3" fontId="15" fillId="3" borderId="17" xfId="32" applyNumberFormat="1" applyFont="1" applyFill="1" applyBorder="1" applyAlignment="1" applyProtection="1">
      <alignment horizontal="right" vertical="center"/>
      <protection locked="0" hidden="1"/>
    </xf>
    <xf numFmtId="2" fontId="15" fillId="2" borderId="11" xfId="32" applyNumberFormat="1" applyFont="1" applyFill="1" applyBorder="1" applyAlignment="1" applyProtection="1">
      <alignment horizontal="center" vertical="center" wrapText="1"/>
      <protection hidden="1"/>
    </xf>
    <xf numFmtId="0" fontId="16" fillId="0" borderId="25" xfId="32" applyFont="1" applyBorder="1" applyAlignment="1" applyProtection="1">
      <alignment horizontal="justify" vertical="center" wrapText="1"/>
      <protection hidden="1"/>
    </xf>
    <xf numFmtId="0" fontId="16" fillId="0" borderId="17" xfId="32" applyFont="1" applyBorder="1" applyAlignment="1" applyProtection="1">
      <alignment horizontal="justify" vertical="center" wrapText="1"/>
      <protection hidden="1"/>
    </xf>
    <xf numFmtId="0" fontId="15" fillId="3" borderId="11" xfId="32" applyFont="1" applyFill="1" applyBorder="1" applyAlignment="1" applyProtection="1">
      <alignment horizontal="center" vertical="center" wrapText="1"/>
      <protection locked="0" hidden="1"/>
    </xf>
    <xf numFmtId="0" fontId="16" fillId="0" borderId="11" xfId="32" applyFont="1" applyBorder="1" applyAlignment="1" applyProtection="1">
      <alignment horizontal="justify" vertical="center" wrapText="1"/>
      <protection hidden="1"/>
    </xf>
    <xf numFmtId="0" fontId="15" fillId="3" borderId="28" xfId="32" applyFont="1" applyFill="1" applyBorder="1" applyAlignment="1" applyProtection="1">
      <alignment horizontal="center" vertical="center" wrapText="1"/>
      <protection locked="0" hidden="1"/>
    </xf>
    <xf numFmtId="0" fontId="15" fillId="3" borderId="29" xfId="32" applyFont="1" applyFill="1" applyBorder="1" applyAlignment="1" applyProtection="1">
      <alignment horizontal="center" vertical="center" wrapText="1"/>
      <protection locked="0" hidden="1"/>
    </xf>
    <xf numFmtId="0" fontId="15" fillId="3" borderId="5" xfId="32" applyFont="1" applyFill="1" applyBorder="1" applyAlignment="1" applyProtection="1">
      <alignment horizontal="center" vertical="center" wrapText="1"/>
      <protection locked="0" hidden="1"/>
    </xf>
    <xf numFmtId="0" fontId="15" fillId="3" borderId="6" xfId="32" applyFont="1" applyFill="1" applyBorder="1" applyAlignment="1" applyProtection="1">
      <alignment horizontal="center" vertical="center" wrapText="1"/>
      <protection locked="0" hidden="1"/>
    </xf>
    <xf numFmtId="0" fontId="15" fillId="3" borderId="24" xfId="32" applyFont="1" applyFill="1" applyBorder="1" applyAlignment="1" applyProtection="1">
      <alignment horizontal="center" vertical="center" wrapText="1"/>
      <protection locked="0" hidden="1"/>
    </xf>
    <xf numFmtId="0" fontId="15" fillId="3" borderId="7" xfId="32" applyFont="1" applyFill="1" applyBorder="1" applyAlignment="1" applyProtection="1">
      <alignment horizontal="center" vertical="center" wrapText="1"/>
      <protection locked="0" hidden="1"/>
    </xf>
    <xf numFmtId="2" fontId="15" fillId="0" borderId="25" xfId="32" applyNumberFormat="1" applyFont="1" applyBorder="1" applyAlignment="1" applyProtection="1">
      <alignment horizontal="center" vertical="center" wrapText="1"/>
      <protection hidden="1"/>
    </xf>
    <xf numFmtId="2" fontId="15" fillId="0" borderId="17" xfId="32" applyNumberFormat="1" applyFont="1" applyBorder="1" applyAlignment="1" applyProtection="1">
      <alignment horizontal="center" vertical="center" wrapText="1"/>
      <protection hidden="1"/>
    </xf>
    <xf numFmtId="9" fontId="15" fillId="3" borderId="11" xfId="32" applyNumberFormat="1" applyFont="1" applyFill="1" applyBorder="1" applyAlignment="1" applyProtection="1">
      <alignment horizontal="center" vertical="center" wrapText="1"/>
      <protection locked="0" hidden="1"/>
    </xf>
    <xf numFmtId="0" fontId="15" fillId="0" borderId="0" xfId="32" applyFont="1" applyAlignment="1" applyProtection="1">
      <alignment horizontal="left" vertical="top"/>
      <protection hidden="1"/>
    </xf>
    <xf numFmtId="2" fontId="15" fillId="0" borderId="11" xfId="32" applyNumberFormat="1" applyFont="1" applyBorder="1" applyAlignment="1" applyProtection="1">
      <alignment horizontal="center" vertical="center" wrapText="1"/>
      <protection hidden="1"/>
    </xf>
    <xf numFmtId="0" fontId="15" fillId="2" borderId="11" xfId="32" applyFont="1" applyFill="1" applyBorder="1" applyAlignment="1" applyProtection="1">
      <alignment horizontal="left" vertical="center" wrapText="1"/>
      <protection hidden="1"/>
    </xf>
    <xf numFmtId="0" fontId="0" fillId="0" borderId="25" xfId="32" applyFont="1" applyBorder="1" applyAlignment="1" applyProtection="1">
      <alignment horizontal="justify" vertical="top" wrapText="1"/>
      <protection hidden="1"/>
    </xf>
    <xf numFmtId="0" fontId="16" fillId="0" borderId="17" xfId="32" applyFont="1" applyBorder="1" applyAlignment="1" applyProtection="1">
      <alignment horizontal="justify" vertical="top" wrapText="1"/>
      <protection hidden="1"/>
    </xf>
    <xf numFmtId="0" fontId="0" fillId="0" borderId="25" xfId="32" applyFont="1" applyBorder="1" applyAlignment="1" applyProtection="1">
      <alignment horizontal="justify" vertical="center" wrapText="1"/>
      <protection hidden="1"/>
    </xf>
    <xf numFmtId="0" fontId="0" fillId="0" borderId="25" xfId="32" applyFont="1" applyBorder="1" applyAlignment="1" applyProtection="1">
      <alignment horizontal="justify" vertical="center"/>
      <protection hidden="1"/>
    </xf>
    <xf numFmtId="0" fontId="16" fillId="0" borderId="17" xfId="32" applyFont="1" applyBorder="1" applyAlignment="1" applyProtection="1">
      <alignment horizontal="justify" vertical="center"/>
      <protection hidden="1"/>
    </xf>
    <xf numFmtId="0" fontId="16" fillId="0" borderId="28" xfId="32" applyFont="1" applyBorder="1" applyAlignment="1" applyProtection="1">
      <alignment horizontal="justify" vertical="center" wrapText="1"/>
      <protection hidden="1"/>
    </xf>
    <xf numFmtId="0" fontId="16" fillId="0" borderId="29" xfId="32" applyFont="1" applyBorder="1" applyAlignment="1" applyProtection="1">
      <alignment horizontal="justify" vertical="center" wrapText="1"/>
      <protection hidden="1"/>
    </xf>
    <xf numFmtId="0" fontId="16" fillId="0" borderId="28" xfId="32" applyFont="1" applyBorder="1" applyAlignment="1" applyProtection="1">
      <alignment horizontal="justify" vertical="center"/>
      <protection hidden="1"/>
    </xf>
    <xf numFmtId="0" fontId="16" fillId="0" borderId="29" xfId="32" applyFont="1" applyBorder="1" applyAlignment="1" applyProtection="1">
      <alignment horizontal="justify" vertical="center"/>
      <protection hidden="1"/>
    </xf>
    <xf numFmtId="0" fontId="0" fillId="0" borderId="28" xfId="32" applyFont="1" applyBorder="1" applyAlignment="1" applyProtection="1">
      <alignment horizontal="justify" vertical="center" wrapText="1"/>
      <protection hidden="1"/>
    </xf>
    <xf numFmtId="0" fontId="6" fillId="0" borderId="0" xfId="33" applyFont="1" applyAlignment="1" applyProtection="1">
      <alignment horizontal="center" vertical="center" wrapText="1"/>
      <protection hidden="1"/>
    </xf>
    <xf numFmtId="0" fontId="16" fillId="0" borderId="0" xfId="33" applyAlignment="1" applyProtection="1">
      <alignment horizontal="justify" vertical="top"/>
      <protection hidden="1"/>
    </xf>
    <xf numFmtId="0" fontId="15" fillId="3" borderId="0" xfId="33" applyFont="1" applyFill="1" applyAlignment="1" applyProtection="1">
      <alignment horizontal="justify" vertical="top" wrapText="1"/>
      <protection locked="0"/>
    </xf>
    <xf numFmtId="0" fontId="15" fillId="0" borderId="11" xfId="0" applyFont="1" applyBorder="1" applyAlignment="1" applyProtection="1">
      <alignment vertical="center" wrapText="1"/>
      <protection hidden="1"/>
    </xf>
    <xf numFmtId="0" fontId="0" fillId="0" borderId="11" xfId="0" applyBorder="1" applyAlignment="1">
      <alignment vertical="center"/>
    </xf>
    <xf numFmtId="0" fontId="6" fillId="0" borderId="25"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2" fontId="33" fillId="0" borderId="0" xfId="33" applyNumberFormat="1" applyFont="1" applyAlignment="1" applyProtection="1">
      <alignment horizontal="right" vertical="center"/>
      <protection hidden="1"/>
    </xf>
    <xf numFmtId="0" fontId="15" fillId="2" borderId="11" xfId="0" applyFont="1" applyFill="1" applyBorder="1" applyAlignment="1" applyProtection="1">
      <alignment horizontal="left" vertical="center" wrapText="1"/>
      <protection hidden="1"/>
    </xf>
    <xf numFmtId="0" fontId="0" fillId="0" borderId="11" xfId="0" applyBorder="1" applyProtection="1">
      <protection hidden="1"/>
    </xf>
    <xf numFmtId="0" fontId="15" fillId="3" borderId="0" xfId="33" applyFont="1" applyFill="1" applyAlignment="1" applyProtection="1">
      <alignment horizontal="justify" vertical="top"/>
      <protection locked="0"/>
    </xf>
    <xf numFmtId="2" fontId="33" fillId="0" borderId="0" xfId="33" applyNumberFormat="1" applyFont="1" applyAlignment="1" applyProtection="1">
      <alignment vertical="center"/>
      <protection hidden="1"/>
    </xf>
    <xf numFmtId="167" fontId="26" fillId="0" borderId="0" xfId="0" applyNumberFormat="1" applyFont="1" applyAlignment="1" applyProtection="1">
      <alignment horizontal="center" vertical="center" wrapText="1"/>
      <protection hidden="1"/>
    </xf>
    <xf numFmtId="0" fontId="26" fillId="0" borderId="0" xfId="33" applyFont="1" applyAlignment="1" applyProtection="1">
      <alignment horizontal="center" vertical="center"/>
      <protection hidden="1"/>
    </xf>
    <xf numFmtId="0" fontId="33" fillId="0" borderId="0" xfId="33" applyFont="1" applyAlignment="1" applyProtection="1">
      <alignment horizontal="center" vertical="center"/>
      <protection hidden="1"/>
    </xf>
    <xf numFmtId="0" fontId="15" fillId="0" borderId="0" xfId="33" applyFont="1" applyAlignment="1" applyProtection="1">
      <alignment horizontal="center" vertical="center" wrapText="1"/>
      <protection hidden="1"/>
    </xf>
    <xf numFmtId="0" fontId="15" fillId="0" borderId="0" xfId="24" applyFont="1" applyAlignment="1" applyProtection="1">
      <alignment horizontal="left" vertical="center" indent="2"/>
      <protection hidden="1"/>
    </xf>
    <xf numFmtId="0" fontId="15" fillId="0" borderId="25" xfId="31" applyFont="1" applyBorder="1" applyAlignment="1" applyProtection="1">
      <alignment horizontal="justify" vertical="top"/>
      <protection hidden="1"/>
    </xf>
    <xf numFmtId="0" fontId="16" fillId="0" borderId="3" xfId="31" applyFont="1" applyBorder="1" applyAlignment="1" applyProtection="1">
      <alignment horizontal="justify" vertical="top"/>
      <protection hidden="1"/>
    </xf>
    <xf numFmtId="0" fontId="16" fillId="0" borderId="17" xfId="31" applyFont="1" applyBorder="1" applyAlignment="1" applyProtection="1">
      <alignment horizontal="justify" vertical="top"/>
      <protection hidden="1"/>
    </xf>
    <xf numFmtId="0" fontId="15" fillId="0" borderId="18" xfId="31" applyFont="1" applyBorder="1" applyAlignment="1" applyProtection="1">
      <alignment horizontal="justify" vertical="top"/>
      <protection hidden="1"/>
    </xf>
    <xf numFmtId="0" fontId="16" fillId="0" borderId="45" xfId="31" applyFont="1" applyBorder="1" applyAlignment="1" applyProtection="1">
      <alignment horizontal="justify" vertical="top"/>
      <protection hidden="1"/>
    </xf>
    <xf numFmtId="0" fontId="16" fillId="0" borderId="19" xfId="31" applyFont="1" applyBorder="1" applyAlignment="1" applyProtection="1">
      <alignment horizontal="justify" vertical="top"/>
      <protection hidden="1"/>
    </xf>
    <xf numFmtId="0" fontId="15" fillId="0" borderId="18" xfId="31" applyFont="1" applyBorder="1" applyAlignment="1" applyProtection="1">
      <alignment horizontal="justify" vertical="center"/>
      <protection hidden="1"/>
    </xf>
    <xf numFmtId="0" fontId="16" fillId="0" borderId="45" xfId="31" applyFont="1" applyBorder="1" applyAlignment="1" applyProtection="1">
      <alignment horizontal="justify" vertical="center"/>
      <protection hidden="1"/>
    </xf>
    <xf numFmtId="0" fontId="16" fillId="0" borderId="19" xfId="31" applyFont="1" applyBorder="1" applyAlignment="1" applyProtection="1">
      <alignment horizontal="justify" vertical="center"/>
      <protection hidden="1"/>
    </xf>
    <xf numFmtId="0" fontId="0" fillId="0" borderId="8" xfId="31" applyFont="1" applyBorder="1" applyAlignment="1" applyProtection="1">
      <alignment horizontal="left" vertical="center" wrapText="1"/>
      <protection hidden="1"/>
    </xf>
    <xf numFmtId="0" fontId="16" fillId="0" borderId="8" xfId="31" applyFont="1" applyBorder="1" applyAlignment="1" applyProtection="1">
      <alignment horizontal="left" vertical="center" wrapText="1"/>
      <protection hidden="1"/>
    </xf>
    <xf numFmtId="0" fontId="0" fillId="0" borderId="25" xfId="31" applyNumberFormat="1" applyFont="1" applyFill="1" applyBorder="1" applyAlignment="1" applyProtection="1">
      <alignment horizontal="justify" vertical="center" wrapText="1"/>
      <protection hidden="1"/>
    </xf>
    <xf numFmtId="0" fontId="0" fillId="0" borderId="3" xfId="0" applyBorder="1" applyAlignment="1">
      <alignment horizontal="justify" wrapText="1"/>
    </xf>
    <xf numFmtId="0" fontId="0" fillId="0" borderId="17" xfId="0" applyBorder="1" applyAlignment="1">
      <alignment horizontal="justify" wrapText="1"/>
    </xf>
    <xf numFmtId="0" fontId="0" fillId="0" borderId="25" xfId="31" applyFont="1" applyBorder="1" applyAlignment="1" applyProtection="1">
      <alignment horizontal="justify" vertical="top" wrapText="1"/>
      <protection hidden="1"/>
    </xf>
    <xf numFmtId="0" fontId="16" fillId="0" borderId="3" xfId="31" applyFont="1" applyBorder="1" applyAlignment="1" applyProtection="1">
      <alignment horizontal="justify" vertical="top" wrapText="1"/>
      <protection hidden="1"/>
    </xf>
    <xf numFmtId="0" fontId="16" fillId="0" borderId="17" xfId="31" applyFont="1" applyBorder="1" applyAlignment="1" applyProtection="1">
      <alignment horizontal="justify" vertical="top" wrapText="1"/>
      <protection hidden="1"/>
    </xf>
    <xf numFmtId="0" fontId="0" fillId="0" borderId="25" xfId="31" applyFont="1" applyBorder="1" applyAlignment="1" applyProtection="1">
      <alignment horizontal="left" vertical="top" wrapText="1"/>
      <protection hidden="1"/>
    </xf>
    <xf numFmtId="0" fontId="16" fillId="0" borderId="3" xfId="31" applyFont="1" applyBorder="1" applyAlignment="1" applyProtection="1">
      <alignment horizontal="left" vertical="top" wrapText="1"/>
      <protection hidden="1"/>
    </xf>
    <xf numFmtId="0" fontId="16" fillId="0" borderId="17" xfId="31" applyFont="1" applyBorder="1" applyAlignment="1" applyProtection="1">
      <alignment horizontal="left" vertical="top" wrapText="1"/>
      <protection hidden="1"/>
    </xf>
    <xf numFmtId="10" fontId="16" fillId="3" borderId="25" xfId="31" applyNumberFormat="1" applyFont="1" applyFill="1" applyBorder="1" applyAlignment="1" applyProtection="1">
      <alignment horizontal="center" vertical="center"/>
      <protection locked="0"/>
    </xf>
    <xf numFmtId="10" fontId="16" fillId="3" borderId="3" xfId="31" applyNumberFormat="1" applyFont="1" applyFill="1" applyBorder="1" applyAlignment="1" applyProtection="1">
      <alignment horizontal="center" vertical="center"/>
      <protection locked="0"/>
    </xf>
    <xf numFmtId="10" fontId="16" fillId="3" borderId="17" xfId="31" applyNumberFormat="1" applyFont="1" applyFill="1" applyBorder="1" applyAlignment="1" applyProtection="1">
      <alignment horizontal="center" vertical="center"/>
      <protection locked="0"/>
    </xf>
    <xf numFmtId="0" fontId="15" fillId="9" borderId="0" xfId="31" applyNumberFormat="1" applyFont="1" applyFill="1" applyBorder="1" applyAlignment="1" applyProtection="1">
      <alignment horizontal="center" vertical="center" wrapText="1"/>
      <protection hidden="1"/>
    </xf>
    <xf numFmtId="0" fontId="15" fillId="0" borderId="0" xfId="0" applyFont="1" applyAlignment="1" applyProtection="1">
      <alignment horizontal="justify" vertical="top" wrapText="1"/>
      <protection hidden="1"/>
    </xf>
    <xf numFmtId="0" fontId="40" fillId="0" borderId="0" xfId="31" applyFont="1" applyAlignment="1" applyProtection="1">
      <alignment horizontal="justify" vertical="center"/>
      <protection hidden="1"/>
    </xf>
    <xf numFmtId="0" fontId="54" fillId="0" borderId="0" xfId="31" applyNumberFormat="1" applyFont="1" applyFill="1" applyBorder="1" applyAlignment="1" applyProtection="1">
      <alignment horizontal="center" vertical="top" wrapText="1"/>
      <protection hidden="1"/>
    </xf>
    <xf numFmtId="0" fontId="32" fillId="7" borderId="0" xfId="0" applyFont="1" applyFill="1" applyAlignment="1" applyProtection="1">
      <alignment horizontal="center" vertical="center" wrapText="1"/>
      <protection hidden="1"/>
    </xf>
    <xf numFmtId="0" fontId="32" fillId="7" borderId="6" xfId="0" applyFont="1" applyFill="1" applyBorder="1" applyAlignment="1" applyProtection="1">
      <alignment horizontal="center" vertical="center" wrapText="1"/>
      <protection hidden="1"/>
    </xf>
    <xf numFmtId="0" fontId="16" fillId="0" borderId="46" xfId="0" applyFont="1" applyBorder="1" applyAlignment="1" applyProtection="1">
      <alignment horizontal="left" vertical="center" indent="2"/>
      <protection hidden="1"/>
    </xf>
    <xf numFmtId="0" fontId="5" fillId="0" borderId="0" xfId="24" applyFont="1" applyAlignment="1" applyProtection="1">
      <alignment horizontal="justify" vertical="top"/>
      <protection hidden="1"/>
    </xf>
    <xf numFmtId="0" fontId="16" fillId="0" borderId="13" xfId="0" applyFont="1" applyBorder="1" applyAlignment="1" applyProtection="1">
      <alignment horizontal="left" vertical="center" indent="2"/>
      <protection hidden="1"/>
    </xf>
    <xf numFmtId="0" fontId="16" fillId="3" borderId="14" xfId="0" applyFont="1" applyFill="1" applyBorder="1" applyAlignment="1" applyProtection="1">
      <alignment horizontal="left" vertical="center"/>
      <protection locked="0"/>
    </xf>
    <xf numFmtId="0" fontId="16" fillId="0" borderId="0" xfId="0" applyFont="1" applyAlignment="1" applyProtection="1">
      <alignment horizontal="left" vertical="center" indent="2"/>
      <protection hidden="1"/>
    </xf>
    <xf numFmtId="0" fontId="16" fillId="0" borderId="14" xfId="0" applyFont="1" applyBorder="1" applyAlignment="1" applyProtection="1">
      <alignment horizontal="left" vertical="center" indent="2"/>
      <protection hidden="1"/>
    </xf>
    <xf numFmtId="0" fontId="15" fillId="0" borderId="0" xfId="24" applyFont="1" applyAlignment="1" applyProtection="1">
      <alignment horizontal="center" vertical="center"/>
      <protection hidden="1"/>
    </xf>
    <xf numFmtId="0" fontId="0" fillId="3" borderId="0" xfId="24" applyFont="1" applyFill="1" applyAlignment="1" applyProtection="1">
      <alignment horizontal="left" vertical="center"/>
      <protection locked="0"/>
    </xf>
    <xf numFmtId="0" fontId="16" fillId="3" borderId="0" xfId="24" applyFont="1" applyFill="1" applyAlignment="1" applyProtection="1">
      <alignment horizontal="left" vertical="center"/>
      <protection locked="0"/>
    </xf>
    <xf numFmtId="177" fontId="16" fillId="0" borderId="0" xfId="24" applyNumberFormat="1" applyFont="1" applyAlignment="1" applyProtection="1">
      <alignment horizontal="left" vertical="center"/>
      <protection hidden="1"/>
    </xf>
    <xf numFmtId="0" fontId="6" fillId="0" borderId="0" xfId="24" applyFont="1" applyAlignment="1" applyProtection="1">
      <alignment horizontal="justify" vertical="top"/>
      <protection hidden="1"/>
    </xf>
    <xf numFmtId="177" fontId="15" fillId="0" borderId="0" xfId="24" applyNumberFormat="1" applyFont="1" applyAlignment="1" applyProtection="1">
      <alignment horizontal="left" vertical="center" indent="1"/>
      <protection hidden="1"/>
    </xf>
    <xf numFmtId="0" fontId="5" fillId="0" borderId="0" xfId="24" applyFont="1" applyAlignment="1" applyProtection="1">
      <alignment horizontal="justify" vertical="center"/>
      <protection hidden="1"/>
    </xf>
    <xf numFmtId="0" fontId="6" fillId="0" borderId="0" xfId="24" applyFont="1" applyAlignment="1" applyProtection="1">
      <alignment horizontal="justify" vertical="center"/>
      <protection hidden="1"/>
    </xf>
    <xf numFmtId="0" fontId="0" fillId="0" borderId="0" xfId="24" applyFont="1" applyAlignment="1" applyProtection="1">
      <alignment horizontal="justify" vertical="top"/>
      <protection hidden="1"/>
    </xf>
    <xf numFmtId="0" fontId="16" fillId="0" borderId="0" xfId="24" applyFont="1" applyAlignment="1" applyProtection="1">
      <alignment horizontal="justify" vertical="top"/>
      <protection hidden="1"/>
    </xf>
    <xf numFmtId="0" fontId="0" fillId="0" borderId="0" xfId="24" applyFont="1" applyAlignment="1" applyProtection="1">
      <alignment vertical="top" wrapText="1"/>
      <protection hidden="1"/>
    </xf>
    <xf numFmtId="0" fontId="0" fillId="0" borderId="0" xfId="0" applyAlignment="1">
      <alignment vertical="top" wrapText="1"/>
    </xf>
    <xf numFmtId="0" fontId="16" fillId="0" borderId="0" xfId="36" applyFont="1" applyAlignment="1" applyProtection="1">
      <alignment horizontal="justify" vertical="center" wrapText="1"/>
      <protection hidden="1"/>
    </xf>
    <xf numFmtId="1" fontId="24" fillId="0" borderId="11" xfId="36" applyNumberFormat="1" applyFont="1" applyBorder="1" applyAlignment="1" applyProtection="1">
      <alignment horizontal="justify" vertical="center" wrapText="1"/>
      <protection hidden="1"/>
    </xf>
    <xf numFmtId="4" fontId="15" fillId="0" borderId="25" xfId="36" applyNumberFormat="1" applyFont="1" applyBorder="1" applyAlignment="1" applyProtection="1">
      <alignment horizontal="center" vertical="center" wrapText="1"/>
      <protection hidden="1"/>
    </xf>
    <xf numFmtId="4" fontId="15" fillId="0" borderId="3" xfId="36" applyNumberFormat="1" applyFont="1" applyBorder="1" applyAlignment="1" applyProtection="1">
      <alignment horizontal="center" vertical="center" wrapText="1"/>
      <protection hidden="1"/>
    </xf>
    <xf numFmtId="0" fontId="16" fillId="0" borderId="0" xfId="36" applyFont="1" applyAlignment="1" applyProtection="1">
      <alignment horizontal="left" vertical="center" wrapText="1"/>
      <protection hidden="1"/>
    </xf>
    <xf numFmtId="0" fontId="0" fillId="0" borderId="0" xfId="0" applyAlignment="1">
      <alignment horizontal="left"/>
    </xf>
    <xf numFmtId="0" fontId="0" fillId="0" borderId="6" xfId="0" applyBorder="1" applyAlignment="1">
      <alignment horizontal="left"/>
    </xf>
    <xf numFmtId="1" fontId="16" fillId="0" borderId="0" xfId="36" applyNumberFormat="1" applyFont="1" applyAlignment="1" applyProtection="1">
      <alignment horizontal="justify" vertical="top" wrapText="1"/>
      <protection hidden="1"/>
    </xf>
    <xf numFmtId="0" fontId="16" fillId="0" borderId="0" xfId="36" applyFont="1" applyAlignment="1" applyProtection="1">
      <alignment horizontal="justify" vertical="top" wrapText="1"/>
      <protection hidden="1"/>
    </xf>
    <xf numFmtId="0" fontId="16" fillId="0" borderId="6" xfId="36" applyFont="1" applyBorder="1" applyAlignment="1" applyProtection="1">
      <alignment horizontal="justify" vertical="top" wrapText="1"/>
      <protection hidden="1"/>
    </xf>
    <xf numFmtId="1" fontId="15" fillId="0" borderId="0" xfId="36" applyNumberFormat="1" applyFont="1" applyAlignment="1" applyProtection="1">
      <alignment horizontal="center" vertical="center" wrapText="1"/>
      <protection hidden="1"/>
    </xf>
    <xf numFmtId="0" fontId="15" fillId="0" borderId="0" xfId="36" applyFont="1" applyAlignment="1" applyProtection="1">
      <alignment horizontal="center" vertical="center" wrapText="1"/>
      <protection hidden="1"/>
    </xf>
    <xf numFmtId="4" fontId="15" fillId="0" borderId="0" xfId="36" applyNumberFormat="1" applyFont="1" applyAlignment="1" applyProtection="1">
      <alignment horizontal="right" vertical="center" wrapText="1"/>
      <protection hidden="1"/>
    </xf>
    <xf numFmtId="1" fontId="15" fillId="0" borderId="11" xfId="36" applyNumberFormat="1" applyFont="1" applyBorder="1" applyAlignment="1" applyProtection="1">
      <alignment horizontal="center" vertical="center" wrapText="1"/>
      <protection hidden="1"/>
    </xf>
    <xf numFmtId="4" fontId="15" fillId="0" borderId="11" xfId="36" applyNumberFormat="1" applyFont="1" applyBorder="1" applyAlignment="1" applyProtection="1">
      <alignment horizontal="center" vertical="center" wrapText="1"/>
      <protection hidden="1"/>
    </xf>
    <xf numFmtId="0" fontId="19" fillId="0" borderId="0" xfId="36" applyFont="1" applyAlignment="1" applyProtection="1">
      <alignment horizontal="left"/>
      <protection hidden="1"/>
    </xf>
    <xf numFmtId="0" fontId="19" fillId="0" borderId="6" xfId="36" applyFont="1" applyBorder="1" applyAlignment="1" applyProtection="1">
      <alignment horizontal="left"/>
      <protection hidden="1"/>
    </xf>
    <xf numFmtId="1" fontId="15" fillId="0" borderId="25" xfId="36" applyNumberFormat="1" applyFont="1" applyBorder="1" applyAlignment="1" applyProtection="1">
      <alignment horizontal="center" vertical="center" wrapText="1"/>
      <protection hidden="1"/>
    </xf>
    <xf numFmtId="1" fontId="15" fillId="0" borderId="17" xfId="36" applyNumberFormat="1" applyFont="1" applyBorder="1" applyAlignment="1" applyProtection="1">
      <alignment horizontal="center" vertical="center" wrapText="1"/>
      <protection hidden="1"/>
    </xf>
    <xf numFmtId="4" fontId="15" fillId="0" borderId="25" xfId="36" applyNumberFormat="1" applyFont="1" applyBorder="1" applyAlignment="1" applyProtection="1">
      <alignment horizontal="right" vertical="center" wrapText="1"/>
      <protection hidden="1"/>
    </xf>
    <xf numFmtId="4" fontId="16" fillId="0" borderId="17" xfId="36" applyNumberFormat="1" applyFont="1" applyBorder="1" applyAlignment="1" applyProtection="1">
      <alignment horizontal="right" vertical="center" wrapText="1"/>
      <protection hidden="1"/>
    </xf>
    <xf numFmtId="0" fontId="16" fillId="0" borderId="6" xfId="36" applyFont="1" applyBorder="1" applyAlignment="1" applyProtection="1">
      <alignment horizontal="justify" vertical="center" wrapText="1"/>
      <protection hidden="1"/>
    </xf>
    <xf numFmtId="2" fontId="36" fillId="0" borderId="0" xfId="27" applyNumberFormat="1" applyFont="1" applyAlignment="1" applyProtection="1">
      <alignment horizontal="left" vertical="center"/>
      <protection hidden="1"/>
    </xf>
  </cellXfs>
  <cellStyles count="42">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Formula" xfId="17" xr:uid="{00000000-0005-0000-0000-000010000000}"/>
    <cellStyle name="Header1" xfId="18" xr:uid="{00000000-0005-0000-0000-000011000000}"/>
    <cellStyle name="Header2" xfId="19" xr:uid="{00000000-0005-0000-0000-000012000000}"/>
    <cellStyle name="Hyperlink" xfId="20" builtinId="8"/>
    <cellStyle name="Hypertextový odkaz" xfId="21" xr:uid="{00000000-0005-0000-0000-000014000000}"/>
    <cellStyle name="no dec" xfId="22" xr:uid="{00000000-0005-0000-0000-000015000000}"/>
    <cellStyle name="Normal" xfId="0" builtinId="0"/>
    <cellStyle name="Normal - Style1" xfId="23" xr:uid="{00000000-0005-0000-0000-000017000000}"/>
    <cellStyle name="Normal_Annexures TW 04" xfId="24" xr:uid="{00000000-0005-0000-0000-000018000000}"/>
    <cellStyle name="Normal_Attach 3(JV)" xfId="25" xr:uid="{00000000-0005-0000-0000-000019000000}"/>
    <cellStyle name="Normal_Attacments TW 04" xfId="26" xr:uid="{00000000-0005-0000-0000-00001A000000}"/>
    <cellStyle name="Normal_Entertainment Form" xfId="27" xr:uid="{00000000-0005-0000-0000-00001B000000}"/>
    <cellStyle name="Normal_pgcil-tivim-pricesched" xfId="28" xr:uid="{00000000-0005-0000-0000-00001C000000}"/>
    <cellStyle name="Normal_pgcil-tivim-pricesched_Sch-1" xfId="29" xr:uid="{00000000-0005-0000-0000-00001D000000}"/>
    <cellStyle name="Normal_pgcil-tivim-pricesched_Sch-3 " xfId="30" xr:uid="{00000000-0005-0000-0000-00001E000000}"/>
    <cellStyle name="Normal_PRICE SCHEDULE-4 to 6-A4" xfId="31" xr:uid="{00000000-0005-0000-0000-00001F000000}"/>
    <cellStyle name="Normal_Price_Schedules for Insulator Package Rev-01" xfId="32" xr:uid="{00000000-0005-0000-0000-000020000000}"/>
    <cellStyle name="Normal_PRICE-SCHE Bihar-Rev-2-corrections" xfId="33" xr:uid="{00000000-0005-0000-0000-000021000000}"/>
    <cellStyle name="Normal_PRICE-SCHE Bihar-Rev-2-corrections_Annexures TW 04" xfId="34" xr:uid="{00000000-0005-0000-0000-000022000000}"/>
    <cellStyle name="Normal_PRICE-SCHE Bihar-Rev-2-corrections_Price_Schedules for Insulator Package Rev-01" xfId="35" xr:uid="{00000000-0005-0000-0000-000023000000}"/>
    <cellStyle name="Normal_QUOTED CORRECTED 2" xfId="36" xr:uid="{00000000-0005-0000-0000-000024000000}"/>
    <cellStyle name="Normal_Sch-1" xfId="37" xr:uid="{00000000-0005-0000-0000-000025000000}"/>
    <cellStyle name="Normal_Sheet1" xfId="38" xr:uid="{00000000-0005-0000-0000-000026000000}"/>
    <cellStyle name="Popis" xfId="39" xr:uid="{00000000-0005-0000-0000-000027000000}"/>
    <cellStyle name="Sledovaný hypertextový odkaz" xfId="40" xr:uid="{00000000-0005-0000-0000-000028000000}"/>
    <cellStyle name="Standard_BS14" xfId="41" xr:uid="{00000000-0005-0000-0000-000029000000}"/>
  </cellStyles>
  <dxfs count="3">
    <dxf>
      <font>
        <color theme="0"/>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Discount!A1"/></Relationships>
</file>

<file path=xl/drawings/_rels/drawing11.xml.rels><?xml version="1.0" encoding="UTF-8" standalone="yes"?>
<Relationships xmlns="http://schemas.openxmlformats.org/package/2006/relationships"><Relationship Id="rId1" Type="http://schemas.openxmlformats.org/officeDocument/2006/relationships/hyperlink" Target="#Discount!A1"/></Relationships>
</file>

<file path=xl/drawings/_rels/drawing12.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3.xml.rels><?xml version="1.0" encoding="UTF-8" standalone="yes"?>
<Relationships xmlns="http://schemas.openxmlformats.org/package/2006/relationships"><Relationship Id="rId1" Type="http://schemas.openxmlformats.org/officeDocument/2006/relationships/hyperlink" Target="#'Sch-4'!A1"/></Relationships>
</file>

<file path=xl/drawings/_rels/drawing14.xml.rels><?xml version="1.0" encoding="UTF-8" standalone="yes"?>
<Relationships xmlns="http://schemas.openxmlformats.org/package/2006/relationships"><Relationship Id="rId1" Type="http://schemas.openxmlformats.org/officeDocument/2006/relationships/hyperlink" Target="#'Sch-4'!A1"/></Relationships>
</file>

<file path=xl/drawings/_rels/drawing15.xml.rels><?xml version="1.0" encoding="UTF-8" standalone="yes"?>
<Relationships xmlns="http://schemas.openxmlformats.org/package/2006/relationships"><Relationship Id="rId1" Type="http://schemas.openxmlformats.org/officeDocument/2006/relationships/hyperlink" Target="#'Sch-4'!A1"/></Relationships>
</file>

<file path=xl/drawings/_rels/drawing16.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1" Type="http://schemas.openxmlformats.org/officeDocument/2006/relationships/hyperlink" Target="#'Sch-1'!A1"/></Relationships>
</file>

<file path=xl/drawings/_rels/drawing3.xml.rels><?xml version="1.0" encoding="UTF-8" standalone="yes"?>
<Relationships xmlns="http://schemas.openxmlformats.org/package/2006/relationships"><Relationship Id="rId1" Type="http://schemas.openxmlformats.org/officeDocument/2006/relationships/hyperlink" Target="#'Sch-2'!A1"/></Relationships>
</file>

<file path=xl/drawings/_rels/drawing4.xml.rels><?xml version="1.0" encoding="UTF-8" standalone="yes"?>
<Relationships xmlns="http://schemas.openxmlformats.org/package/2006/relationships"><Relationship Id="rId1" Type="http://schemas.openxmlformats.org/officeDocument/2006/relationships/hyperlink" Target="#'Sch-3 '!A1"/></Relationships>
</file>

<file path=xl/drawings/_rels/drawing5.xml.rels><?xml version="1.0" encoding="UTF-8" standalone="yes"?>
<Relationships xmlns="http://schemas.openxmlformats.org/package/2006/relationships"><Relationship Id="rId1" Type="http://schemas.openxmlformats.org/officeDocument/2006/relationships/hyperlink" Target="#'Sch-4'!A1"/></Relationships>
</file>

<file path=xl/drawings/_rels/drawing6.xml.rels><?xml version="1.0" encoding="UTF-8" standalone="yes"?>
<Relationships xmlns="http://schemas.openxmlformats.org/package/2006/relationships"><Relationship Id="rId1" Type="http://schemas.openxmlformats.org/officeDocument/2006/relationships/hyperlink" Target="#'Sch-5'!A1"/></Relationships>
</file>

<file path=xl/drawings/_rels/drawing7.xml.rels><?xml version="1.0" encoding="UTF-8" standalone="yes"?>
<Relationships xmlns="http://schemas.openxmlformats.org/package/2006/relationships"><Relationship Id="rId1" Type="http://schemas.openxmlformats.org/officeDocument/2006/relationships/hyperlink" Target="#'Sch-5'!A1"/></Relationships>
</file>

<file path=xl/drawings/_rels/drawing8.xml.rels><?xml version="1.0" encoding="UTF-8" standalone="yes"?>
<Relationships xmlns="http://schemas.openxmlformats.org/package/2006/relationships"><Relationship Id="rId1" Type="http://schemas.openxmlformats.org/officeDocument/2006/relationships/hyperlink" Target="#'Sch-6'!A1"/></Relationships>
</file>

<file path=xl/drawings/_rels/drawing9.xml.rels><?xml version="1.0" encoding="UTF-8" standalone="yes"?>
<Relationships xmlns="http://schemas.openxmlformats.org/package/2006/relationships"><Relationship Id="rId1" Type="http://schemas.openxmlformats.org/officeDocument/2006/relationships/hyperlink" Target="#'Sch-6'!A1"/></Relationships>
</file>

<file path=xl/drawings/drawing1.xml><?xml version="1.0" encoding="utf-8"?>
<xdr:wsDr xmlns:xdr="http://schemas.openxmlformats.org/drawingml/2006/spreadsheetDrawing" xmlns:a="http://schemas.openxmlformats.org/drawingml/2006/main">
  <xdr:twoCellAnchor>
    <xdr:from>
      <xdr:col>1</xdr:col>
      <xdr:colOff>1904</xdr:colOff>
      <xdr:row>7</xdr:row>
      <xdr:rowOff>50006</xdr:rowOff>
    </xdr:from>
    <xdr:to>
      <xdr:col>4</xdr:col>
      <xdr:colOff>1131651</xdr:colOff>
      <xdr:row>8</xdr:row>
      <xdr:rowOff>195262</xdr:rowOff>
    </xdr:to>
    <xdr:sp macro="" textlink="">
      <xdr:nvSpPr>
        <xdr:cNvPr id="1026" name="Text Box 2">
          <a:hlinkClick xmlns:r="http://schemas.openxmlformats.org/officeDocument/2006/relationships" r:id="rId1" tooltip="Click to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657224" y="2507456"/>
          <a:ext cx="7858125" cy="297656"/>
        </a:xfrm>
        <a:prstGeom prst="rect">
          <a:avLst/>
        </a:prstGeom>
        <a:solidFill>
          <a:srgbClr val="FFFF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editAs="oneCell">
    <xdr:from>
      <xdr:col>1</xdr:col>
      <xdr:colOff>588819</xdr:colOff>
      <xdr:row>10</xdr:row>
      <xdr:rowOff>155864</xdr:rowOff>
    </xdr:from>
    <xdr:to>
      <xdr:col>2</xdr:col>
      <xdr:colOff>2190351</xdr:colOff>
      <xdr:row>13</xdr:row>
      <xdr:rowOff>67142</xdr:rowOff>
    </xdr:to>
    <xdr:pic>
      <xdr:nvPicPr>
        <xdr:cNvPr id="4" name="Picture 9">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6910" y="3437659"/>
          <a:ext cx="2450123" cy="716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2571750</xdr:colOff>
      <xdr:row>10</xdr:row>
      <xdr:rowOff>147204</xdr:rowOff>
    </xdr:from>
    <xdr:to>
      <xdr:col>4</xdr:col>
      <xdr:colOff>688464</xdr:colOff>
      <xdr:row>13</xdr:row>
      <xdr:rowOff>96582</xdr:rowOff>
    </xdr:to>
    <xdr:pic>
      <xdr:nvPicPr>
        <xdr:cNvPr id="5" name="Picture 10">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981" t="27950" r="31090" b="55093"/>
        <a:stretch>
          <a:fillRect/>
        </a:stretch>
      </xdr:blipFill>
      <xdr:spPr bwMode="auto">
        <a:xfrm>
          <a:off x="4078432" y="3428999"/>
          <a:ext cx="4004896" cy="754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238125</xdr:colOff>
      <xdr:row>0</xdr:row>
      <xdr:rowOff>19050</xdr:rowOff>
    </xdr:from>
    <xdr:to>
      <xdr:col>11</xdr:col>
      <xdr:colOff>0</xdr:colOff>
      <xdr:row>2</xdr:row>
      <xdr:rowOff>257175</xdr:rowOff>
    </xdr:to>
    <xdr:grpSp>
      <xdr:nvGrpSpPr>
        <xdr:cNvPr id="64728" name="Group 5">
          <a:hlinkClick xmlns:r="http://schemas.openxmlformats.org/officeDocument/2006/relationships" r:id="rId1" tooltip="Click for Discount Letter"/>
          <a:extLst>
            <a:ext uri="{FF2B5EF4-FFF2-40B4-BE49-F238E27FC236}">
              <a16:creationId xmlns:a16="http://schemas.microsoft.com/office/drawing/2014/main" id="{00000000-0008-0000-0C00-0000D8FC0000}"/>
            </a:ext>
          </a:extLst>
        </xdr:cNvPr>
        <xdr:cNvGrpSpPr>
          <a:grpSpLocks/>
        </xdr:cNvGrpSpPr>
      </xdr:nvGrpSpPr>
      <xdr:grpSpPr bwMode="auto">
        <a:xfrm>
          <a:off x="10534650" y="19050"/>
          <a:ext cx="1104900" cy="676275"/>
          <a:chOff x="762" y="2"/>
          <a:chExt cx="116" cy="73"/>
        </a:xfrm>
      </xdr:grpSpPr>
      <xdr:sp macro="" textlink="">
        <xdr:nvSpPr>
          <xdr:cNvPr id="64729" name="AutoShape 2">
            <a:extLst>
              <a:ext uri="{FF2B5EF4-FFF2-40B4-BE49-F238E27FC236}">
                <a16:creationId xmlns:a16="http://schemas.microsoft.com/office/drawing/2014/main" id="{00000000-0008-0000-0C00-0000D9FC00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4339" name="Text Box 3">
            <a:extLst>
              <a:ext uri="{FF2B5EF4-FFF2-40B4-BE49-F238E27FC236}">
                <a16:creationId xmlns:a16="http://schemas.microsoft.com/office/drawing/2014/main" id="{00000000-0008-0000-0C00-000003380000}"/>
              </a:ext>
            </a:extLst>
          </xdr:cNvPr>
          <xdr:cNvSpPr txBox="1">
            <a:spLocks noChangeArrowheads="1"/>
          </xdr:cNvSpPr>
        </xdr:nvSpPr>
        <xdr:spPr bwMode="auto">
          <a:xfrm>
            <a:off x="779" y="18"/>
            <a:ext cx="98" cy="38"/>
          </a:xfrm>
          <a:prstGeom prst="rect">
            <a:avLst/>
          </a:prstGeom>
          <a:noFill/>
          <a:ln w="9525">
            <a:noFill/>
            <a:miter lim="800000"/>
            <a:headEnd/>
            <a:tailEnd/>
          </a:ln>
        </xdr:spPr>
        <xdr:txBody>
          <a:bodyPr vertOverflow="clip" wrap="square" lIns="27432" tIns="32004" rIns="0" bIns="32004" anchor="ctr" upright="1"/>
          <a:lstStyle/>
          <a:p>
            <a:pPr algn="l" rtl="1">
              <a:defRPr sz="1000"/>
            </a:pPr>
            <a:r>
              <a:rPr lang="en-US" sz="900" b="1" i="0" strike="noStrike">
                <a:solidFill>
                  <a:srgbClr val="000000"/>
                </a:solidFill>
                <a:latin typeface="Book Antiqua"/>
              </a:rPr>
              <a:t>Click for Discount Letter</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238125</xdr:colOff>
      <xdr:row>0</xdr:row>
      <xdr:rowOff>19050</xdr:rowOff>
    </xdr:from>
    <xdr:to>
      <xdr:col>7</xdr:col>
      <xdr:colOff>0</xdr:colOff>
      <xdr:row>2</xdr:row>
      <xdr:rowOff>257175</xdr:rowOff>
    </xdr:to>
    <xdr:grpSp>
      <xdr:nvGrpSpPr>
        <xdr:cNvPr id="65752" name="Group 5">
          <a:hlinkClick xmlns:r="http://schemas.openxmlformats.org/officeDocument/2006/relationships" r:id="rId1" tooltip="Click for Discount Letter"/>
          <a:extLst>
            <a:ext uri="{FF2B5EF4-FFF2-40B4-BE49-F238E27FC236}">
              <a16:creationId xmlns:a16="http://schemas.microsoft.com/office/drawing/2014/main" id="{00000000-0008-0000-0D00-0000D8000100}"/>
            </a:ext>
          </a:extLst>
        </xdr:cNvPr>
        <xdr:cNvGrpSpPr>
          <a:grpSpLocks/>
        </xdr:cNvGrpSpPr>
      </xdr:nvGrpSpPr>
      <xdr:grpSpPr bwMode="auto">
        <a:xfrm>
          <a:off x="7629525" y="19050"/>
          <a:ext cx="1104900" cy="695325"/>
          <a:chOff x="762" y="2"/>
          <a:chExt cx="116" cy="73"/>
        </a:xfrm>
      </xdr:grpSpPr>
      <xdr:sp macro="" textlink="">
        <xdr:nvSpPr>
          <xdr:cNvPr id="65753" name="AutoShape 2">
            <a:extLst>
              <a:ext uri="{FF2B5EF4-FFF2-40B4-BE49-F238E27FC236}">
                <a16:creationId xmlns:a16="http://schemas.microsoft.com/office/drawing/2014/main" id="{00000000-0008-0000-0D00-0000D90001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779" y="18"/>
            <a:ext cx="98" cy="39"/>
          </a:xfrm>
          <a:prstGeom prst="rect">
            <a:avLst/>
          </a:prstGeom>
          <a:noFill/>
          <a:ln w="9525">
            <a:noFill/>
            <a:miter lim="800000"/>
            <a:headEnd/>
            <a:tailEnd/>
          </a:ln>
        </xdr:spPr>
        <xdr:txBody>
          <a:bodyPr vertOverflow="clip" wrap="square" lIns="27432" tIns="32004" rIns="0" bIns="32004" anchor="ctr" upright="1"/>
          <a:lstStyle/>
          <a:p>
            <a:pPr algn="l" rtl="1">
              <a:defRPr sz="1000"/>
            </a:pPr>
            <a:r>
              <a:rPr lang="en-US" sz="900" b="1" i="0" strike="noStrike">
                <a:solidFill>
                  <a:srgbClr val="000000"/>
                </a:solidFill>
                <a:latin typeface="Book Antiqua"/>
              </a:rPr>
              <a:t>Click for Discount Letter</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238125</xdr:colOff>
      <xdr:row>0</xdr:row>
      <xdr:rowOff>19050</xdr:rowOff>
    </xdr:from>
    <xdr:to>
      <xdr:col>16</xdr:col>
      <xdr:colOff>752475</xdr:colOff>
      <xdr:row>3</xdr:row>
      <xdr:rowOff>0</xdr:rowOff>
    </xdr:to>
    <xdr:grpSp>
      <xdr:nvGrpSpPr>
        <xdr:cNvPr id="66776" name="Group 4">
          <a:hlinkClick xmlns:r="http://schemas.openxmlformats.org/officeDocument/2006/relationships" r:id="rId1" tooltip="Click for Bid Form"/>
          <a:extLst>
            <a:ext uri="{FF2B5EF4-FFF2-40B4-BE49-F238E27FC236}">
              <a16:creationId xmlns:a16="http://schemas.microsoft.com/office/drawing/2014/main" id="{00000000-0008-0000-0E00-0000D8040100}"/>
            </a:ext>
          </a:extLst>
        </xdr:cNvPr>
        <xdr:cNvGrpSpPr>
          <a:grpSpLocks/>
        </xdr:cNvGrpSpPr>
      </xdr:nvGrpSpPr>
      <xdr:grpSpPr bwMode="auto">
        <a:xfrm>
          <a:off x="7715250" y="19050"/>
          <a:ext cx="2686050" cy="942975"/>
          <a:chOff x="784" y="2"/>
          <a:chExt cx="116" cy="73"/>
        </a:xfrm>
      </xdr:grpSpPr>
      <xdr:sp macro="" textlink="">
        <xdr:nvSpPr>
          <xdr:cNvPr id="66777" name="AutoShape 2">
            <a:extLst>
              <a:ext uri="{FF2B5EF4-FFF2-40B4-BE49-F238E27FC236}">
                <a16:creationId xmlns:a16="http://schemas.microsoft.com/office/drawing/2014/main" id="{00000000-0008-0000-0E00-0000D9040100}"/>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5363" name="Text Box 3">
            <a:extLst>
              <a:ext uri="{FF2B5EF4-FFF2-40B4-BE49-F238E27FC236}">
                <a16:creationId xmlns:a16="http://schemas.microsoft.com/office/drawing/2014/main" id="{00000000-0008-0000-0E00-0000033C0000}"/>
              </a:ext>
            </a:extLst>
          </xdr:cNvPr>
          <xdr:cNvSpPr txBox="1">
            <a:spLocks noChangeArrowheads="1"/>
          </xdr:cNvSpPr>
        </xdr:nvSpPr>
        <xdr:spPr bwMode="auto">
          <a:xfrm>
            <a:off x="796" y="18"/>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00000000-0008-0000-0F00-000002000000}"/>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394546</xdr:colOff>
      <xdr:row>1</xdr:row>
      <xdr:rowOff>105833</xdr:rowOff>
    </xdr:from>
    <xdr:to>
      <xdr:col>7</xdr:col>
      <xdr:colOff>214480</xdr:colOff>
      <xdr:row>2</xdr:row>
      <xdr:rowOff>94020</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00000000-0008-0000-1000-000002000000}"/>
            </a:ext>
          </a:extLst>
        </xdr:cNvPr>
        <xdr:cNvSpPr txBox="1">
          <a:spLocks noChangeArrowheads="1"/>
        </xdr:cNvSpPr>
      </xdr:nvSpPr>
      <xdr:spPr bwMode="auto">
        <a:xfrm>
          <a:off x="7281333" y="317500"/>
          <a:ext cx="1195917" cy="275166"/>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93345</xdr:colOff>
      <xdr:row>1</xdr:row>
      <xdr:rowOff>19050</xdr:rowOff>
    </xdr:from>
    <xdr:to>
      <xdr:col>7</xdr:col>
      <xdr:colOff>371761</xdr:colOff>
      <xdr:row>2</xdr:row>
      <xdr:rowOff>11430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00000000-0008-0000-1100-000002000000}"/>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342900</xdr:colOff>
      <xdr:row>0</xdr:row>
      <xdr:rowOff>47625</xdr:rowOff>
    </xdr:from>
    <xdr:to>
      <xdr:col>8</xdr:col>
      <xdr:colOff>228600</xdr:colOff>
      <xdr:row>3</xdr:row>
      <xdr:rowOff>133350</xdr:rowOff>
    </xdr:to>
    <xdr:grpSp>
      <xdr:nvGrpSpPr>
        <xdr:cNvPr id="67800" name="Group 5">
          <a:hlinkClick xmlns:r="http://schemas.openxmlformats.org/officeDocument/2006/relationships" r:id="rId1" tooltip="Back to Cover Page"/>
          <a:extLst>
            <a:ext uri="{FF2B5EF4-FFF2-40B4-BE49-F238E27FC236}">
              <a16:creationId xmlns:a16="http://schemas.microsoft.com/office/drawing/2014/main" id="{00000000-0008-0000-1200-0000D8080100}"/>
            </a:ext>
          </a:extLst>
        </xdr:cNvPr>
        <xdr:cNvGrpSpPr>
          <a:grpSpLocks/>
        </xdr:cNvGrpSpPr>
      </xdr:nvGrpSpPr>
      <xdr:grpSpPr bwMode="auto">
        <a:xfrm>
          <a:off x="9039225" y="47625"/>
          <a:ext cx="1104900" cy="923925"/>
          <a:chOff x="762" y="5"/>
          <a:chExt cx="116" cy="73"/>
        </a:xfrm>
      </xdr:grpSpPr>
      <xdr:sp macro="" textlink="">
        <xdr:nvSpPr>
          <xdr:cNvPr id="67801" name="AutoShape 2">
            <a:extLst>
              <a:ext uri="{FF2B5EF4-FFF2-40B4-BE49-F238E27FC236}">
                <a16:creationId xmlns:a16="http://schemas.microsoft.com/office/drawing/2014/main" id="{00000000-0008-0000-1200-0000D9080100}"/>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1200-000003400000}"/>
              </a:ext>
            </a:extLst>
          </xdr:cNvPr>
          <xdr:cNvSpPr txBox="1">
            <a:spLocks noChangeArrowheads="1"/>
          </xdr:cNvSpPr>
        </xdr:nvSpPr>
        <xdr:spPr bwMode="auto">
          <a:xfrm>
            <a:off x="776" y="21"/>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542925</xdr:colOff>
      <xdr:row>0</xdr:row>
      <xdr:rowOff>209550</xdr:rowOff>
    </xdr:from>
    <xdr:to>
      <xdr:col>6</xdr:col>
      <xdr:colOff>66675</xdr:colOff>
      <xdr:row>1</xdr:row>
      <xdr:rowOff>209550</xdr:rowOff>
    </xdr:to>
    <xdr:grpSp>
      <xdr:nvGrpSpPr>
        <xdr:cNvPr id="56536" name="Group 6">
          <a:hlinkClick xmlns:r="http://schemas.openxmlformats.org/officeDocument/2006/relationships" r:id="rId1" tooltip="Click for Sch-1"/>
          <a:extLst>
            <a:ext uri="{FF2B5EF4-FFF2-40B4-BE49-F238E27FC236}">
              <a16:creationId xmlns:a16="http://schemas.microsoft.com/office/drawing/2014/main" id="{00000000-0008-0000-0200-0000D8DC0000}"/>
            </a:ext>
          </a:extLst>
        </xdr:cNvPr>
        <xdr:cNvGrpSpPr>
          <a:grpSpLocks/>
        </xdr:cNvGrpSpPr>
      </xdr:nvGrpSpPr>
      <xdr:grpSpPr bwMode="auto">
        <a:xfrm>
          <a:off x="8001000" y="209550"/>
          <a:ext cx="1104900" cy="847725"/>
          <a:chOff x="804" y="5"/>
          <a:chExt cx="116" cy="73"/>
        </a:xfrm>
      </xdr:grpSpPr>
      <xdr:sp macro="" textlink="">
        <xdr:nvSpPr>
          <xdr:cNvPr id="56537" name="AutoShape 2">
            <a:extLst>
              <a:ext uri="{FF2B5EF4-FFF2-40B4-BE49-F238E27FC236}">
                <a16:creationId xmlns:a16="http://schemas.microsoft.com/office/drawing/2014/main" id="{00000000-0008-0000-0200-0000D9DC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200-0000032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247650</xdr:colOff>
      <xdr:row>0</xdr:row>
      <xdr:rowOff>28575</xdr:rowOff>
    </xdr:from>
    <xdr:to>
      <xdr:col>21</xdr:col>
      <xdr:colOff>85725</xdr:colOff>
      <xdr:row>2</xdr:row>
      <xdr:rowOff>266700</xdr:rowOff>
    </xdr:to>
    <xdr:grpSp>
      <xdr:nvGrpSpPr>
        <xdr:cNvPr id="57566" name="Group 38">
          <a:hlinkClick xmlns:r="http://schemas.openxmlformats.org/officeDocument/2006/relationships" r:id="rId1" tooltip="Click for Sch-2"/>
          <a:extLst>
            <a:ext uri="{FF2B5EF4-FFF2-40B4-BE49-F238E27FC236}">
              <a16:creationId xmlns:a16="http://schemas.microsoft.com/office/drawing/2014/main" id="{00000000-0008-0000-0300-0000DEE00000}"/>
            </a:ext>
          </a:extLst>
        </xdr:cNvPr>
        <xdr:cNvGrpSpPr>
          <a:grpSpLocks/>
        </xdr:cNvGrpSpPr>
      </xdr:nvGrpSpPr>
      <xdr:grpSpPr bwMode="auto">
        <a:xfrm>
          <a:off x="20550188" y="28575"/>
          <a:ext cx="0" cy="535781"/>
          <a:chOff x="804" y="5"/>
          <a:chExt cx="116" cy="73"/>
        </a:xfrm>
      </xdr:grpSpPr>
      <xdr:sp macro="" textlink="">
        <xdr:nvSpPr>
          <xdr:cNvPr id="57567" name="AutoShape 39">
            <a:extLst>
              <a:ext uri="{FF2B5EF4-FFF2-40B4-BE49-F238E27FC236}">
                <a16:creationId xmlns:a16="http://schemas.microsoft.com/office/drawing/2014/main" id="{00000000-0008-0000-0300-0000DFE0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3112" name="Text Box 40">
            <a:extLst>
              <a:ext uri="{FF2B5EF4-FFF2-40B4-BE49-F238E27FC236}">
                <a16:creationId xmlns:a16="http://schemas.microsoft.com/office/drawing/2014/main" id="{00000000-0008-0000-0300-0000280C0000}"/>
              </a:ext>
            </a:extLst>
          </xdr:cNvPr>
          <xdr:cNvSpPr txBox="1">
            <a:spLocks noChangeArrowheads="1"/>
          </xdr:cNvSpPr>
        </xdr:nvSpPr>
        <xdr:spPr bwMode="auto">
          <a:xfrm>
            <a:off x="817" y="23"/>
            <a:ext cx="103" cy="39"/>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Sch-2</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266700</xdr:colOff>
      <xdr:row>0</xdr:row>
      <xdr:rowOff>19050</xdr:rowOff>
    </xdr:from>
    <xdr:to>
      <xdr:col>14</xdr:col>
      <xdr:colOff>628650</xdr:colOff>
      <xdr:row>2</xdr:row>
      <xdr:rowOff>257175</xdr:rowOff>
    </xdr:to>
    <xdr:grpSp>
      <xdr:nvGrpSpPr>
        <xdr:cNvPr id="58584" name="Group 1">
          <a:hlinkClick xmlns:r="http://schemas.openxmlformats.org/officeDocument/2006/relationships" r:id="rId1" tooltip="Click for Sch-3"/>
          <a:extLst>
            <a:ext uri="{FF2B5EF4-FFF2-40B4-BE49-F238E27FC236}">
              <a16:creationId xmlns:a16="http://schemas.microsoft.com/office/drawing/2014/main" id="{00000000-0008-0000-0500-0000D8E40000}"/>
            </a:ext>
          </a:extLst>
        </xdr:cNvPr>
        <xdr:cNvGrpSpPr>
          <a:grpSpLocks/>
        </xdr:cNvGrpSpPr>
      </xdr:nvGrpSpPr>
      <xdr:grpSpPr bwMode="auto">
        <a:xfrm>
          <a:off x="15804356" y="19050"/>
          <a:ext cx="578644" cy="681038"/>
          <a:chOff x="804" y="5"/>
          <a:chExt cx="116" cy="73"/>
        </a:xfrm>
      </xdr:grpSpPr>
      <xdr:sp macro="" textlink="">
        <xdr:nvSpPr>
          <xdr:cNvPr id="58585" name="AutoShape 2">
            <a:extLst>
              <a:ext uri="{FF2B5EF4-FFF2-40B4-BE49-F238E27FC236}">
                <a16:creationId xmlns:a16="http://schemas.microsoft.com/office/drawing/2014/main" id="{00000000-0008-0000-0500-0000D9E4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500-000003280000}"/>
              </a:ext>
            </a:extLst>
          </xdr:cNvPr>
          <xdr:cNvSpPr txBox="1">
            <a:spLocks noChangeArrowheads="1"/>
          </xdr:cNvSpPr>
        </xdr:nvSpPr>
        <xdr:spPr bwMode="auto">
          <a:xfrm>
            <a:off x="819" y="23"/>
            <a:ext cx="101"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257175</xdr:colOff>
      <xdr:row>0</xdr:row>
      <xdr:rowOff>19050</xdr:rowOff>
    </xdr:from>
    <xdr:to>
      <xdr:col>8</xdr:col>
      <xdr:colOff>676275</xdr:colOff>
      <xdr:row>2</xdr:row>
      <xdr:rowOff>257175</xdr:rowOff>
    </xdr:to>
    <xdr:grpSp>
      <xdr:nvGrpSpPr>
        <xdr:cNvPr id="59608" name="Group 1">
          <a:hlinkClick xmlns:r="http://schemas.openxmlformats.org/officeDocument/2006/relationships" r:id="rId1" tooltip="Click for Sch-4"/>
          <a:extLst>
            <a:ext uri="{FF2B5EF4-FFF2-40B4-BE49-F238E27FC236}">
              <a16:creationId xmlns:a16="http://schemas.microsoft.com/office/drawing/2014/main" id="{00000000-0008-0000-0700-0000D8E80000}"/>
            </a:ext>
          </a:extLst>
        </xdr:cNvPr>
        <xdr:cNvGrpSpPr>
          <a:grpSpLocks/>
        </xdr:cNvGrpSpPr>
      </xdr:nvGrpSpPr>
      <xdr:grpSpPr bwMode="auto">
        <a:xfrm>
          <a:off x="7381875" y="19050"/>
          <a:ext cx="0" cy="695325"/>
          <a:chOff x="804" y="5"/>
          <a:chExt cx="116" cy="73"/>
        </a:xfrm>
      </xdr:grpSpPr>
      <xdr:sp macro="" textlink="">
        <xdr:nvSpPr>
          <xdr:cNvPr id="59609" name="AutoShape 2">
            <a:extLst>
              <a:ext uri="{FF2B5EF4-FFF2-40B4-BE49-F238E27FC236}">
                <a16:creationId xmlns:a16="http://schemas.microsoft.com/office/drawing/2014/main" id="{00000000-0008-0000-0700-0000D9E8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extLst>
              <a:ext uri="{FF2B5EF4-FFF2-40B4-BE49-F238E27FC236}">
                <a16:creationId xmlns:a16="http://schemas.microsoft.com/office/drawing/2014/main" id="{00000000-0008-0000-0700-0000032C0000}"/>
              </a:ext>
            </a:extLst>
          </xdr:cNvPr>
          <xdr:cNvSpPr txBox="1">
            <a:spLocks noChangeArrowheads="1"/>
          </xdr:cNvSpPr>
        </xdr:nvSpPr>
        <xdr:spPr bwMode="auto">
          <a:xfrm>
            <a:off x="7381875" y="6925746891093"/>
            <a:ext cx="0"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Sch-4</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619125</xdr:colOff>
      <xdr:row>0</xdr:row>
      <xdr:rowOff>28575</xdr:rowOff>
    </xdr:from>
    <xdr:to>
      <xdr:col>7</xdr:col>
      <xdr:colOff>200025</xdr:colOff>
      <xdr:row>2</xdr:row>
      <xdr:rowOff>304800</xdr:rowOff>
    </xdr:to>
    <xdr:grpSp>
      <xdr:nvGrpSpPr>
        <xdr:cNvPr id="60633" name="Group 25">
          <a:hlinkClick xmlns:r="http://schemas.openxmlformats.org/officeDocument/2006/relationships" r:id="rId1" tooltip="Click for Sch-5"/>
          <a:extLst>
            <a:ext uri="{FF2B5EF4-FFF2-40B4-BE49-F238E27FC236}">
              <a16:creationId xmlns:a16="http://schemas.microsoft.com/office/drawing/2014/main" id="{00000000-0008-0000-0800-0000D9EC0000}"/>
            </a:ext>
          </a:extLst>
        </xdr:cNvPr>
        <xdr:cNvGrpSpPr>
          <a:grpSpLocks/>
        </xdr:cNvGrpSpPr>
      </xdr:nvGrpSpPr>
      <xdr:grpSpPr bwMode="auto">
        <a:xfrm>
          <a:off x="8439150" y="28575"/>
          <a:ext cx="0" cy="695325"/>
          <a:chOff x="804" y="5"/>
          <a:chExt cx="116" cy="73"/>
        </a:xfrm>
      </xdr:grpSpPr>
      <xdr:sp macro="" textlink="">
        <xdr:nvSpPr>
          <xdr:cNvPr id="60634" name="AutoShape 26">
            <a:extLst>
              <a:ext uri="{FF2B5EF4-FFF2-40B4-BE49-F238E27FC236}">
                <a16:creationId xmlns:a16="http://schemas.microsoft.com/office/drawing/2014/main" id="{00000000-0008-0000-0800-0000DAEC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00000000-0008-0000-0800-00001B08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61656" name="Group 25">
          <a:hlinkClick xmlns:r="http://schemas.openxmlformats.org/officeDocument/2006/relationships" r:id="rId1" tooltip="Click for Sch-5"/>
          <a:extLst>
            <a:ext uri="{FF2B5EF4-FFF2-40B4-BE49-F238E27FC236}">
              <a16:creationId xmlns:a16="http://schemas.microsoft.com/office/drawing/2014/main" id="{00000000-0008-0000-0900-0000D8F00000}"/>
            </a:ext>
          </a:extLst>
        </xdr:cNvPr>
        <xdr:cNvGrpSpPr>
          <a:grpSpLocks/>
        </xdr:cNvGrpSpPr>
      </xdr:nvGrpSpPr>
      <xdr:grpSpPr bwMode="auto">
        <a:xfrm>
          <a:off x="9535190" y="47625"/>
          <a:ext cx="1107115" cy="697097"/>
          <a:chOff x="804" y="5"/>
          <a:chExt cx="116" cy="73"/>
        </a:xfrm>
      </xdr:grpSpPr>
      <xdr:sp macro="" textlink="">
        <xdr:nvSpPr>
          <xdr:cNvPr id="61657" name="AutoShape 26">
            <a:extLst>
              <a:ext uri="{FF2B5EF4-FFF2-40B4-BE49-F238E27FC236}">
                <a16:creationId xmlns:a16="http://schemas.microsoft.com/office/drawing/2014/main" id="{00000000-0008-0000-0900-0000D9F0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00000000-0008-0000-09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Sch-5</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62680" name="Group 1">
          <a:hlinkClick xmlns:r="http://schemas.openxmlformats.org/officeDocument/2006/relationships" r:id="rId1" tooltip="Click for Sch-6"/>
          <a:extLst>
            <a:ext uri="{FF2B5EF4-FFF2-40B4-BE49-F238E27FC236}">
              <a16:creationId xmlns:a16="http://schemas.microsoft.com/office/drawing/2014/main" id="{00000000-0008-0000-0A00-0000D8F40000}"/>
            </a:ext>
          </a:extLst>
        </xdr:cNvPr>
        <xdr:cNvGrpSpPr>
          <a:grpSpLocks/>
        </xdr:cNvGrpSpPr>
      </xdr:nvGrpSpPr>
      <xdr:grpSpPr bwMode="auto">
        <a:xfrm>
          <a:off x="7486650" y="19050"/>
          <a:ext cx="1104900" cy="695325"/>
          <a:chOff x="804" y="5"/>
          <a:chExt cx="116" cy="73"/>
        </a:xfrm>
      </xdr:grpSpPr>
      <xdr:sp macro="" textlink="">
        <xdr:nvSpPr>
          <xdr:cNvPr id="62681" name="AutoShape 2">
            <a:extLst>
              <a:ext uri="{FF2B5EF4-FFF2-40B4-BE49-F238E27FC236}">
                <a16:creationId xmlns:a16="http://schemas.microsoft.com/office/drawing/2014/main" id="{00000000-0008-0000-0A00-0000D9F4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A00-0000033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Sch-6</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63704" name="Group 1">
          <a:hlinkClick xmlns:r="http://schemas.openxmlformats.org/officeDocument/2006/relationships" r:id="rId1" tooltip="Click for Sch-6"/>
          <a:extLst>
            <a:ext uri="{FF2B5EF4-FFF2-40B4-BE49-F238E27FC236}">
              <a16:creationId xmlns:a16="http://schemas.microsoft.com/office/drawing/2014/main" id="{00000000-0008-0000-0B00-0000D8F80000}"/>
            </a:ext>
          </a:extLst>
        </xdr:cNvPr>
        <xdr:cNvGrpSpPr>
          <a:grpSpLocks/>
        </xdr:cNvGrpSpPr>
      </xdr:nvGrpSpPr>
      <xdr:grpSpPr bwMode="auto">
        <a:xfrm>
          <a:off x="7400925" y="19050"/>
          <a:ext cx="1104900" cy="695325"/>
          <a:chOff x="804" y="5"/>
          <a:chExt cx="116" cy="73"/>
        </a:xfrm>
      </xdr:grpSpPr>
      <xdr:sp macro="" textlink="">
        <xdr:nvSpPr>
          <xdr:cNvPr id="63705" name="AutoShape 2">
            <a:extLst>
              <a:ext uri="{FF2B5EF4-FFF2-40B4-BE49-F238E27FC236}">
                <a16:creationId xmlns:a16="http://schemas.microsoft.com/office/drawing/2014/main" id="{00000000-0008-0000-0B00-0000D9F8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Sch-6</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56.bin"/><Relationship Id="rId13" Type="http://schemas.openxmlformats.org/officeDocument/2006/relationships/printerSettings" Target="../printerSettings/printerSettings261.bin"/><Relationship Id="rId18" Type="http://schemas.openxmlformats.org/officeDocument/2006/relationships/printerSettings" Target="../printerSettings/printerSettings266.bin"/><Relationship Id="rId26" Type="http://schemas.openxmlformats.org/officeDocument/2006/relationships/printerSettings" Target="../printerSettings/printerSettings274.bin"/><Relationship Id="rId3" Type="http://schemas.openxmlformats.org/officeDocument/2006/relationships/printerSettings" Target="../printerSettings/printerSettings251.bin"/><Relationship Id="rId21" Type="http://schemas.openxmlformats.org/officeDocument/2006/relationships/printerSettings" Target="../printerSettings/printerSettings269.bin"/><Relationship Id="rId7" Type="http://schemas.openxmlformats.org/officeDocument/2006/relationships/printerSettings" Target="../printerSettings/printerSettings255.bin"/><Relationship Id="rId12" Type="http://schemas.openxmlformats.org/officeDocument/2006/relationships/printerSettings" Target="../printerSettings/printerSettings260.bin"/><Relationship Id="rId17" Type="http://schemas.openxmlformats.org/officeDocument/2006/relationships/printerSettings" Target="../printerSettings/printerSettings265.bin"/><Relationship Id="rId25" Type="http://schemas.openxmlformats.org/officeDocument/2006/relationships/printerSettings" Target="../printerSettings/printerSettings273.bin"/><Relationship Id="rId2" Type="http://schemas.openxmlformats.org/officeDocument/2006/relationships/printerSettings" Target="../printerSettings/printerSettings250.bin"/><Relationship Id="rId16" Type="http://schemas.openxmlformats.org/officeDocument/2006/relationships/printerSettings" Target="../printerSettings/printerSettings264.bin"/><Relationship Id="rId20" Type="http://schemas.openxmlformats.org/officeDocument/2006/relationships/printerSettings" Target="../printerSettings/printerSettings268.bin"/><Relationship Id="rId1" Type="http://schemas.openxmlformats.org/officeDocument/2006/relationships/printerSettings" Target="../printerSettings/printerSettings249.bin"/><Relationship Id="rId6" Type="http://schemas.openxmlformats.org/officeDocument/2006/relationships/printerSettings" Target="../printerSettings/printerSettings254.bin"/><Relationship Id="rId11" Type="http://schemas.openxmlformats.org/officeDocument/2006/relationships/printerSettings" Target="../printerSettings/printerSettings259.bin"/><Relationship Id="rId24" Type="http://schemas.openxmlformats.org/officeDocument/2006/relationships/printerSettings" Target="../printerSettings/printerSettings272.bin"/><Relationship Id="rId5" Type="http://schemas.openxmlformats.org/officeDocument/2006/relationships/printerSettings" Target="../printerSettings/printerSettings253.bin"/><Relationship Id="rId15" Type="http://schemas.openxmlformats.org/officeDocument/2006/relationships/printerSettings" Target="../printerSettings/printerSettings263.bin"/><Relationship Id="rId23" Type="http://schemas.openxmlformats.org/officeDocument/2006/relationships/printerSettings" Target="../printerSettings/printerSettings271.bin"/><Relationship Id="rId28" Type="http://schemas.openxmlformats.org/officeDocument/2006/relationships/drawing" Target="../drawings/drawing7.xml"/><Relationship Id="rId10" Type="http://schemas.openxmlformats.org/officeDocument/2006/relationships/printerSettings" Target="../printerSettings/printerSettings258.bin"/><Relationship Id="rId19" Type="http://schemas.openxmlformats.org/officeDocument/2006/relationships/printerSettings" Target="../printerSettings/printerSettings267.bin"/><Relationship Id="rId4" Type="http://schemas.openxmlformats.org/officeDocument/2006/relationships/printerSettings" Target="../printerSettings/printerSettings252.bin"/><Relationship Id="rId9" Type="http://schemas.openxmlformats.org/officeDocument/2006/relationships/printerSettings" Target="../printerSettings/printerSettings257.bin"/><Relationship Id="rId14" Type="http://schemas.openxmlformats.org/officeDocument/2006/relationships/printerSettings" Target="../printerSettings/printerSettings262.bin"/><Relationship Id="rId22" Type="http://schemas.openxmlformats.org/officeDocument/2006/relationships/printerSettings" Target="../printerSettings/printerSettings270.bin"/><Relationship Id="rId27" Type="http://schemas.openxmlformats.org/officeDocument/2006/relationships/printerSettings" Target="../printerSettings/printerSettings27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83.bin"/><Relationship Id="rId13" Type="http://schemas.openxmlformats.org/officeDocument/2006/relationships/printerSettings" Target="../printerSettings/printerSettings288.bin"/><Relationship Id="rId18" Type="http://schemas.openxmlformats.org/officeDocument/2006/relationships/printerSettings" Target="../printerSettings/printerSettings293.bin"/><Relationship Id="rId26" Type="http://schemas.openxmlformats.org/officeDocument/2006/relationships/printerSettings" Target="../printerSettings/printerSettings301.bin"/><Relationship Id="rId3" Type="http://schemas.openxmlformats.org/officeDocument/2006/relationships/printerSettings" Target="../printerSettings/printerSettings278.bin"/><Relationship Id="rId21" Type="http://schemas.openxmlformats.org/officeDocument/2006/relationships/printerSettings" Target="../printerSettings/printerSettings296.bin"/><Relationship Id="rId7" Type="http://schemas.openxmlformats.org/officeDocument/2006/relationships/printerSettings" Target="../printerSettings/printerSettings282.bin"/><Relationship Id="rId12" Type="http://schemas.openxmlformats.org/officeDocument/2006/relationships/printerSettings" Target="../printerSettings/printerSettings287.bin"/><Relationship Id="rId17" Type="http://schemas.openxmlformats.org/officeDocument/2006/relationships/printerSettings" Target="../printerSettings/printerSettings292.bin"/><Relationship Id="rId25" Type="http://schemas.openxmlformats.org/officeDocument/2006/relationships/printerSettings" Target="../printerSettings/printerSettings300.bin"/><Relationship Id="rId2" Type="http://schemas.openxmlformats.org/officeDocument/2006/relationships/printerSettings" Target="../printerSettings/printerSettings277.bin"/><Relationship Id="rId16" Type="http://schemas.openxmlformats.org/officeDocument/2006/relationships/printerSettings" Target="../printerSettings/printerSettings291.bin"/><Relationship Id="rId20" Type="http://schemas.openxmlformats.org/officeDocument/2006/relationships/printerSettings" Target="../printerSettings/printerSettings295.bin"/><Relationship Id="rId29" Type="http://schemas.openxmlformats.org/officeDocument/2006/relationships/drawing" Target="../drawings/drawing8.xml"/><Relationship Id="rId1" Type="http://schemas.openxmlformats.org/officeDocument/2006/relationships/printerSettings" Target="../printerSettings/printerSettings276.bin"/><Relationship Id="rId6" Type="http://schemas.openxmlformats.org/officeDocument/2006/relationships/printerSettings" Target="../printerSettings/printerSettings281.bin"/><Relationship Id="rId11" Type="http://schemas.openxmlformats.org/officeDocument/2006/relationships/printerSettings" Target="../printerSettings/printerSettings286.bin"/><Relationship Id="rId24" Type="http://schemas.openxmlformats.org/officeDocument/2006/relationships/printerSettings" Target="../printerSettings/printerSettings299.bin"/><Relationship Id="rId5" Type="http://schemas.openxmlformats.org/officeDocument/2006/relationships/printerSettings" Target="../printerSettings/printerSettings280.bin"/><Relationship Id="rId15" Type="http://schemas.openxmlformats.org/officeDocument/2006/relationships/printerSettings" Target="../printerSettings/printerSettings290.bin"/><Relationship Id="rId23" Type="http://schemas.openxmlformats.org/officeDocument/2006/relationships/printerSettings" Target="../printerSettings/printerSettings298.bin"/><Relationship Id="rId28" Type="http://schemas.openxmlformats.org/officeDocument/2006/relationships/printerSettings" Target="../printerSettings/printerSettings303.bin"/><Relationship Id="rId10" Type="http://schemas.openxmlformats.org/officeDocument/2006/relationships/printerSettings" Target="../printerSettings/printerSettings285.bin"/><Relationship Id="rId19" Type="http://schemas.openxmlformats.org/officeDocument/2006/relationships/printerSettings" Target="../printerSettings/printerSettings294.bin"/><Relationship Id="rId4" Type="http://schemas.openxmlformats.org/officeDocument/2006/relationships/printerSettings" Target="../printerSettings/printerSettings279.bin"/><Relationship Id="rId9" Type="http://schemas.openxmlformats.org/officeDocument/2006/relationships/printerSettings" Target="../printerSettings/printerSettings284.bin"/><Relationship Id="rId14" Type="http://schemas.openxmlformats.org/officeDocument/2006/relationships/printerSettings" Target="../printerSettings/printerSettings289.bin"/><Relationship Id="rId22" Type="http://schemas.openxmlformats.org/officeDocument/2006/relationships/printerSettings" Target="../printerSettings/printerSettings297.bin"/><Relationship Id="rId27" Type="http://schemas.openxmlformats.org/officeDocument/2006/relationships/printerSettings" Target="../printerSettings/printerSettings302.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11.bin"/><Relationship Id="rId13" Type="http://schemas.openxmlformats.org/officeDocument/2006/relationships/printerSettings" Target="../printerSettings/printerSettings316.bin"/><Relationship Id="rId18" Type="http://schemas.openxmlformats.org/officeDocument/2006/relationships/printerSettings" Target="../printerSettings/printerSettings321.bin"/><Relationship Id="rId26" Type="http://schemas.openxmlformats.org/officeDocument/2006/relationships/printerSettings" Target="../printerSettings/printerSettings329.bin"/><Relationship Id="rId3" Type="http://schemas.openxmlformats.org/officeDocument/2006/relationships/printerSettings" Target="../printerSettings/printerSettings306.bin"/><Relationship Id="rId21" Type="http://schemas.openxmlformats.org/officeDocument/2006/relationships/printerSettings" Target="../printerSettings/printerSettings324.bin"/><Relationship Id="rId7" Type="http://schemas.openxmlformats.org/officeDocument/2006/relationships/printerSettings" Target="../printerSettings/printerSettings310.bin"/><Relationship Id="rId12" Type="http://schemas.openxmlformats.org/officeDocument/2006/relationships/printerSettings" Target="../printerSettings/printerSettings315.bin"/><Relationship Id="rId17" Type="http://schemas.openxmlformats.org/officeDocument/2006/relationships/printerSettings" Target="../printerSettings/printerSettings320.bin"/><Relationship Id="rId25" Type="http://schemas.openxmlformats.org/officeDocument/2006/relationships/printerSettings" Target="../printerSettings/printerSettings328.bin"/><Relationship Id="rId2" Type="http://schemas.openxmlformats.org/officeDocument/2006/relationships/printerSettings" Target="../printerSettings/printerSettings305.bin"/><Relationship Id="rId16" Type="http://schemas.openxmlformats.org/officeDocument/2006/relationships/printerSettings" Target="../printerSettings/printerSettings319.bin"/><Relationship Id="rId20" Type="http://schemas.openxmlformats.org/officeDocument/2006/relationships/printerSettings" Target="../printerSettings/printerSettings323.bin"/><Relationship Id="rId1" Type="http://schemas.openxmlformats.org/officeDocument/2006/relationships/printerSettings" Target="../printerSettings/printerSettings304.bin"/><Relationship Id="rId6" Type="http://schemas.openxmlformats.org/officeDocument/2006/relationships/printerSettings" Target="../printerSettings/printerSettings309.bin"/><Relationship Id="rId11" Type="http://schemas.openxmlformats.org/officeDocument/2006/relationships/printerSettings" Target="../printerSettings/printerSettings314.bin"/><Relationship Id="rId24" Type="http://schemas.openxmlformats.org/officeDocument/2006/relationships/printerSettings" Target="../printerSettings/printerSettings327.bin"/><Relationship Id="rId5" Type="http://schemas.openxmlformats.org/officeDocument/2006/relationships/printerSettings" Target="../printerSettings/printerSettings308.bin"/><Relationship Id="rId15" Type="http://schemas.openxmlformats.org/officeDocument/2006/relationships/printerSettings" Target="../printerSettings/printerSettings318.bin"/><Relationship Id="rId23" Type="http://schemas.openxmlformats.org/officeDocument/2006/relationships/printerSettings" Target="../printerSettings/printerSettings326.bin"/><Relationship Id="rId28" Type="http://schemas.openxmlformats.org/officeDocument/2006/relationships/drawing" Target="../drawings/drawing9.xml"/><Relationship Id="rId10" Type="http://schemas.openxmlformats.org/officeDocument/2006/relationships/printerSettings" Target="../printerSettings/printerSettings313.bin"/><Relationship Id="rId19" Type="http://schemas.openxmlformats.org/officeDocument/2006/relationships/printerSettings" Target="../printerSettings/printerSettings322.bin"/><Relationship Id="rId4" Type="http://schemas.openxmlformats.org/officeDocument/2006/relationships/printerSettings" Target="../printerSettings/printerSettings307.bin"/><Relationship Id="rId9" Type="http://schemas.openxmlformats.org/officeDocument/2006/relationships/printerSettings" Target="../printerSettings/printerSettings312.bin"/><Relationship Id="rId14" Type="http://schemas.openxmlformats.org/officeDocument/2006/relationships/printerSettings" Target="../printerSettings/printerSettings317.bin"/><Relationship Id="rId22" Type="http://schemas.openxmlformats.org/officeDocument/2006/relationships/printerSettings" Target="../printerSettings/printerSettings325.bin"/><Relationship Id="rId27" Type="http://schemas.openxmlformats.org/officeDocument/2006/relationships/printerSettings" Target="../printerSettings/printerSettings33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38.bin"/><Relationship Id="rId13" Type="http://schemas.openxmlformats.org/officeDocument/2006/relationships/printerSettings" Target="../printerSettings/printerSettings343.bin"/><Relationship Id="rId18" Type="http://schemas.openxmlformats.org/officeDocument/2006/relationships/printerSettings" Target="../printerSettings/printerSettings348.bin"/><Relationship Id="rId26" Type="http://schemas.openxmlformats.org/officeDocument/2006/relationships/printerSettings" Target="../printerSettings/printerSettings356.bin"/><Relationship Id="rId3" Type="http://schemas.openxmlformats.org/officeDocument/2006/relationships/printerSettings" Target="../printerSettings/printerSettings333.bin"/><Relationship Id="rId21" Type="http://schemas.openxmlformats.org/officeDocument/2006/relationships/printerSettings" Target="../printerSettings/printerSettings351.bin"/><Relationship Id="rId7" Type="http://schemas.openxmlformats.org/officeDocument/2006/relationships/printerSettings" Target="../printerSettings/printerSettings337.bin"/><Relationship Id="rId12" Type="http://schemas.openxmlformats.org/officeDocument/2006/relationships/printerSettings" Target="../printerSettings/printerSettings342.bin"/><Relationship Id="rId17" Type="http://schemas.openxmlformats.org/officeDocument/2006/relationships/printerSettings" Target="../printerSettings/printerSettings347.bin"/><Relationship Id="rId25" Type="http://schemas.openxmlformats.org/officeDocument/2006/relationships/printerSettings" Target="../printerSettings/printerSettings355.bin"/><Relationship Id="rId2" Type="http://schemas.openxmlformats.org/officeDocument/2006/relationships/printerSettings" Target="../printerSettings/printerSettings332.bin"/><Relationship Id="rId16" Type="http://schemas.openxmlformats.org/officeDocument/2006/relationships/printerSettings" Target="../printerSettings/printerSettings346.bin"/><Relationship Id="rId20" Type="http://schemas.openxmlformats.org/officeDocument/2006/relationships/printerSettings" Target="../printerSettings/printerSettings350.bin"/><Relationship Id="rId29" Type="http://schemas.openxmlformats.org/officeDocument/2006/relationships/drawing" Target="../drawings/drawing10.xml"/><Relationship Id="rId1" Type="http://schemas.openxmlformats.org/officeDocument/2006/relationships/printerSettings" Target="../printerSettings/printerSettings331.bin"/><Relationship Id="rId6" Type="http://schemas.openxmlformats.org/officeDocument/2006/relationships/printerSettings" Target="../printerSettings/printerSettings336.bin"/><Relationship Id="rId11" Type="http://schemas.openxmlformats.org/officeDocument/2006/relationships/printerSettings" Target="../printerSettings/printerSettings341.bin"/><Relationship Id="rId24" Type="http://schemas.openxmlformats.org/officeDocument/2006/relationships/printerSettings" Target="../printerSettings/printerSettings354.bin"/><Relationship Id="rId5" Type="http://schemas.openxmlformats.org/officeDocument/2006/relationships/printerSettings" Target="../printerSettings/printerSettings335.bin"/><Relationship Id="rId15" Type="http://schemas.openxmlformats.org/officeDocument/2006/relationships/printerSettings" Target="../printerSettings/printerSettings345.bin"/><Relationship Id="rId23" Type="http://schemas.openxmlformats.org/officeDocument/2006/relationships/printerSettings" Target="../printerSettings/printerSettings353.bin"/><Relationship Id="rId28" Type="http://schemas.openxmlformats.org/officeDocument/2006/relationships/printerSettings" Target="../printerSettings/printerSettings358.bin"/><Relationship Id="rId10" Type="http://schemas.openxmlformats.org/officeDocument/2006/relationships/printerSettings" Target="../printerSettings/printerSettings340.bin"/><Relationship Id="rId19" Type="http://schemas.openxmlformats.org/officeDocument/2006/relationships/printerSettings" Target="../printerSettings/printerSettings349.bin"/><Relationship Id="rId4" Type="http://schemas.openxmlformats.org/officeDocument/2006/relationships/printerSettings" Target="../printerSettings/printerSettings334.bin"/><Relationship Id="rId9" Type="http://schemas.openxmlformats.org/officeDocument/2006/relationships/printerSettings" Target="../printerSettings/printerSettings339.bin"/><Relationship Id="rId14" Type="http://schemas.openxmlformats.org/officeDocument/2006/relationships/printerSettings" Target="../printerSettings/printerSettings344.bin"/><Relationship Id="rId22" Type="http://schemas.openxmlformats.org/officeDocument/2006/relationships/printerSettings" Target="../printerSettings/printerSettings352.bin"/><Relationship Id="rId27" Type="http://schemas.openxmlformats.org/officeDocument/2006/relationships/printerSettings" Target="../printerSettings/printerSettings35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66.bin"/><Relationship Id="rId13" Type="http://schemas.openxmlformats.org/officeDocument/2006/relationships/printerSettings" Target="../printerSettings/printerSettings371.bin"/><Relationship Id="rId18" Type="http://schemas.openxmlformats.org/officeDocument/2006/relationships/printerSettings" Target="../printerSettings/printerSettings376.bin"/><Relationship Id="rId26" Type="http://schemas.openxmlformats.org/officeDocument/2006/relationships/printerSettings" Target="../printerSettings/printerSettings384.bin"/><Relationship Id="rId3" Type="http://schemas.openxmlformats.org/officeDocument/2006/relationships/printerSettings" Target="../printerSettings/printerSettings361.bin"/><Relationship Id="rId21" Type="http://schemas.openxmlformats.org/officeDocument/2006/relationships/printerSettings" Target="../printerSettings/printerSettings379.bin"/><Relationship Id="rId7" Type="http://schemas.openxmlformats.org/officeDocument/2006/relationships/printerSettings" Target="../printerSettings/printerSettings365.bin"/><Relationship Id="rId12" Type="http://schemas.openxmlformats.org/officeDocument/2006/relationships/printerSettings" Target="../printerSettings/printerSettings370.bin"/><Relationship Id="rId17" Type="http://schemas.openxmlformats.org/officeDocument/2006/relationships/printerSettings" Target="../printerSettings/printerSettings375.bin"/><Relationship Id="rId25" Type="http://schemas.openxmlformats.org/officeDocument/2006/relationships/printerSettings" Target="../printerSettings/printerSettings383.bin"/><Relationship Id="rId2" Type="http://schemas.openxmlformats.org/officeDocument/2006/relationships/printerSettings" Target="../printerSettings/printerSettings360.bin"/><Relationship Id="rId16" Type="http://schemas.openxmlformats.org/officeDocument/2006/relationships/printerSettings" Target="../printerSettings/printerSettings374.bin"/><Relationship Id="rId20" Type="http://schemas.openxmlformats.org/officeDocument/2006/relationships/printerSettings" Target="../printerSettings/printerSettings378.bin"/><Relationship Id="rId1" Type="http://schemas.openxmlformats.org/officeDocument/2006/relationships/printerSettings" Target="../printerSettings/printerSettings359.bin"/><Relationship Id="rId6" Type="http://schemas.openxmlformats.org/officeDocument/2006/relationships/printerSettings" Target="../printerSettings/printerSettings364.bin"/><Relationship Id="rId11" Type="http://schemas.openxmlformats.org/officeDocument/2006/relationships/printerSettings" Target="../printerSettings/printerSettings369.bin"/><Relationship Id="rId24" Type="http://schemas.openxmlformats.org/officeDocument/2006/relationships/printerSettings" Target="../printerSettings/printerSettings382.bin"/><Relationship Id="rId5" Type="http://schemas.openxmlformats.org/officeDocument/2006/relationships/printerSettings" Target="../printerSettings/printerSettings363.bin"/><Relationship Id="rId15" Type="http://schemas.openxmlformats.org/officeDocument/2006/relationships/printerSettings" Target="../printerSettings/printerSettings373.bin"/><Relationship Id="rId23" Type="http://schemas.openxmlformats.org/officeDocument/2006/relationships/printerSettings" Target="../printerSettings/printerSettings381.bin"/><Relationship Id="rId28" Type="http://schemas.openxmlformats.org/officeDocument/2006/relationships/drawing" Target="../drawings/drawing11.xml"/><Relationship Id="rId10" Type="http://schemas.openxmlformats.org/officeDocument/2006/relationships/printerSettings" Target="../printerSettings/printerSettings368.bin"/><Relationship Id="rId19" Type="http://schemas.openxmlformats.org/officeDocument/2006/relationships/printerSettings" Target="../printerSettings/printerSettings377.bin"/><Relationship Id="rId4" Type="http://schemas.openxmlformats.org/officeDocument/2006/relationships/printerSettings" Target="../printerSettings/printerSettings362.bin"/><Relationship Id="rId9" Type="http://schemas.openxmlformats.org/officeDocument/2006/relationships/printerSettings" Target="../printerSettings/printerSettings367.bin"/><Relationship Id="rId14" Type="http://schemas.openxmlformats.org/officeDocument/2006/relationships/printerSettings" Target="../printerSettings/printerSettings372.bin"/><Relationship Id="rId22" Type="http://schemas.openxmlformats.org/officeDocument/2006/relationships/printerSettings" Target="../printerSettings/printerSettings380.bin"/><Relationship Id="rId27" Type="http://schemas.openxmlformats.org/officeDocument/2006/relationships/printerSettings" Target="../printerSettings/printerSettings38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93.bin"/><Relationship Id="rId13" Type="http://schemas.openxmlformats.org/officeDocument/2006/relationships/printerSettings" Target="../printerSettings/printerSettings398.bin"/><Relationship Id="rId18" Type="http://schemas.openxmlformats.org/officeDocument/2006/relationships/printerSettings" Target="../printerSettings/printerSettings403.bin"/><Relationship Id="rId26" Type="http://schemas.openxmlformats.org/officeDocument/2006/relationships/printerSettings" Target="../printerSettings/printerSettings411.bin"/><Relationship Id="rId3" Type="http://schemas.openxmlformats.org/officeDocument/2006/relationships/printerSettings" Target="../printerSettings/printerSettings388.bin"/><Relationship Id="rId21" Type="http://schemas.openxmlformats.org/officeDocument/2006/relationships/printerSettings" Target="../printerSettings/printerSettings406.bin"/><Relationship Id="rId7" Type="http://schemas.openxmlformats.org/officeDocument/2006/relationships/printerSettings" Target="../printerSettings/printerSettings392.bin"/><Relationship Id="rId12" Type="http://schemas.openxmlformats.org/officeDocument/2006/relationships/printerSettings" Target="../printerSettings/printerSettings397.bin"/><Relationship Id="rId17" Type="http://schemas.openxmlformats.org/officeDocument/2006/relationships/printerSettings" Target="../printerSettings/printerSettings402.bin"/><Relationship Id="rId25" Type="http://schemas.openxmlformats.org/officeDocument/2006/relationships/printerSettings" Target="../printerSettings/printerSettings410.bin"/><Relationship Id="rId2" Type="http://schemas.openxmlformats.org/officeDocument/2006/relationships/printerSettings" Target="../printerSettings/printerSettings387.bin"/><Relationship Id="rId16" Type="http://schemas.openxmlformats.org/officeDocument/2006/relationships/printerSettings" Target="../printerSettings/printerSettings401.bin"/><Relationship Id="rId20" Type="http://schemas.openxmlformats.org/officeDocument/2006/relationships/printerSettings" Target="../printerSettings/printerSettings405.bin"/><Relationship Id="rId1" Type="http://schemas.openxmlformats.org/officeDocument/2006/relationships/printerSettings" Target="../printerSettings/printerSettings386.bin"/><Relationship Id="rId6" Type="http://schemas.openxmlformats.org/officeDocument/2006/relationships/printerSettings" Target="../printerSettings/printerSettings391.bin"/><Relationship Id="rId11" Type="http://schemas.openxmlformats.org/officeDocument/2006/relationships/printerSettings" Target="../printerSettings/printerSettings396.bin"/><Relationship Id="rId24" Type="http://schemas.openxmlformats.org/officeDocument/2006/relationships/printerSettings" Target="../printerSettings/printerSettings409.bin"/><Relationship Id="rId5" Type="http://schemas.openxmlformats.org/officeDocument/2006/relationships/printerSettings" Target="../printerSettings/printerSettings390.bin"/><Relationship Id="rId15" Type="http://schemas.openxmlformats.org/officeDocument/2006/relationships/printerSettings" Target="../printerSettings/printerSettings400.bin"/><Relationship Id="rId23" Type="http://schemas.openxmlformats.org/officeDocument/2006/relationships/printerSettings" Target="../printerSettings/printerSettings408.bin"/><Relationship Id="rId28" Type="http://schemas.openxmlformats.org/officeDocument/2006/relationships/drawing" Target="../drawings/drawing12.xml"/><Relationship Id="rId10" Type="http://schemas.openxmlformats.org/officeDocument/2006/relationships/printerSettings" Target="../printerSettings/printerSettings395.bin"/><Relationship Id="rId19" Type="http://schemas.openxmlformats.org/officeDocument/2006/relationships/printerSettings" Target="../printerSettings/printerSettings404.bin"/><Relationship Id="rId4" Type="http://schemas.openxmlformats.org/officeDocument/2006/relationships/printerSettings" Target="../printerSettings/printerSettings389.bin"/><Relationship Id="rId9" Type="http://schemas.openxmlformats.org/officeDocument/2006/relationships/printerSettings" Target="../printerSettings/printerSettings394.bin"/><Relationship Id="rId14" Type="http://schemas.openxmlformats.org/officeDocument/2006/relationships/printerSettings" Target="../printerSettings/printerSettings399.bin"/><Relationship Id="rId22" Type="http://schemas.openxmlformats.org/officeDocument/2006/relationships/printerSettings" Target="../printerSettings/printerSettings407.bin"/><Relationship Id="rId27" Type="http://schemas.openxmlformats.org/officeDocument/2006/relationships/printerSettings" Target="../printerSettings/printerSettings412.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420.bin"/><Relationship Id="rId13" Type="http://schemas.openxmlformats.org/officeDocument/2006/relationships/printerSettings" Target="../printerSettings/printerSettings425.bin"/><Relationship Id="rId18" Type="http://schemas.openxmlformats.org/officeDocument/2006/relationships/printerSettings" Target="../printerSettings/printerSettings430.bin"/><Relationship Id="rId26" Type="http://schemas.openxmlformats.org/officeDocument/2006/relationships/printerSettings" Target="../printerSettings/printerSettings438.bin"/><Relationship Id="rId3" Type="http://schemas.openxmlformats.org/officeDocument/2006/relationships/printerSettings" Target="../printerSettings/printerSettings415.bin"/><Relationship Id="rId21" Type="http://schemas.openxmlformats.org/officeDocument/2006/relationships/printerSettings" Target="../printerSettings/printerSettings433.bin"/><Relationship Id="rId7" Type="http://schemas.openxmlformats.org/officeDocument/2006/relationships/printerSettings" Target="../printerSettings/printerSettings419.bin"/><Relationship Id="rId12" Type="http://schemas.openxmlformats.org/officeDocument/2006/relationships/printerSettings" Target="../printerSettings/printerSettings424.bin"/><Relationship Id="rId17" Type="http://schemas.openxmlformats.org/officeDocument/2006/relationships/printerSettings" Target="../printerSettings/printerSettings429.bin"/><Relationship Id="rId25" Type="http://schemas.openxmlformats.org/officeDocument/2006/relationships/printerSettings" Target="../printerSettings/printerSettings437.bin"/><Relationship Id="rId2" Type="http://schemas.openxmlformats.org/officeDocument/2006/relationships/printerSettings" Target="../printerSettings/printerSettings414.bin"/><Relationship Id="rId16" Type="http://schemas.openxmlformats.org/officeDocument/2006/relationships/printerSettings" Target="../printerSettings/printerSettings428.bin"/><Relationship Id="rId20" Type="http://schemas.openxmlformats.org/officeDocument/2006/relationships/printerSettings" Target="../printerSettings/printerSettings432.bin"/><Relationship Id="rId1" Type="http://schemas.openxmlformats.org/officeDocument/2006/relationships/printerSettings" Target="../printerSettings/printerSettings413.bin"/><Relationship Id="rId6" Type="http://schemas.openxmlformats.org/officeDocument/2006/relationships/printerSettings" Target="../printerSettings/printerSettings418.bin"/><Relationship Id="rId11" Type="http://schemas.openxmlformats.org/officeDocument/2006/relationships/printerSettings" Target="../printerSettings/printerSettings423.bin"/><Relationship Id="rId24" Type="http://schemas.openxmlformats.org/officeDocument/2006/relationships/printerSettings" Target="../printerSettings/printerSettings436.bin"/><Relationship Id="rId5" Type="http://schemas.openxmlformats.org/officeDocument/2006/relationships/printerSettings" Target="../printerSettings/printerSettings417.bin"/><Relationship Id="rId15" Type="http://schemas.openxmlformats.org/officeDocument/2006/relationships/printerSettings" Target="../printerSettings/printerSettings427.bin"/><Relationship Id="rId23" Type="http://schemas.openxmlformats.org/officeDocument/2006/relationships/printerSettings" Target="../printerSettings/printerSettings435.bin"/><Relationship Id="rId28" Type="http://schemas.openxmlformats.org/officeDocument/2006/relationships/drawing" Target="../drawings/drawing13.xml"/><Relationship Id="rId10" Type="http://schemas.openxmlformats.org/officeDocument/2006/relationships/printerSettings" Target="../printerSettings/printerSettings422.bin"/><Relationship Id="rId19" Type="http://schemas.openxmlformats.org/officeDocument/2006/relationships/printerSettings" Target="../printerSettings/printerSettings431.bin"/><Relationship Id="rId4" Type="http://schemas.openxmlformats.org/officeDocument/2006/relationships/printerSettings" Target="../printerSettings/printerSettings416.bin"/><Relationship Id="rId9" Type="http://schemas.openxmlformats.org/officeDocument/2006/relationships/printerSettings" Target="../printerSettings/printerSettings421.bin"/><Relationship Id="rId14" Type="http://schemas.openxmlformats.org/officeDocument/2006/relationships/printerSettings" Target="../printerSettings/printerSettings426.bin"/><Relationship Id="rId22" Type="http://schemas.openxmlformats.org/officeDocument/2006/relationships/printerSettings" Target="../printerSettings/printerSettings434.bin"/><Relationship Id="rId27" Type="http://schemas.openxmlformats.org/officeDocument/2006/relationships/printerSettings" Target="../printerSettings/printerSettings4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47.bin"/><Relationship Id="rId13" Type="http://schemas.openxmlformats.org/officeDocument/2006/relationships/printerSettings" Target="../printerSettings/printerSettings452.bin"/><Relationship Id="rId18" Type="http://schemas.openxmlformats.org/officeDocument/2006/relationships/printerSettings" Target="../printerSettings/printerSettings457.bin"/><Relationship Id="rId26" Type="http://schemas.openxmlformats.org/officeDocument/2006/relationships/printerSettings" Target="../printerSettings/printerSettings465.bin"/><Relationship Id="rId3" Type="http://schemas.openxmlformats.org/officeDocument/2006/relationships/printerSettings" Target="../printerSettings/printerSettings442.bin"/><Relationship Id="rId21" Type="http://schemas.openxmlformats.org/officeDocument/2006/relationships/printerSettings" Target="../printerSettings/printerSettings460.bin"/><Relationship Id="rId7" Type="http://schemas.openxmlformats.org/officeDocument/2006/relationships/printerSettings" Target="../printerSettings/printerSettings446.bin"/><Relationship Id="rId12" Type="http://schemas.openxmlformats.org/officeDocument/2006/relationships/printerSettings" Target="../printerSettings/printerSettings451.bin"/><Relationship Id="rId17" Type="http://schemas.openxmlformats.org/officeDocument/2006/relationships/printerSettings" Target="../printerSettings/printerSettings456.bin"/><Relationship Id="rId25" Type="http://schemas.openxmlformats.org/officeDocument/2006/relationships/printerSettings" Target="../printerSettings/printerSettings464.bin"/><Relationship Id="rId2" Type="http://schemas.openxmlformats.org/officeDocument/2006/relationships/printerSettings" Target="../printerSettings/printerSettings441.bin"/><Relationship Id="rId16" Type="http://schemas.openxmlformats.org/officeDocument/2006/relationships/printerSettings" Target="../printerSettings/printerSettings455.bin"/><Relationship Id="rId20" Type="http://schemas.openxmlformats.org/officeDocument/2006/relationships/printerSettings" Target="../printerSettings/printerSettings459.bin"/><Relationship Id="rId1" Type="http://schemas.openxmlformats.org/officeDocument/2006/relationships/printerSettings" Target="../printerSettings/printerSettings440.bin"/><Relationship Id="rId6" Type="http://schemas.openxmlformats.org/officeDocument/2006/relationships/printerSettings" Target="../printerSettings/printerSettings445.bin"/><Relationship Id="rId11" Type="http://schemas.openxmlformats.org/officeDocument/2006/relationships/printerSettings" Target="../printerSettings/printerSettings450.bin"/><Relationship Id="rId24" Type="http://schemas.openxmlformats.org/officeDocument/2006/relationships/printerSettings" Target="../printerSettings/printerSettings463.bin"/><Relationship Id="rId5" Type="http://schemas.openxmlformats.org/officeDocument/2006/relationships/printerSettings" Target="../printerSettings/printerSettings444.bin"/><Relationship Id="rId15" Type="http://schemas.openxmlformats.org/officeDocument/2006/relationships/printerSettings" Target="../printerSettings/printerSettings454.bin"/><Relationship Id="rId23" Type="http://schemas.openxmlformats.org/officeDocument/2006/relationships/printerSettings" Target="../printerSettings/printerSettings462.bin"/><Relationship Id="rId28" Type="http://schemas.openxmlformats.org/officeDocument/2006/relationships/drawing" Target="../drawings/drawing14.xml"/><Relationship Id="rId10" Type="http://schemas.openxmlformats.org/officeDocument/2006/relationships/printerSettings" Target="../printerSettings/printerSettings449.bin"/><Relationship Id="rId19" Type="http://schemas.openxmlformats.org/officeDocument/2006/relationships/printerSettings" Target="../printerSettings/printerSettings458.bin"/><Relationship Id="rId4" Type="http://schemas.openxmlformats.org/officeDocument/2006/relationships/printerSettings" Target="../printerSettings/printerSettings443.bin"/><Relationship Id="rId9" Type="http://schemas.openxmlformats.org/officeDocument/2006/relationships/printerSettings" Target="../printerSettings/printerSettings448.bin"/><Relationship Id="rId14" Type="http://schemas.openxmlformats.org/officeDocument/2006/relationships/printerSettings" Target="../printerSettings/printerSettings453.bin"/><Relationship Id="rId22" Type="http://schemas.openxmlformats.org/officeDocument/2006/relationships/printerSettings" Target="../printerSettings/printerSettings461.bin"/><Relationship Id="rId27" Type="http://schemas.openxmlformats.org/officeDocument/2006/relationships/printerSettings" Target="../printerSettings/printerSettings466.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74.bin"/><Relationship Id="rId13" Type="http://schemas.openxmlformats.org/officeDocument/2006/relationships/printerSettings" Target="../printerSettings/printerSettings479.bin"/><Relationship Id="rId18" Type="http://schemas.openxmlformats.org/officeDocument/2006/relationships/printerSettings" Target="../printerSettings/printerSettings484.bin"/><Relationship Id="rId26" Type="http://schemas.openxmlformats.org/officeDocument/2006/relationships/printerSettings" Target="../printerSettings/printerSettings492.bin"/><Relationship Id="rId3" Type="http://schemas.openxmlformats.org/officeDocument/2006/relationships/printerSettings" Target="../printerSettings/printerSettings469.bin"/><Relationship Id="rId21" Type="http://schemas.openxmlformats.org/officeDocument/2006/relationships/printerSettings" Target="../printerSettings/printerSettings487.bin"/><Relationship Id="rId7" Type="http://schemas.openxmlformats.org/officeDocument/2006/relationships/printerSettings" Target="../printerSettings/printerSettings473.bin"/><Relationship Id="rId12" Type="http://schemas.openxmlformats.org/officeDocument/2006/relationships/printerSettings" Target="../printerSettings/printerSettings478.bin"/><Relationship Id="rId17" Type="http://schemas.openxmlformats.org/officeDocument/2006/relationships/printerSettings" Target="../printerSettings/printerSettings483.bin"/><Relationship Id="rId25" Type="http://schemas.openxmlformats.org/officeDocument/2006/relationships/printerSettings" Target="../printerSettings/printerSettings491.bin"/><Relationship Id="rId2" Type="http://schemas.openxmlformats.org/officeDocument/2006/relationships/printerSettings" Target="../printerSettings/printerSettings468.bin"/><Relationship Id="rId16" Type="http://schemas.openxmlformats.org/officeDocument/2006/relationships/printerSettings" Target="../printerSettings/printerSettings482.bin"/><Relationship Id="rId20" Type="http://schemas.openxmlformats.org/officeDocument/2006/relationships/printerSettings" Target="../printerSettings/printerSettings486.bin"/><Relationship Id="rId1" Type="http://schemas.openxmlformats.org/officeDocument/2006/relationships/printerSettings" Target="../printerSettings/printerSettings467.bin"/><Relationship Id="rId6" Type="http://schemas.openxmlformats.org/officeDocument/2006/relationships/printerSettings" Target="../printerSettings/printerSettings472.bin"/><Relationship Id="rId11" Type="http://schemas.openxmlformats.org/officeDocument/2006/relationships/printerSettings" Target="../printerSettings/printerSettings477.bin"/><Relationship Id="rId24" Type="http://schemas.openxmlformats.org/officeDocument/2006/relationships/printerSettings" Target="../printerSettings/printerSettings490.bin"/><Relationship Id="rId5" Type="http://schemas.openxmlformats.org/officeDocument/2006/relationships/printerSettings" Target="../printerSettings/printerSettings471.bin"/><Relationship Id="rId15" Type="http://schemas.openxmlformats.org/officeDocument/2006/relationships/printerSettings" Target="../printerSettings/printerSettings481.bin"/><Relationship Id="rId23" Type="http://schemas.openxmlformats.org/officeDocument/2006/relationships/printerSettings" Target="../printerSettings/printerSettings489.bin"/><Relationship Id="rId28" Type="http://schemas.openxmlformats.org/officeDocument/2006/relationships/drawing" Target="../drawings/drawing15.xml"/><Relationship Id="rId10" Type="http://schemas.openxmlformats.org/officeDocument/2006/relationships/printerSettings" Target="../printerSettings/printerSettings476.bin"/><Relationship Id="rId19" Type="http://schemas.openxmlformats.org/officeDocument/2006/relationships/printerSettings" Target="../printerSettings/printerSettings485.bin"/><Relationship Id="rId4" Type="http://schemas.openxmlformats.org/officeDocument/2006/relationships/printerSettings" Target="../printerSettings/printerSettings470.bin"/><Relationship Id="rId9" Type="http://schemas.openxmlformats.org/officeDocument/2006/relationships/printerSettings" Target="../printerSettings/printerSettings475.bin"/><Relationship Id="rId14" Type="http://schemas.openxmlformats.org/officeDocument/2006/relationships/printerSettings" Target="../printerSettings/printerSettings480.bin"/><Relationship Id="rId22" Type="http://schemas.openxmlformats.org/officeDocument/2006/relationships/printerSettings" Target="../printerSettings/printerSettings488.bin"/><Relationship Id="rId27" Type="http://schemas.openxmlformats.org/officeDocument/2006/relationships/printerSettings" Target="../printerSettings/printerSettings49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501.bin"/><Relationship Id="rId13" Type="http://schemas.openxmlformats.org/officeDocument/2006/relationships/printerSettings" Target="../printerSettings/printerSettings506.bin"/><Relationship Id="rId18" Type="http://schemas.openxmlformats.org/officeDocument/2006/relationships/printerSettings" Target="../printerSettings/printerSettings511.bin"/><Relationship Id="rId26" Type="http://schemas.openxmlformats.org/officeDocument/2006/relationships/printerSettings" Target="../printerSettings/printerSettings519.bin"/><Relationship Id="rId3" Type="http://schemas.openxmlformats.org/officeDocument/2006/relationships/printerSettings" Target="../printerSettings/printerSettings496.bin"/><Relationship Id="rId21" Type="http://schemas.openxmlformats.org/officeDocument/2006/relationships/printerSettings" Target="../printerSettings/printerSettings514.bin"/><Relationship Id="rId7" Type="http://schemas.openxmlformats.org/officeDocument/2006/relationships/printerSettings" Target="../printerSettings/printerSettings500.bin"/><Relationship Id="rId12" Type="http://schemas.openxmlformats.org/officeDocument/2006/relationships/printerSettings" Target="../printerSettings/printerSettings505.bin"/><Relationship Id="rId17" Type="http://schemas.openxmlformats.org/officeDocument/2006/relationships/printerSettings" Target="../printerSettings/printerSettings510.bin"/><Relationship Id="rId25" Type="http://schemas.openxmlformats.org/officeDocument/2006/relationships/printerSettings" Target="../printerSettings/printerSettings518.bin"/><Relationship Id="rId2" Type="http://schemas.openxmlformats.org/officeDocument/2006/relationships/printerSettings" Target="../printerSettings/printerSettings495.bin"/><Relationship Id="rId16" Type="http://schemas.openxmlformats.org/officeDocument/2006/relationships/printerSettings" Target="../printerSettings/printerSettings509.bin"/><Relationship Id="rId20" Type="http://schemas.openxmlformats.org/officeDocument/2006/relationships/printerSettings" Target="../printerSettings/printerSettings513.bin"/><Relationship Id="rId1" Type="http://schemas.openxmlformats.org/officeDocument/2006/relationships/printerSettings" Target="../printerSettings/printerSettings494.bin"/><Relationship Id="rId6" Type="http://schemas.openxmlformats.org/officeDocument/2006/relationships/printerSettings" Target="../printerSettings/printerSettings499.bin"/><Relationship Id="rId11" Type="http://schemas.openxmlformats.org/officeDocument/2006/relationships/printerSettings" Target="../printerSettings/printerSettings504.bin"/><Relationship Id="rId24" Type="http://schemas.openxmlformats.org/officeDocument/2006/relationships/printerSettings" Target="../printerSettings/printerSettings517.bin"/><Relationship Id="rId5" Type="http://schemas.openxmlformats.org/officeDocument/2006/relationships/printerSettings" Target="../printerSettings/printerSettings498.bin"/><Relationship Id="rId15" Type="http://schemas.openxmlformats.org/officeDocument/2006/relationships/printerSettings" Target="../printerSettings/printerSettings508.bin"/><Relationship Id="rId23" Type="http://schemas.openxmlformats.org/officeDocument/2006/relationships/printerSettings" Target="../printerSettings/printerSettings516.bin"/><Relationship Id="rId28" Type="http://schemas.openxmlformats.org/officeDocument/2006/relationships/drawing" Target="../drawings/drawing16.xml"/><Relationship Id="rId10" Type="http://schemas.openxmlformats.org/officeDocument/2006/relationships/printerSettings" Target="../printerSettings/printerSettings503.bin"/><Relationship Id="rId19" Type="http://schemas.openxmlformats.org/officeDocument/2006/relationships/printerSettings" Target="../printerSettings/printerSettings512.bin"/><Relationship Id="rId4" Type="http://schemas.openxmlformats.org/officeDocument/2006/relationships/printerSettings" Target="../printerSettings/printerSettings497.bin"/><Relationship Id="rId9" Type="http://schemas.openxmlformats.org/officeDocument/2006/relationships/printerSettings" Target="../printerSettings/printerSettings502.bin"/><Relationship Id="rId14" Type="http://schemas.openxmlformats.org/officeDocument/2006/relationships/printerSettings" Target="../printerSettings/printerSettings507.bin"/><Relationship Id="rId22" Type="http://schemas.openxmlformats.org/officeDocument/2006/relationships/printerSettings" Target="../printerSettings/printerSettings515.bin"/><Relationship Id="rId27" Type="http://schemas.openxmlformats.org/officeDocument/2006/relationships/printerSettings" Target="../printerSettings/printerSettings52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5.bin"/><Relationship Id="rId13" Type="http://schemas.openxmlformats.org/officeDocument/2006/relationships/printerSettings" Target="../printerSettings/printerSettings40.bin"/><Relationship Id="rId18" Type="http://schemas.openxmlformats.org/officeDocument/2006/relationships/printerSettings" Target="../printerSettings/printerSettings45.bin"/><Relationship Id="rId26" Type="http://schemas.openxmlformats.org/officeDocument/2006/relationships/printerSettings" Target="../printerSettings/printerSettings53.bin"/><Relationship Id="rId3" Type="http://schemas.openxmlformats.org/officeDocument/2006/relationships/printerSettings" Target="../printerSettings/printerSettings30.bin"/><Relationship Id="rId21" Type="http://schemas.openxmlformats.org/officeDocument/2006/relationships/printerSettings" Target="../printerSettings/printerSettings48.bin"/><Relationship Id="rId7" Type="http://schemas.openxmlformats.org/officeDocument/2006/relationships/printerSettings" Target="../printerSettings/printerSettings34.bin"/><Relationship Id="rId12" Type="http://schemas.openxmlformats.org/officeDocument/2006/relationships/printerSettings" Target="../printerSettings/printerSettings39.bin"/><Relationship Id="rId17" Type="http://schemas.openxmlformats.org/officeDocument/2006/relationships/printerSettings" Target="../printerSettings/printerSettings44.bin"/><Relationship Id="rId25" Type="http://schemas.openxmlformats.org/officeDocument/2006/relationships/printerSettings" Target="../printerSettings/printerSettings52.bin"/><Relationship Id="rId2" Type="http://schemas.openxmlformats.org/officeDocument/2006/relationships/printerSettings" Target="../printerSettings/printerSettings29.bin"/><Relationship Id="rId16" Type="http://schemas.openxmlformats.org/officeDocument/2006/relationships/printerSettings" Target="../printerSettings/printerSettings43.bin"/><Relationship Id="rId20" Type="http://schemas.openxmlformats.org/officeDocument/2006/relationships/printerSettings" Target="../printerSettings/printerSettings47.bin"/><Relationship Id="rId29" Type="http://schemas.openxmlformats.org/officeDocument/2006/relationships/drawing" Target="../drawings/drawing1.xml"/><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11" Type="http://schemas.openxmlformats.org/officeDocument/2006/relationships/printerSettings" Target="../printerSettings/printerSettings38.bin"/><Relationship Id="rId24" Type="http://schemas.openxmlformats.org/officeDocument/2006/relationships/printerSettings" Target="../printerSettings/printerSettings51.bin"/><Relationship Id="rId5" Type="http://schemas.openxmlformats.org/officeDocument/2006/relationships/printerSettings" Target="../printerSettings/printerSettings32.bin"/><Relationship Id="rId15" Type="http://schemas.openxmlformats.org/officeDocument/2006/relationships/printerSettings" Target="../printerSettings/printerSettings42.bin"/><Relationship Id="rId23" Type="http://schemas.openxmlformats.org/officeDocument/2006/relationships/printerSettings" Target="../printerSettings/printerSettings50.bin"/><Relationship Id="rId28" Type="http://schemas.openxmlformats.org/officeDocument/2006/relationships/printerSettings" Target="../printerSettings/printerSettings55.bin"/><Relationship Id="rId10" Type="http://schemas.openxmlformats.org/officeDocument/2006/relationships/printerSettings" Target="../printerSettings/printerSettings37.bin"/><Relationship Id="rId19" Type="http://schemas.openxmlformats.org/officeDocument/2006/relationships/printerSettings" Target="../printerSettings/printerSettings46.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 Id="rId14" Type="http://schemas.openxmlformats.org/officeDocument/2006/relationships/printerSettings" Target="../printerSettings/printerSettings41.bin"/><Relationship Id="rId22" Type="http://schemas.openxmlformats.org/officeDocument/2006/relationships/printerSettings" Target="../printerSettings/printerSettings49.bin"/><Relationship Id="rId27" Type="http://schemas.openxmlformats.org/officeDocument/2006/relationships/printerSettings" Target="../printerSettings/printerSettings54.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28.bin"/><Relationship Id="rId13" Type="http://schemas.openxmlformats.org/officeDocument/2006/relationships/printerSettings" Target="../printerSettings/printerSettings533.bin"/><Relationship Id="rId18" Type="http://schemas.openxmlformats.org/officeDocument/2006/relationships/printerSettings" Target="../printerSettings/printerSettings538.bin"/><Relationship Id="rId3" Type="http://schemas.openxmlformats.org/officeDocument/2006/relationships/printerSettings" Target="../printerSettings/printerSettings523.bin"/><Relationship Id="rId21" Type="http://schemas.openxmlformats.org/officeDocument/2006/relationships/printerSettings" Target="../printerSettings/printerSettings541.bin"/><Relationship Id="rId7" Type="http://schemas.openxmlformats.org/officeDocument/2006/relationships/printerSettings" Target="../printerSettings/printerSettings527.bin"/><Relationship Id="rId12" Type="http://schemas.openxmlformats.org/officeDocument/2006/relationships/printerSettings" Target="../printerSettings/printerSettings532.bin"/><Relationship Id="rId17" Type="http://schemas.openxmlformats.org/officeDocument/2006/relationships/printerSettings" Target="../printerSettings/printerSettings537.bin"/><Relationship Id="rId2" Type="http://schemas.openxmlformats.org/officeDocument/2006/relationships/printerSettings" Target="../printerSettings/printerSettings522.bin"/><Relationship Id="rId16" Type="http://schemas.openxmlformats.org/officeDocument/2006/relationships/printerSettings" Target="../printerSettings/printerSettings536.bin"/><Relationship Id="rId20" Type="http://schemas.openxmlformats.org/officeDocument/2006/relationships/printerSettings" Target="../printerSettings/printerSettings540.bin"/><Relationship Id="rId1" Type="http://schemas.openxmlformats.org/officeDocument/2006/relationships/printerSettings" Target="../printerSettings/printerSettings521.bin"/><Relationship Id="rId6" Type="http://schemas.openxmlformats.org/officeDocument/2006/relationships/printerSettings" Target="../printerSettings/printerSettings526.bin"/><Relationship Id="rId11" Type="http://schemas.openxmlformats.org/officeDocument/2006/relationships/printerSettings" Target="../printerSettings/printerSettings531.bin"/><Relationship Id="rId24" Type="http://schemas.openxmlformats.org/officeDocument/2006/relationships/printerSettings" Target="../printerSettings/printerSettings544.bin"/><Relationship Id="rId5" Type="http://schemas.openxmlformats.org/officeDocument/2006/relationships/printerSettings" Target="../printerSettings/printerSettings525.bin"/><Relationship Id="rId15" Type="http://schemas.openxmlformats.org/officeDocument/2006/relationships/printerSettings" Target="../printerSettings/printerSettings535.bin"/><Relationship Id="rId23" Type="http://schemas.openxmlformats.org/officeDocument/2006/relationships/printerSettings" Target="../printerSettings/printerSettings543.bin"/><Relationship Id="rId10" Type="http://schemas.openxmlformats.org/officeDocument/2006/relationships/printerSettings" Target="../printerSettings/printerSettings530.bin"/><Relationship Id="rId19" Type="http://schemas.openxmlformats.org/officeDocument/2006/relationships/printerSettings" Target="../printerSettings/printerSettings539.bin"/><Relationship Id="rId4" Type="http://schemas.openxmlformats.org/officeDocument/2006/relationships/printerSettings" Target="../printerSettings/printerSettings524.bin"/><Relationship Id="rId9" Type="http://schemas.openxmlformats.org/officeDocument/2006/relationships/printerSettings" Target="../printerSettings/printerSettings529.bin"/><Relationship Id="rId14" Type="http://schemas.openxmlformats.org/officeDocument/2006/relationships/printerSettings" Target="../printerSettings/printerSettings534.bin"/><Relationship Id="rId22" Type="http://schemas.openxmlformats.org/officeDocument/2006/relationships/printerSettings" Target="../printerSettings/printerSettings542.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52.bin"/><Relationship Id="rId13" Type="http://schemas.openxmlformats.org/officeDocument/2006/relationships/printerSettings" Target="../printerSettings/printerSettings557.bin"/><Relationship Id="rId18" Type="http://schemas.openxmlformats.org/officeDocument/2006/relationships/printerSettings" Target="../printerSettings/printerSettings562.bin"/><Relationship Id="rId3" Type="http://schemas.openxmlformats.org/officeDocument/2006/relationships/printerSettings" Target="../printerSettings/printerSettings547.bin"/><Relationship Id="rId21" Type="http://schemas.openxmlformats.org/officeDocument/2006/relationships/printerSettings" Target="../printerSettings/printerSettings565.bin"/><Relationship Id="rId7" Type="http://schemas.openxmlformats.org/officeDocument/2006/relationships/printerSettings" Target="../printerSettings/printerSettings551.bin"/><Relationship Id="rId12" Type="http://schemas.openxmlformats.org/officeDocument/2006/relationships/printerSettings" Target="../printerSettings/printerSettings556.bin"/><Relationship Id="rId17" Type="http://schemas.openxmlformats.org/officeDocument/2006/relationships/printerSettings" Target="../printerSettings/printerSettings561.bin"/><Relationship Id="rId2" Type="http://schemas.openxmlformats.org/officeDocument/2006/relationships/printerSettings" Target="../printerSettings/printerSettings546.bin"/><Relationship Id="rId16" Type="http://schemas.openxmlformats.org/officeDocument/2006/relationships/printerSettings" Target="../printerSettings/printerSettings560.bin"/><Relationship Id="rId20" Type="http://schemas.openxmlformats.org/officeDocument/2006/relationships/printerSettings" Target="../printerSettings/printerSettings564.bin"/><Relationship Id="rId1" Type="http://schemas.openxmlformats.org/officeDocument/2006/relationships/printerSettings" Target="../printerSettings/printerSettings545.bin"/><Relationship Id="rId6" Type="http://schemas.openxmlformats.org/officeDocument/2006/relationships/printerSettings" Target="../printerSettings/printerSettings550.bin"/><Relationship Id="rId11" Type="http://schemas.openxmlformats.org/officeDocument/2006/relationships/printerSettings" Target="../printerSettings/printerSettings555.bin"/><Relationship Id="rId24" Type="http://schemas.openxmlformats.org/officeDocument/2006/relationships/printerSettings" Target="../printerSettings/printerSettings568.bin"/><Relationship Id="rId5" Type="http://schemas.openxmlformats.org/officeDocument/2006/relationships/printerSettings" Target="../printerSettings/printerSettings549.bin"/><Relationship Id="rId15" Type="http://schemas.openxmlformats.org/officeDocument/2006/relationships/printerSettings" Target="../printerSettings/printerSettings559.bin"/><Relationship Id="rId23" Type="http://schemas.openxmlformats.org/officeDocument/2006/relationships/printerSettings" Target="../printerSettings/printerSettings567.bin"/><Relationship Id="rId10" Type="http://schemas.openxmlformats.org/officeDocument/2006/relationships/printerSettings" Target="../printerSettings/printerSettings554.bin"/><Relationship Id="rId19" Type="http://schemas.openxmlformats.org/officeDocument/2006/relationships/printerSettings" Target="../printerSettings/printerSettings563.bin"/><Relationship Id="rId4" Type="http://schemas.openxmlformats.org/officeDocument/2006/relationships/printerSettings" Target="../printerSettings/printerSettings548.bin"/><Relationship Id="rId9" Type="http://schemas.openxmlformats.org/officeDocument/2006/relationships/printerSettings" Target="../printerSettings/printerSettings553.bin"/><Relationship Id="rId14" Type="http://schemas.openxmlformats.org/officeDocument/2006/relationships/printerSettings" Target="../printerSettings/printerSettings558.bin"/><Relationship Id="rId22" Type="http://schemas.openxmlformats.org/officeDocument/2006/relationships/printerSettings" Target="../printerSettings/printerSettings566.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76.bin"/><Relationship Id="rId13" Type="http://schemas.openxmlformats.org/officeDocument/2006/relationships/printerSettings" Target="../printerSettings/printerSettings581.bin"/><Relationship Id="rId18" Type="http://schemas.openxmlformats.org/officeDocument/2006/relationships/printerSettings" Target="../printerSettings/printerSettings586.bin"/><Relationship Id="rId26" Type="http://schemas.openxmlformats.org/officeDocument/2006/relationships/printerSettings" Target="../printerSettings/printerSettings594.bin"/><Relationship Id="rId3" Type="http://schemas.openxmlformats.org/officeDocument/2006/relationships/printerSettings" Target="../printerSettings/printerSettings571.bin"/><Relationship Id="rId21" Type="http://schemas.openxmlformats.org/officeDocument/2006/relationships/printerSettings" Target="../printerSettings/printerSettings589.bin"/><Relationship Id="rId7" Type="http://schemas.openxmlformats.org/officeDocument/2006/relationships/printerSettings" Target="../printerSettings/printerSettings575.bin"/><Relationship Id="rId12" Type="http://schemas.openxmlformats.org/officeDocument/2006/relationships/printerSettings" Target="../printerSettings/printerSettings580.bin"/><Relationship Id="rId17" Type="http://schemas.openxmlformats.org/officeDocument/2006/relationships/printerSettings" Target="../printerSettings/printerSettings585.bin"/><Relationship Id="rId25" Type="http://schemas.openxmlformats.org/officeDocument/2006/relationships/printerSettings" Target="../printerSettings/printerSettings593.bin"/><Relationship Id="rId2" Type="http://schemas.openxmlformats.org/officeDocument/2006/relationships/printerSettings" Target="../printerSettings/printerSettings570.bin"/><Relationship Id="rId16" Type="http://schemas.openxmlformats.org/officeDocument/2006/relationships/printerSettings" Target="../printerSettings/printerSettings584.bin"/><Relationship Id="rId20" Type="http://schemas.openxmlformats.org/officeDocument/2006/relationships/printerSettings" Target="../printerSettings/printerSettings588.bin"/><Relationship Id="rId1" Type="http://schemas.openxmlformats.org/officeDocument/2006/relationships/printerSettings" Target="../printerSettings/printerSettings569.bin"/><Relationship Id="rId6" Type="http://schemas.openxmlformats.org/officeDocument/2006/relationships/printerSettings" Target="../printerSettings/printerSettings574.bin"/><Relationship Id="rId11" Type="http://schemas.openxmlformats.org/officeDocument/2006/relationships/printerSettings" Target="../printerSettings/printerSettings579.bin"/><Relationship Id="rId24" Type="http://schemas.openxmlformats.org/officeDocument/2006/relationships/printerSettings" Target="../printerSettings/printerSettings592.bin"/><Relationship Id="rId5" Type="http://schemas.openxmlformats.org/officeDocument/2006/relationships/printerSettings" Target="../printerSettings/printerSettings573.bin"/><Relationship Id="rId15" Type="http://schemas.openxmlformats.org/officeDocument/2006/relationships/printerSettings" Target="../printerSettings/printerSettings583.bin"/><Relationship Id="rId23" Type="http://schemas.openxmlformats.org/officeDocument/2006/relationships/printerSettings" Target="../printerSettings/printerSettings591.bin"/><Relationship Id="rId10" Type="http://schemas.openxmlformats.org/officeDocument/2006/relationships/printerSettings" Target="../printerSettings/printerSettings578.bin"/><Relationship Id="rId19" Type="http://schemas.openxmlformats.org/officeDocument/2006/relationships/printerSettings" Target="../printerSettings/printerSettings587.bin"/><Relationship Id="rId4" Type="http://schemas.openxmlformats.org/officeDocument/2006/relationships/printerSettings" Target="../printerSettings/printerSettings572.bin"/><Relationship Id="rId9" Type="http://schemas.openxmlformats.org/officeDocument/2006/relationships/printerSettings" Target="../printerSettings/printerSettings577.bin"/><Relationship Id="rId14" Type="http://schemas.openxmlformats.org/officeDocument/2006/relationships/printerSettings" Target="../printerSettings/printerSettings582.bin"/><Relationship Id="rId22" Type="http://schemas.openxmlformats.org/officeDocument/2006/relationships/printerSettings" Target="../printerSettings/printerSettings590.bin"/><Relationship Id="rId27" Type="http://schemas.openxmlformats.org/officeDocument/2006/relationships/printerSettings" Target="../printerSettings/printerSettings59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3.bin"/><Relationship Id="rId13" Type="http://schemas.openxmlformats.org/officeDocument/2006/relationships/printerSettings" Target="../printerSettings/printerSettings68.bin"/><Relationship Id="rId18" Type="http://schemas.openxmlformats.org/officeDocument/2006/relationships/printerSettings" Target="../printerSettings/printerSettings73.bin"/><Relationship Id="rId26" Type="http://schemas.openxmlformats.org/officeDocument/2006/relationships/printerSettings" Target="../printerSettings/printerSettings81.bin"/><Relationship Id="rId3" Type="http://schemas.openxmlformats.org/officeDocument/2006/relationships/printerSettings" Target="../printerSettings/printerSettings58.bin"/><Relationship Id="rId21" Type="http://schemas.openxmlformats.org/officeDocument/2006/relationships/printerSettings" Target="../printerSettings/printerSettings76.bin"/><Relationship Id="rId7" Type="http://schemas.openxmlformats.org/officeDocument/2006/relationships/printerSettings" Target="../printerSettings/printerSettings62.bin"/><Relationship Id="rId12" Type="http://schemas.openxmlformats.org/officeDocument/2006/relationships/printerSettings" Target="../printerSettings/printerSettings67.bin"/><Relationship Id="rId17" Type="http://schemas.openxmlformats.org/officeDocument/2006/relationships/printerSettings" Target="../printerSettings/printerSettings72.bin"/><Relationship Id="rId25" Type="http://schemas.openxmlformats.org/officeDocument/2006/relationships/printerSettings" Target="../printerSettings/printerSettings80.bin"/><Relationship Id="rId2" Type="http://schemas.openxmlformats.org/officeDocument/2006/relationships/printerSettings" Target="../printerSettings/printerSettings57.bin"/><Relationship Id="rId16" Type="http://schemas.openxmlformats.org/officeDocument/2006/relationships/printerSettings" Target="../printerSettings/printerSettings71.bin"/><Relationship Id="rId20" Type="http://schemas.openxmlformats.org/officeDocument/2006/relationships/printerSettings" Target="../printerSettings/printerSettings75.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11" Type="http://schemas.openxmlformats.org/officeDocument/2006/relationships/printerSettings" Target="../printerSettings/printerSettings66.bin"/><Relationship Id="rId24" Type="http://schemas.openxmlformats.org/officeDocument/2006/relationships/printerSettings" Target="../printerSettings/printerSettings79.bin"/><Relationship Id="rId5" Type="http://schemas.openxmlformats.org/officeDocument/2006/relationships/printerSettings" Target="../printerSettings/printerSettings60.bin"/><Relationship Id="rId15" Type="http://schemas.openxmlformats.org/officeDocument/2006/relationships/printerSettings" Target="../printerSettings/printerSettings70.bin"/><Relationship Id="rId23" Type="http://schemas.openxmlformats.org/officeDocument/2006/relationships/printerSettings" Target="../printerSettings/printerSettings78.bin"/><Relationship Id="rId28" Type="http://schemas.openxmlformats.org/officeDocument/2006/relationships/drawing" Target="../drawings/drawing2.xml"/><Relationship Id="rId10" Type="http://schemas.openxmlformats.org/officeDocument/2006/relationships/printerSettings" Target="../printerSettings/printerSettings65.bin"/><Relationship Id="rId19" Type="http://schemas.openxmlformats.org/officeDocument/2006/relationships/printerSettings" Target="../printerSettings/printerSettings74.bin"/><Relationship Id="rId4" Type="http://schemas.openxmlformats.org/officeDocument/2006/relationships/printerSettings" Target="../printerSettings/printerSettings59.bin"/><Relationship Id="rId9" Type="http://schemas.openxmlformats.org/officeDocument/2006/relationships/printerSettings" Target="../printerSettings/printerSettings64.bin"/><Relationship Id="rId14" Type="http://schemas.openxmlformats.org/officeDocument/2006/relationships/printerSettings" Target="../printerSettings/printerSettings69.bin"/><Relationship Id="rId22" Type="http://schemas.openxmlformats.org/officeDocument/2006/relationships/printerSettings" Target="../printerSettings/printerSettings77.bin"/><Relationship Id="rId27" Type="http://schemas.openxmlformats.org/officeDocument/2006/relationships/printerSettings" Target="../printerSettings/printerSettings8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90.bin"/><Relationship Id="rId13" Type="http://schemas.openxmlformats.org/officeDocument/2006/relationships/printerSettings" Target="../printerSettings/printerSettings95.bin"/><Relationship Id="rId18" Type="http://schemas.openxmlformats.org/officeDocument/2006/relationships/printerSettings" Target="../printerSettings/printerSettings100.bin"/><Relationship Id="rId26" Type="http://schemas.openxmlformats.org/officeDocument/2006/relationships/printerSettings" Target="../printerSettings/printerSettings108.bin"/><Relationship Id="rId3" Type="http://schemas.openxmlformats.org/officeDocument/2006/relationships/printerSettings" Target="../printerSettings/printerSettings85.bin"/><Relationship Id="rId21" Type="http://schemas.openxmlformats.org/officeDocument/2006/relationships/printerSettings" Target="../printerSettings/printerSettings103.bin"/><Relationship Id="rId7" Type="http://schemas.openxmlformats.org/officeDocument/2006/relationships/printerSettings" Target="../printerSettings/printerSettings89.bin"/><Relationship Id="rId12" Type="http://schemas.openxmlformats.org/officeDocument/2006/relationships/printerSettings" Target="../printerSettings/printerSettings94.bin"/><Relationship Id="rId17" Type="http://schemas.openxmlformats.org/officeDocument/2006/relationships/printerSettings" Target="../printerSettings/printerSettings99.bin"/><Relationship Id="rId25" Type="http://schemas.openxmlformats.org/officeDocument/2006/relationships/printerSettings" Target="../printerSettings/printerSettings107.bin"/><Relationship Id="rId2" Type="http://schemas.openxmlformats.org/officeDocument/2006/relationships/printerSettings" Target="../printerSettings/printerSettings84.bin"/><Relationship Id="rId16" Type="http://schemas.openxmlformats.org/officeDocument/2006/relationships/printerSettings" Target="../printerSettings/printerSettings98.bin"/><Relationship Id="rId20" Type="http://schemas.openxmlformats.org/officeDocument/2006/relationships/printerSettings" Target="../printerSettings/printerSettings102.bin"/><Relationship Id="rId29" Type="http://schemas.openxmlformats.org/officeDocument/2006/relationships/drawing" Target="../drawings/drawing3.xml"/><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11" Type="http://schemas.openxmlformats.org/officeDocument/2006/relationships/printerSettings" Target="../printerSettings/printerSettings93.bin"/><Relationship Id="rId24" Type="http://schemas.openxmlformats.org/officeDocument/2006/relationships/printerSettings" Target="../printerSettings/printerSettings106.bin"/><Relationship Id="rId5" Type="http://schemas.openxmlformats.org/officeDocument/2006/relationships/printerSettings" Target="../printerSettings/printerSettings87.bin"/><Relationship Id="rId15" Type="http://schemas.openxmlformats.org/officeDocument/2006/relationships/printerSettings" Target="../printerSettings/printerSettings97.bin"/><Relationship Id="rId23" Type="http://schemas.openxmlformats.org/officeDocument/2006/relationships/printerSettings" Target="../printerSettings/printerSettings105.bin"/><Relationship Id="rId28" Type="http://schemas.openxmlformats.org/officeDocument/2006/relationships/printerSettings" Target="../printerSettings/printerSettings110.bin"/><Relationship Id="rId10" Type="http://schemas.openxmlformats.org/officeDocument/2006/relationships/printerSettings" Target="../printerSettings/printerSettings92.bin"/><Relationship Id="rId19" Type="http://schemas.openxmlformats.org/officeDocument/2006/relationships/printerSettings" Target="../printerSettings/printerSettings101.bin"/><Relationship Id="rId4" Type="http://schemas.openxmlformats.org/officeDocument/2006/relationships/printerSettings" Target="../printerSettings/printerSettings86.bin"/><Relationship Id="rId9" Type="http://schemas.openxmlformats.org/officeDocument/2006/relationships/printerSettings" Target="../printerSettings/printerSettings91.bin"/><Relationship Id="rId14" Type="http://schemas.openxmlformats.org/officeDocument/2006/relationships/printerSettings" Target="../printerSettings/printerSettings96.bin"/><Relationship Id="rId22" Type="http://schemas.openxmlformats.org/officeDocument/2006/relationships/printerSettings" Target="../printerSettings/printerSettings104.bin"/><Relationship Id="rId27" Type="http://schemas.openxmlformats.org/officeDocument/2006/relationships/printerSettings" Target="../printerSettings/printerSettings109.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8.bin"/><Relationship Id="rId13" Type="http://schemas.openxmlformats.org/officeDocument/2006/relationships/printerSettings" Target="../printerSettings/printerSettings123.bin"/><Relationship Id="rId18" Type="http://schemas.openxmlformats.org/officeDocument/2006/relationships/printerSettings" Target="../printerSettings/printerSettings128.bin"/><Relationship Id="rId26" Type="http://schemas.openxmlformats.org/officeDocument/2006/relationships/printerSettings" Target="../printerSettings/printerSettings136.bin"/><Relationship Id="rId3" Type="http://schemas.openxmlformats.org/officeDocument/2006/relationships/printerSettings" Target="../printerSettings/printerSettings113.bin"/><Relationship Id="rId21" Type="http://schemas.openxmlformats.org/officeDocument/2006/relationships/printerSettings" Target="../printerSettings/printerSettings131.bin"/><Relationship Id="rId7" Type="http://schemas.openxmlformats.org/officeDocument/2006/relationships/printerSettings" Target="../printerSettings/printerSettings117.bin"/><Relationship Id="rId12" Type="http://schemas.openxmlformats.org/officeDocument/2006/relationships/printerSettings" Target="../printerSettings/printerSettings122.bin"/><Relationship Id="rId17" Type="http://schemas.openxmlformats.org/officeDocument/2006/relationships/printerSettings" Target="../printerSettings/printerSettings127.bin"/><Relationship Id="rId25" Type="http://schemas.openxmlformats.org/officeDocument/2006/relationships/printerSettings" Target="../printerSettings/printerSettings135.bin"/><Relationship Id="rId2" Type="http://schemas.openxmlformats.org/officeDocument/2006/relationships/printerSettings" Target="../printerSettings/printerSettings112.bin"/><Relationship Id="rId16" Type="http://schemas.openxmlformats.org/officeDocument/2006/relationships/printerSettings" Target="../printerSettings/printerSettings126.bin"/><Relationship Id="rId20" Type="http://schemas.openxmlformats.org/officeDocument/2006/relationships/printerSettings" Target="../printerSettings/printerSettings130.bin"/><Relationship Id="rId1" Type="http://schemas.openxmlformats.org/officeDocument/2006/relationships/printerSettings" Target="../printerSettings/printerSettings111.bin"/><Relationship Id="rId6" Type="http://schemas.openxmlformats.org/officeDocument/2006/relationships/printerSettings" Target="../printerSettings/printerSettings116.bin"/><Relationship Id="rId11" Type="http://schemas.openxmlformats.org/officeDocument/2006/relationships/printerSettings" Target="../printerSettings/printerSettings121.bin"/><Relationship Id="rId24" Type="http://schemas.openxmlformats.org/officeDocument/2006/relationships/printerSettings" Target="../printerSettings/printerSettings134.bin"/><Relationship Id="rId5" Type="http://schemas.openxmlformats.org/officeDocument/2006/relationships/printerSettings" Target="../printerSettings/printerSettings115.bin"/><Relationship Id="rId15" Type="http://schemas.openxmlformats.org/officeDocument/2006/relationships/printerSettings" Target="../printerSettings/printerSettings125.bin"/><Relationship Id="rId23" Type="http://schemas.openxmlformats.org/officeDocument/2006/relationships/printerSettings" Target="../printerSettings/printerSettings133.bin"/><Relationship Id="rId10" Type="http://schemas.openxmlformats.org/officeDocument/2006/relationships/printerSettings" Target="../printerSettings/printerSettings120.bin"/><Relationship Id="rId19" Type="http://schemas.openxmlformats.org/officeDocument/2006/relationships/printerSettings" Target="../printerSettings/printerSettings129.bin"/><Relationship Id="rId4" Type="http://schemas.openxmlformats.org/officeDocument/2006/relationships/printerSettings" Target="../printerSettings/printerSettings114.bin"/><Relationship Id="rId9" Type="http://schemas.openxmlformats.org/officeDocument/2006/relationships/printerSettings" Target="../printerSettings/printerSettings119.bin"/><Relationship Id="rId14" Type="http://schemas.openxmlformats.org/officeDocument/2006/relationships/printerSettings" Target="../printerSettings/printerSettings124.bin"/><Relationship Id="rId22" Type="http://schemas.openxmlformats.org/officeDocument/2006/relationships/printerSettings" Target="../printerSettings/printerSettings132.bin"/><Relationship Id="rId27" Type="http://schemas.openxmlformats.org/officeDocument/2006/relationships/printerSettings" Target="../printerSettings/printerSettings137.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45.bin"/><Relationship Id="rId13" Type="http://schemas.openxmlformats.org/officeDocument/2006/relationships/printerSettings" Target="../printerSettings/printerSettings150.bin"/><Relationship Id="rId18" Type="http://schemas.openxmlformats.org/officeDocument/2006/relationships/printerSettings" Target="../printerSettings/printerSettings155.bin"/><Relationship Id="rId26" Type="http://schemas.openxmlformats.org/officeDocument/2006/relationships/printerSettings" Target="../printerSettings/printerSettings163.bin"/><Relationship Id="rId3" Type="http://schemas.openxmlformats.org/officeDocument/2006/relationships/printerSettings" Target="../printerSettings/printerSettings140.bin"/><Relationship Id="rId21" Type="http://schemas.openxmlformats.org/officeDocument/2006/relationships/printerSettings" Target="../printerSettings/printerSettings158.bin"/><Relationship Id="rId7" Type="http://schemas.openxmlformats.org/officeDocument/2006/relationships/printerSettings" Target="../printerSettings/printerSettings144.bin"/><Relationship Id="rId12" Type="http://schemas.openxmlformats.org/officeDocument/2006/relationships/printerSettings" Target="../printerSettings/printerSettings149.bin"/><Relationship Id="rId17" Type="http://schemas.openxmlformats.org/officeDocument/2006/relationships/printerSettings" Target="../printerSettings/printerSettings154.bin"/><Relationship Id="rId25" Type="http://schemas.openxmlformats.org/officeDocument/2006/relationships/printerSettings" Target="../printerSettings/printerSettings162.bin"/><Relationship Id="rId2" Type="http://schemas.openxmlformats.org/officeDocument/2006/relationships/printerSettings" Target="../printerSettings/printerSettings139.bin"/><Relationship Id="rId16" Type="http://schemas.openxmlformats.org/officeDocument/2006/relationships/printerSettings" Target="../printerSettings/printerSettings153.bin"/><Relationship Id="rId20" Type="http://schemas.openxmlformats.org/officeDocument/2006/relationships/printerSettings" Target="../printerSettings/printerSettings157.bin"/><Relationship Id="rId29" Type="http://schemas.openxmlformats.org/officeDocument/2006/relationships/drawing" Target="../drawings/drawing4.xml"/><Relationship Id="rId1" Type="http://schemas.openxmlformats.org/officeDocument/2006/relationships/printerSettings" Target="../printerSettings/printerSettings138.bin"/><Relationship Id="rId6" Type="http://schemas.openxmlformats.org/officeDocument/2006/relationships/printerSettings" Target="../printerSettings/printerSettings143.bin"/><Relationship Id="rId11" Type="http://schemas.openxmlformats.org/officeDocument/2006/relationships/printerSettings" Target="../printerSettings/printerSettings148.bin"/><Relationship Id="rId24" Type="http://schemas.openxmlformats.org/officeDocument/2006/relationships/printerSettings" Target="../printerSettings/printerSettings161.bin"/><Relationship Id="rId5" Type="http://schemas.openxmlformats.org/officeDocument/2006/relationships/printerSettings" Target="../printerSettings/printerSettings142.bin"/><Relationship Id="rId15" Type="http://schemas.openxmlformats.org/officeDocument/2006/relationships/printerSettings" Target="../printerSettings/printerSettings152.bin"/><Relationship Id="rId23" Type="http://schemas.openxmlformats.org/officeDocument/2006/relationships/printerSettings" Target="../printerSettings/printerSettings160.bin"/><Relationship Id="rId28" Type="http://schemas.openxmlformats.org/officeDocument/2006/relationships/printerSettings" Target="../printerSettings/printerSettings165.bin"/><Relationship Id="rId10" Type="http://schemas.openxmlformats.org/officeDocument/2006/relationships/printerSettings" Target="../printerSettings/printerSettings147.bin"/><Relationship Id="rId19" Type="http://schemas.openxmlformats.org/officeDocument/2006/relationships/printerSettings" Target="../printerSettings/printerSettings156.bin"/><Relationship Id="rId4" Type="http://schemas.openxmlformats.org/officeDocument/2006/relationships/printerSettings" Target="../printerSettings/printerSettings141.bin"/><Relationship Id="rId9" Type="http://schemas.openxmlformats.org/officeDocument/2006/relationships/printerSettings" Target="../printerSettings/printerSettings146.bin"/><Relationship Id="rId14" Type="http://schemas.openxmlformats.org/officeDocument/2006/relationships/printerSettings" Target="../printerSettings/printerSettings151.bin"/><Relationship Id="rId22" Type="http://schemas.openxmlformats.org/officeDocument/2006/relationships/printerSettings" Target="../printerSettings/printerSettings159.bin"/><Relationship Id="rId27" Type="http://schemas.openxmlformats.org/officeDocument/2006/relationships/printerSettings" Target="../printerSettings/printerSettings16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73.bin"/><Relationship Id="rId13" Type="http://schemas.openxmlformats.org/officeDocument/2006/relationships/printerSettings" Target="../printerSettings/printerSettings178.bin"/><Relationship Id="rId18" Type="http://schemas.openxmlformats.org/officeDocument/2006/relationships/printerSettings" Target="../printerSettings/printerSettings183.bin"/><Relationship Id="rId26" Type="http://schemas.openxmlformats.org/officeDocument/2006/relationships/printerSettings" Target="../printerSettings/printerSettings191.bin"/><Relationship Id="rId3" Type="http://schemas.openxmlformats.org/officeDocument/2006/relationships/printerSettings" Target="../printerSettings/printerSettings168.bin"/><Relationship Id="rId21" Type="http://schemas.openxmlformats.org/officeDocument/2006/relationships/printerSettings" Target="../printerSettings/printerSettings186.bin"/><Relationship Id="rId7" Type="http://schemas.openxmlformats.org/officeDocument/2006/relationships/printerSettings" Target="../printerSettings/printerSettings172.bin"/><Relationship Id="rId12" Type="http://schemas.openxmlformats.org/officeDocument/2006/relationships/printerSettings" Target="../printerSettings/printerSettings177.bin"/><Relationship Id="rId17" Type="http://schemas.openxmlformats.org/officeDocument/2006/relationships/printerSettings" Target="../printerSettings/printerSettings182.bin"/><Relationship Id="rId25" Type="http://schemas.openxmlformats.org/officeDocument/2006/relationships/printerSettings" Target="../printerSettings/printerSettings190.bin"/><Relationship Id="rId2" Type="http://schemas.openxmlformats.org/officeDocument/2006/relationships/printerSettings" Target="../printerSettings/printerSettings167.bin"/><Relationship Id="rId16" Type="http://schemas.openxmlformats.org/officeDocument/2006/relationships/printerSettings" Target="../printerSettings/printerSettings181.bin"/><Relationship Id="rId20" Type="http://schemas.openxmlformats.org/officeDocument/2006/relationships/printerSettings" Target="../printerSettings/printerSettings185.bin"/><Relationship Id="rId1" Type="http://schemas.openxmlformats.org/officeDocument/2006/relationships/printerSettings" Target="../printerSettings/printerSettings166.bin"/><Relationship Id="rId6" Type="http://schemas.openxmlformats.org/officeDocument/2006/relationships/printerSettings" Target="../printerSettings/printerSettings171.bin"/><Relationship Id="rId11" Type="http://schemas.openxmlformats.org/officeDocument/2006/relationships/printerSettings" Target="../printerSettings/printerSettings176.bin"/><Relationship Id="rId24" Type="http://schemas.openxmlformats.org/officeDocument/2006/relationships/printerSettings" Target="../printerSettings/printerSettings189.bin"/><Relationship Id="rId5" Type="http://schemas.openxmlformats.org/officeDocument/2006/relationships/printerSettings" Target="../printerSettings/printerSettings170.bin"/><Relationship Id="rId15" Type="http://schemas.openxmlformats.org/officeDocument/2006/relationships/printerSettings" Target="../printerSettings/printerSettings180.bin"/><Relationship Id="rId23" Type="http://schemas.openxmlformats.org/officeDocument/2006/relationships/printerSettings" Target="../printerSettings/printerSettings188.bin"/><Relationship Id="rId10" Type="http://schemas.openxmlformats.org/officeDocument/2006/relationships/printerSettings" Target="../printerSettings/printerSettings175.bin"/><Relationship Id="rId19" Type="http://schemas.openxmlformats.org/officeDocument/2006/relationships/printerSettings" Target="../printerSettings/printerSettings184.bin"/><Relationship Id="rId4" Type="http://schemas.openxmlformats.org/officeDocument/2006/relationships/printerSettings" Target="../printerSettings/printerSettings169.bin"/><Relationship Id="rId9" Type="http://schemas.openxmlformats.org/officeDocument/2006/relationships/printerSettings" Target="../printerSettings/printerSettings174.bin"/><Relationship Id="rId14" Type="http://schemas.openxmlformats.org/officeDocument/2006/relationships/printerSettings" Target="../printerSettings/printerSettings179.bin"/><Relationship Id="rId22" Type="http://schemas.openxmlformats.org/officeDocument/2006/relationships/printerSettings" Target="../printerSettings/printerSettings187.bin"/><Relationship Id="rId27" Type="http://schemas.openxmlformats.org/officeDocument/2006/relationships/printerSettings" Target="../printerSettings/printerSettings19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00.bin"/><Relationship Id="rId13" Type="http://schemas.openxmlformats.org/officeDocument/2006/relationships/printerSettings" Target="../printerSettings/printerSettings205.bin"/><Relationship Id="rId18" Type="http://schemas.openxmlformats.org/officeDocument/2006/relationships/printerSettings" Target="../printerSettings/printerSettings210.bin"/><Relationship Id="rId26" Type="http://schemas.openxmlformats.org/officeDocument/2006/relationships/printerSettings" Target="../printerSettings/printerSettings218.bin"/><Relationship Id="rId3" Type="http://schemas.openxmlformats.org/officeDocument/2006/relationships/printerSettings" Target="../printerSettings/printerSettings195.bin"/><Relationship Id="rId21" Type="http://schemas.openxmlformats.org/officeDocument/2006/relationships/printerSettings" Target="../printerSettings/printerSettings213.bin"/><Relationship Id="rId7" Type="http://schemas.openxmlformats.org/officeDocument/2006/relationships/printerSettings" Target="../printerSettings/printerSettings199.bin"/><Relationship Id="rId12" Type="http://schemas.openxmlformats.org/officeDocument/2006/relationships/printerSettings" Target="../printerSettings/printerSettings204.bin"/><Relationship Id="rId17" Type="http://schemas.openxmlformats.org/officeDocument/2006/relationships/printerSettings" Target="../printerSettings/printerSettings209.bin"/><Relationship Id="rId25" Type="http://schemas.openxmlformats.org/officeDocument/2006/relationships/printerSettings" Target="../printerSettings/printerSettings217.bin"/><Relationship Id="rId2" Type="http://schemas.openxmlformats.org/officeDocument/2006/relationships/printerSettings" Target="../printerSettings/printerSettings194.bin"/><Relationship Id="rId16" Type="http://schemas.openxmlformats.org/officeDocument/2006/relationships/printerSettings" Target="../printerSettings/printerSettings208.bin"/><Relationship Id="rId20" Type="http://schemas.openxmlformats.org/officeDocument/2006/relationships/printerSettings" Target="../printerSettings/printerSettings212.bin"/><Relationship Id="rId29" Type="http://schemas.openxmlformats.org/officeDocument/2006/relationships/drawing" Target="../drawings/drawing5.xml"/><Relationship Id="rId1" Type="http://schemas.openxmlformats.org/officeDocument/2006/relationships/printerSettings" Target="../printerSettings/printerSettings193.bin"/><Relationship Id="rId6" Type="http://schemas.openxmlformats.org/officeDocument/2006/relationships/printerSettings" Target="../printerSettings/printerSettings198.bin"/><Relationship Id="rId11" Type="http://schemas.openxmlformats.org/officeDocument/2006/relationships/printerSettings" Target="../printerSettings/printerSettings203.bin"/><Relationship Id="rId24" Type="http://schemas.openxmlformats.org/officeDocument/2006/relationships/printerSettings" Target="../printerSettings/printerSettings216.bin"/><Relationship Id="rId5" Type="http://schemas.openxmlformats.org/officeDocument/2006/relationships/printerSettings" Target="../printerSettings/printerSettings197.bin"/><Relationship Id="rId15" Type="http://schemas.openxmlformats.org/officeDocument/2006/relationships/printerSettings" Target="../printerSettings/printerSettings207.bin"/><Relationship Id="rId23" Type="http://schemas.openxmlformats.org/officeDocument/2006/relationships/printerSettings" Target="../printerSettings/printerSettings215.bin"/><Relationship Id="rId28" Type="http://schemas.openxmlformats.org/officeDocument/2006/relationships/printerSettings" Target="../printerSettings/printerSettings220.bin"/><Relationship Id="rId10" Type="http://schemas.openxmlformats.org/officeDocument/2006/relationships/printerSettings" Target="../printerSettings/printerSettings202.bin"/><Relationship Id="rId19" Type="http://schemas.openxmlformats.org/officeDocument/2006/relationships/printerSettings" Target="../printerSettings/printerSettings211.bin"/><Relationship Id="rId4" Type="http://schemas.openxmlformats.org/officeDocument/2006/relationships/printerSettings" Target="../printerSettings/printerSettings196.bin"/><Relationship Id="rId9" Type="http://schemas.openxmlformats.org/officeDocument/2006/relationships/printerSettings" Target="../printerSettings/printerSettings201.bin"/><Relationship Id="rId14" Type="http://schemas.openxmlformats.org/officeDocument/2006/relationships/printerSettings" Target="../printerSettings/printerSettings206.bin"/><Relationship Id="rId22" Type="http://schemas.openxmlformats.org/officeDocument/2006/relationships/printerSettings" Target="../printerSettings/printerSettings214.bin"/><Relationship Id="rId27" Type="http://schemas.openxmlformats.org/officeDocument/2006/relationships/printerSettings" Target="../printerSettings/printerSettings21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28.bin"/><Relationship Id="rId13" Type="http://schemas.openxmlformats.org/officeDocument/2006/relationships/printerSettings" Target="../printerSettings/printerSettings233.bin"/><Relationship Id="rId18" Type="http://schemas.openxmlformats.org/officeDocument/2006/relationships/printerSettings" Target="../printerSettings/printerSettings238.bin"/><Relationship Id="rId26" Type="http://schemas.openxmlformats.org/officeDocument/2006/relationships/printerSettings" Target="../printerSettings/printerSettings246.bin"/><Relationship Id="rId3" Type="http://schemas.openxmlformats.org/officeDocument/2006/relationships/printerSettings" Target="../printerSettings/printerSettings223.bin"/><Relationship Id="rId21" Type="http://schemas.openxmlformats.org/officeDocument/2006/relationships/printerSettings" Target="../printerSettings/printerSettings241.bin"/><Relationship Id="rId7" Type="http://schemas.openxmlformats.org/officeDocument/2006/relationships/printerSettings" Target="../printerSettings/printerSettings227.bin"/><Relationship Id="rId12" Type="http://schemas.openxmlformats.org/officeDocument/2006/relationships/printerSettings" Target="../printerSettings/printerSettings232.bin"/><Relationship Id="rId17" Type="http://schemas.openxmlformats.org/officeDocument/2006/relationships/printerSettings" Target="../printerSettings/printerSettings237.bin"/><Relationship Id="rId25" Type="http://schemas.openxmlformats.org/officeDocument/2006/relationships/printerSettings" Target="../printerSettings/printerSettings245.bin"/><Relationship Id="rId2" Type="http://schemas.openxmlformats.org/officeDocument/2006/relationships/printerSettings" Target="../printerSettings/printerSettings222.bin"/><Relationship Id="rId16" Type="http://schemas.openxmlformats.org/officeDocument/2006/relationships/printerSettings" Target="../printerSettings/printerSettings236.bin"/><Relationship Id="rId20" Type="http://schemas.openxmlformats.org/officeDocument/2006/relationships/printerSettings" Target="../printerSettings/printerSettings240.bin"/><Relationship Id="rId29" Type="http://schemas.openxmlformats.org/officeDocument/2006/relationships/drawing" Target="../drawings/drawing6.xml"/><Relationship Id="rId1" Type="http://schemas.openxmlformats.org/officeDocument/2006/relationships/printerSettings" Target="../printerSettings/printerSettings221.bin"/><Relationship Id="rId6" Type="http://schemas.openxmlformats.org/officeDocument/2006/relationships/printerSettings" Target="../printerSettings/printerSettings226.bin"/><Relationship Id="rId11" Type="http://schemas.openxmlformats.org/officeDocument/2006/relationships/printerSettings" Target="../printerSettings/printerSettings231.bin"/><Relationship Id="rId24" Type="http://schemas.openxmlformats.org/officeDocument/2006/relationships/printerSettings" Target="../printerSettings/printerSettings244.bin"/><Relationship Id="rId5" Type="http://schemas.openxmlformats.org/officeDocument/2006/relationships/printerSettings" Target="../printerSettings/printerSettings225.bin"/><Relationship Id="rId15" Type="http://schemas.openxmlformats.org/officeDocument/2006/relationships/printerSettings" Target="../printerSettings/printerSettings235.bin"/><Relationship Id="rId23" Type="http://schemas.openxmlformats.org/officeDocument/2006/relationships/printerSettings" Target="../printerSettings/printerSettings243.bin"/><Relationship Id="rId28" Type="http://schemas.openxmlformats.org/officeDocument/2006/relationships/printerSettings" Target="../printerSettings/printerSettings248.bin"/><Relationship Id="rId10" Type="http://schemas.openxmlformats.org/officeDocument/2006/relationships/printerSettings" Target="../printerSettings/printerSettings230.bin"/><Relationship Id="rId19" Type="http://schemas.openxmlformats.org/officeDocument/2006/relationships/printerSettings" Target="../printerSettings/printerSettings239.bin"/><Relationship Id="rId4" Type="http://schemas.openxmlformats.org/officeDocument/2006/relationships/printerSettings" Target="../printerSettings/printerSettings224.bin"/><Relationship Id="rId9" Type="http://schemas.openxmlformats.org/officeDocument/2006/relationships/printerSettings" Target="../printerSettings/printerSettings229.bin"/><Relationship Id="rId14" Type="http://schemas.openxmlformats.org/officeDocument/2006/relationships/printerSettings" Target="../printerSettings/printerSettings234.bin"/><Relationship Id="rId22" Type="http://schemas.openxmlformats.org/officeDocument/2006/relationships/printerSettings" Target="../printerSettings/printerSettings242.bin"/><Relationship Id="rId27" Type="http://schemas.openxmlformats.org/officeDocument/2006/relationships/printerSettings" Target="../printerSettings/printerSettings24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18"/>
  <sheetViews>
    <sheetView showGridLines="0" showRuler="0" view="pageBreakPreview" zoomScale="110" zoomScaleNormal="100" zoomScaleSheetLayoutView="110" workbookViewId="0">
      <selection activeCell="C9" sqref="C9:F9"/>
    </sheetView>
  </sheetViews>
  <sheetFormatPr defaultColWidth="9" defaultRowHeight="16.5"/>
  <cols>
    <col min="1" max="1" width="3.5" style="301" customWidth="1"/>
    <col min="2" max="2" width="18" style="309" customWidth="1"/>
    <col min="3" max="3" width="6.625" style="309" customWidth="1"/>
    <col min="4" max="4" width="43.75" style="309" customWidth="1"/>
    <col min="5" max="5" width="11" style="309" customWidth="1"/>
    <col min="6" max="6" width="9" style="309"/>
    <col min="7" max="16384" width="9" style="303"/>
  </cols>
  <sheetData>
    <row r="1" spans="1:6">
      <c r="B1" s="302"/>
      <c r="C1" s="302"/>
      <c r="D1" s="302"/>
      <c r="E1" s="302"/>
      <c r="F1" s="302"/>
    </row>
    <row r="2" spans="1:6" ht="18.75">
      <c r="A2" s="566" t="s">
        <v>150</v>
      </c>
      <c r="B2" s="566"/>
      <c r="C2" s="566"/>
      <c r="D2" s="566"/>
      <c r="E2" s="566"/>
      <c r="F2" s="566"/>
    </row>
    <row r="3" spans="1:6">
      <c r="A3" s="570" t="s">
        <v>160</v>
      </c>
      <c r="B3" s="570"/>
      <c r="C3" s="570"/>
      <c r="D3" s="570"/>
      <c r="E3" s="570"/>
      <c r="F3" s="570"/>
    </row>
    <row r="4" spans="1:6">
      <c r="B4" s="305"/>
      <c r="C4" s="305"/>
      <c r="D4" s="305"/>
      <c r="E4" s="305"/>
      <c r="F4" s="305"/>
    </row>
    <row r="5" spans="1:6" ht="36" customHeight="1">
      <c r="A5" s="306">
        <v>1</v>
      </c>
      <c r="B5" s="307" t="s">
        <v>149</v>
      </c>
      <c r="C5" s="567" t="s">
        <v>480</v>
      </c>
      <c r="D5" s="568"/>
      <c r="E5" s="568"/>
      <c r="F5" s="569"/>
    </row>
    <row r="6" spans="1:6">
      <c r="A6" s="304"/>
      <c r="B6" s="308"/>
    </row>
    <row r="7" spans="1:6" ht="24.95" customHeight="1">
      <c r="A7" s="304">
        <v>2</v>
      </c>
      <c r="B7" s="308" t="s">
        <v>152</v>
      </c>
      <c r="C7" s="573" t="s">
        <v>481</v>
      </c>
      <c r="D7" s="574"/>
      <c r="E7" s="574"/>
      <c r="F7" s="575"/>
    </row>
    <row r="8" spans="1:6">
      <c r="A8" s="304"/>
      <c r="B8" s="308"/>
    </row>
    <row r="9" spans="1:6" ht="24.95" customHeight="1">
      <c r="A9" s="304">
        <v>3</v>
      </c>
      <c r="B9" s="308" t="s">
        <v>151</v>
      </c>
      <c r="C9" s="573" t="s">
        <v>473</v>
      </c>
      <c r="D9" s="574"/>
      <c r="E9" s="574"/>
      <c r="F9" s="575"/>
    </row>
    <row r="10" spans="1:6">
      <c r="A10" s="304"/>
      <c r="B10" s="308"/>
    </row>
    <row r="11" spans="1:6" ht="24.95" hidden="1" customHeight="1">
      <c r="A11" s="304">
        <v>4</v>
      </c>
      <c r="B11" s="308" t="s">
        <v>153</v>
      </c>
      <c r="C11" s="573" t="s">
        <v>318</v>
      </c>
      <c r="D11" s="574"/>
      <c r="E11" s="574"/>
      <c r="F11" s="575"/>
    </row>
    <row r="12" spans="1:6" ht="24.95" hidden="1" customHeight="1">
      <c r="A12" s="304">
        <v>5</v>
      </c>
      <c r="B12" s="308" t="s">
        <v>156</v>
      </c>
      <c r="C12" s="576">
        <v>6615</v>
      </c>
      <c r="D12" s="574"/>
      <c r="E12" s="574"/>
      <c r="F12" s="575"/>
    </row>
    <row r="13" spans="1:6">
      <c r="A13" s="304"/>
      <c r="B13" s="308"/>
    </row>
    <row r="14" spans="1:6" ht="24.95" customHeight="1">
      <c r="A14" s="304">
        <v>6</v>
      </c>
      <c r="B14" s="308" t="s">
        <v>154</v>
      </c>
      <c r="C14" s="571" t="s">
        <v>159</v>
      </c>
      <c r="D14" s="572"/>
      <c r="E14" s="310" t="s">
        <v>155</v>
      </c>
    </row>
    <row r="15" spans="1:6" ht="20.100000000000001" customHeight="1">
      <c r="C15" s="311"/>
      <c r="D15" s="312"/>
      <c r="E15" s="313">
        <v>1</v>
      </c>
    </row>
    <row r="16" spans="1:6" ht="20.100000000000001" customHeight="1">
      <c r="C16" s="314"/>
      <c r="D16" s="315"/>
      <c r="E16" s="316">
        <v>1</v>
      </c>
    </row>
    <row r="17" spans="3:5" ht="20.100000000000001" customHeight="1">
      <c r="C17" s="314"/>
      <c r="D17" s="315"/>
      <c r="E17" s="316">
        <v>1</v>
      </c>
    </row>
    <row r="18" spans="3:5" ht="20.100000000000001" customHeight="1">
      <c r="C18" s="317"/>
      <c r="D18" s="318"/>
      <c r="E18" s="319">
        <v>1</v>
      </c>
    </row>
  </sheetData>
  <sheetProtection algorithmName="SHA-512" hashValue="Fx/y6pfdSBJoLMVD7z6HmpM8nGUh61Qwg0rOuDImva5C2ubjONcjlxOQp1X8l+uUe2DsTPgiHefeeBGN/USdCw==" saltValue="2iWl0HuFc20euwlyuVyq7g==" spinCount="100000" sheet="1" selectLockedCells="1" selectUnlockedCells="1"/>
  <customSheetViews>
    <customSheetView guid="{6167D39F-8E2F-4CD1-888C-E1DCB300434D}" scale="110" showPageBreaks="1" showGridLines="0" hiddenRows="1" state="hidden" view="pageBreakPreview" showRuler="0">
      <selection activeCell="J9" sqref="J9"/>
      <pageMargins left="0.5" right="0.5" top="1" bottom="1" header="0.5" footer="0.5"/>
      <pageSetup orientation="portrait" r:id="rId1"/>
      <headerFooter alignWithMargins="0"/>
    </customSheetView>
    <customSheetView guid="{483DCDBB-D1CA-4B11-85F4-FA65A96DCE29}" scale="75" showPageBreaks="1" showGridLines="0" hiddenRows="1" state="hidden" view="pageBreakPreview" showRuler="0">
      <selection activeCell="D26" sqref="D26"/>
      <pageMargins left="0.5" right="0.5" top="1" bottom="1" header="0.5" footer="0.5"/>
      <pageSetup orientation="portrait" r:id="rId2"/>
      <headerFooter alignWithMargins="0"/>
    </customSheetView>
    <customSheetView guid="{FA8C7114-2E15-4727-B4B0-927BCE12D1A6}" scale="75" showPageBreaks="1" showGridLines="0" hiddenRows="1" state="hidden" view="pageBreakPreview" showRuler="0">
      <selection activeCell="D16" sqref="D16"/>
      <pageMargins left="0.5" right="0.5" top="1" bottom="1" header="0.5" footer="0.5"/>
      <pageSetup orientation="portrait" r:id="rId3"/>
      <headerFooter alignWithMargins="0"/>
    </customSheetView>
    <customSheetView guid="{5C772B04-11E1-4A74-9F43-9A74EF38E5E2}" scale="75" showPageBreaks="1" showGridLines="0" hiddenRows="1" state="hidden" view="pageBreakPreview" showRuler="0">
      <selection activeCell="C13" sqref="C13"/>
      <pageMargins left="0.5" right="0.5" top="1" bottom="1" header="0.5" footer="0.5"/>
      <pageSetup orientation="portrait" r:id="rId4"/>
      <headerFooter alignWithMargins="0"/>
    </customSheetView>
    <customSheetView guid="{883F4F4D-A630-4132-B676-8201FF751979}" scale="75" showPageBreaks="1" showGridLines="0" hiddenRows="1" state="hidden" view="pageBreakPreview" showRuler="0">
      <selection activeCell="M10" sqref="M10"/>
      <pageMargins left="0.5" right="0.5" top="1" bottom="1" header="0.5" footer="0.5"/>
      <pageSetup orientation="portrait" r:id="rId5"/>
      <headerFooter alignWithMargins="0"/>
    </customSheetView>
    <customSheetView guid="{D545044E-B7FF-408B-A291-2187C526EC3D}" scale="75" showPageBreaks="1" showGridLines="0" hiddenRows="1" state="hidden" view="pageBreakPreview" showRuler="0">
      <selection activeCell="D16" sqref="D16"/>
      <pageMargins left="0.5" right="0.5" top="1" bottom="1" header="0.5" footer="0.5"/>
      <pageSetup orientation="portrait" r:id="rId6"/>
      <headerFooter alignWithMargins="0"/>
    </customSheetView>
    <customSheetView guid="{D963BE1A-1920-4E18-8F54-07F354CCE224}" scale="75" showPageBreaks="1" showGridLines="0" hiddenRows="1" state="hidden" view="pageBreakPreview" showRuler="0">
      <pageMargins left="0.5" right="0.5" top="1" bottom="1" header="0.5" footer="0.5"/>
      <pageSetup orientation="portrait" r:id="rId7"/>
      <headerFooter alignWithMargins="0"/>
    </customSheetView>
    <customSheetView guid="{D39E83F3-4061-47C5-8153-10B7C21D208A}" scale="75" showPageBreaks="1" showGridLines="0" hiddenRows="1" state="hidden" view="pageBreakPreview" showRuler="0">
      <selection activeCell="C9" sqref="C9:F9"/>
      <pageMargins left="0.5" right="0.5" top="1" bottom="1" header="0.5" footer="0.5"/>
      <pageSetup orientation="portrait" r:id="rId8"/>
      <headerFooter alignWithMargins="0"/>
    </customSheetView>
    <customSheetView guid="{EFF9997F-F423-457E-8339-C5D06689EC0D}" scale="75" showPageBreaks="1" showGridLines="0" hiddenRows="1" state="hidden" view="pageBreakPreview" showRuler="0">
      <selection activeCell="L16" sqref="L16"/>
      <pageMargins left="0.5" right="0.5" top="1" bottom="1" header="0.5" footer="0.5"/>
      <pageSetup orientation="portrait" r:id="rId9"/>
      <headerFooter alignWithMargins="0"/>
    </customSheetView>
    <customSheetView guid="{8020169D-1904-4071-9010-34C6BAD35472}" scale="75" showPageBreaks="1" showGridLines="0" hiddenRows="1" state="hidden" view="pageBreakPreview" showRuler="0">
      <selection activeCell="J15" sqref="J15"/>
      <pageMargins left="0.5" right="0.5" top="1" bottom="1" header="0.5" footer="0.5"/>
      <pageSetup orientation="portrait" r:id="rId10"/>
      <headerFooter alignWithMargins="0"/>
    </customSheetView>
    <customSheetView guid="{BE00177C-666B-4CCB-B6AF-EE8409A04F15}" scale="75" showPageBreaks="1" showGridLines="0" hiddenRows="1" state="hidden" view="pageBreakPreview" showRuler="0">
      <selection activeCell="K14" sqref="K14"/>
      <pageMargins left="0.5" right="0.5" top="1" bottom="1" header="0.5" footer="0.5"/>
      <pageSetup orientation="portrait" r:id="rId11"/>
      <headerFooter alignWithMargins="0"/>
    </customSheetView>
    <customSheetView guid="{5A07DBA2-29FE-46EA-8A64-6BF1FB7295C8}" scale="75" showPageBreaks="1" showGridLines="0" hiddenRows="1" state="hidden" view="pageBreakPreview" showRuler="0">
      <selection activeCell="E16" sqref="E16"/>
      <pageMargins left="0.5" right="0.5" top="1" bottom="1" header="0.5" footer="0.5"/>
      <pageSetup orientation="portrait" r:id="rId12"/>
      <headerFooter alignWithMargins="0"/>
    </customSheetView>
    <customSheetView guid="{42E48991-4351-4471-8AF6-A35D24AE57E4}" scale="75" showPageBreaks="1" showGridLines="0" hiddenRows="1" state="hidden" view="pageBreakPreview">
      <selection activeCell="D22" sqref="D22"/>
      <pageMargins left="0.5" right="0.5" top="1" bottom="1" header="0.5" footer="0.5"/>
      <pageSetup orientation="portrait" r:id="rId13"/>
      <headerFooter alignWithMargins="0"/>
    </customSheetView>
    <customSheetView guid="{9CA44E70-650F-49CD-967F-298619682CA2}" showGridLines="0" hiddenRows="1" state="hidden" topLeftCell="A7">
      <selection activeCell="C9" sqref="C9:F9"/>
      <pageMargins left="0.5" right="0.5" top="1" bottom="1" header="0.5" footer="0.5"/>
      <pageSetup orientation="portrait" r:id="rId14"/>
      <headerFooter alignWithMargins="0"/>
    </customSheetView>
    <customSheetView guid="{C39F923C-6CD3-45D8-86F8-6C4D806DDD7E}" showGridLines="0" hiddenRows="1" state="hidden">
      <selection activeCell="D22" sqref="D22"/>
      <pageMargins left="0.5" right="0.5" top="1" bottom="1" header="0.5" footer="0.5"/>
      <pageSetup orientation="portrait" r:id="rId15"/>
      <headerFooter alignWithMargins="0"/>
    </customSheetView>
    <customSheetView guid="{B1277D53-29D6-4226-81E2-084FB62977B6}" showGridLines="0" hiddenRows="1" state="hidden">
      <selection activeCell="I14" sqref="I14"/>
      <pageMargins left="0.75" right="0.75" top="1" bottom="1" header="0.5" footer="0.5"/>
      <pageSetup orientation="portrait" r:id="rId16"/>
      <headerFooter alignWithMargins="0"/>
    </customSheetView>
    <customSheetView guid="{58D82F59-8CF6-455F-B9F4-081499FDF243}" showGridLines="0" hiddenRows="1" state="hidden">
      <selection activeCell="I14" sqref="I14"/>
      <pageMargins left="0.75" right="0.75" top="1" bottom="1" header="0.5" footer="0.5"/>
      <pageSetup orientation="portrait" r:id="rId17"/>
      <headerFooter alignWithMargins="0"/>
    </customSheetView>
    <customSheetView guid="{696D9240-6693-44E8-B9A4-2BFADD101EE2}" showGridLines="0" hiddenRows="1" state="hidden">
      <selection activeCell="C9" sqref="C9:F9"/>
      <pageMargins left="0.75" right="0.75" top="1" bottom="1" header="0.5" footer="0.5"/>
      <pageSetup orientation="portrait" r:id="rId18"/>
      <headerFooter alignWithMargins="0"/>
    </customSheetView>
    <customSheetView guid="{B0EE7D76-5806-4718-BDAD-3A3EA691E5E4}" showGridLines="0" hiddenRows="1" state="hidden">
      <selection activeCell="I14" sqref="I14"/>
      <pageMargins left="0.75" right="0.75" top="1" bottom="1" header="0.5" footer="0.5"/>
      <pageSetup orientation="portrait" r:id="rId19"/>
      <headerFooter alignWithMargins="0"/>
    </customSheetView>
    <customSheetView guid="{E95B21C1-D936-4435-AF6F-90CF0B6A7506}" showGridLines="0" hiddenRows="1" state="hidden">
      <selection activeCell="C7" sqref="C7:F7"/>
      <pageMargins left="0.75" right="0.75" top="1" bottom="1" header="0.5" footer="0.5"/>
      <pageSetup orientation="portrait" r:id="rId20"/>
      <headerFooter alignWithMargins="0"/>
    </customSheetView>
    <customSheetView guid="{9C0E3A54-A1E4-4406-967B-FE168F751196}" showGridLines="0" hiddenRows="1" state="hidden" topLeftCell="A7">
      <selection activeCell="C9" sqref="C9:F9"/>
      <pageMargins left="0.5" right="0.5" top="1" bottom="1" header="0.5" footer="0.5"/>
      <pageSetup orientation="portrait" r:id="rId21"/>
      <headerFooter alignWithMargins="0"/>
    </customSheetView>
    <customSheetView guid="{EF525F2E-18DE-47FD-A864-6F2A2CA91061}" showGridLines="0" hiddenRows="1" state="hidden" topLeftCell="A7">
      <selection activeCell="D18" sqref="D18"/>
      <pageMargins left="0.5" right="0.5" top="1" bottom="1" header="0.5" footer="0.5"/>
      <pageSetup orientation="portrait" r:id="rId22"/>
      <headerFooter alignWithMargins="0"/>
    </customSheetView>
    <customSheetView guid="{FE49A1A8-589E-4C61-B5F2-2DC8472D06ED}" showPageBreaks="1" showGridLines="0" hiddenRows="1" state="hidden" view="pageBreakPreview">
      <selection activeCell="K8" sqref="K8"/>
      <pageMargins left="0.5" right="0.5" top="1" bottom="1" header="0.5" footer="0.5"/>
      <pageSetup orientation="portrait" r:id="rId23"/>
      <headerFooter alignWithMargins="0"/>
    </customSheetView>
    <customSheetView guid="{7781E931-9022-448B-8CEA-16A952A0B08B}" scale="75" showPageBreaks="1" showGridLines="0" hiddenRows="1" state="hidden" view="pageBreakPreview">
      <selection activeCell="D22" sqref="D22"/>
      <pageMargins left="0.5" right="0.5" top="1" bottom="1" header="0.5" footer="0.5"/>
      <pageSetup orientation="portrait" r:id="rId24"/>
      <headerFooter alignWithMargins="0"/>
    </customSheetView>
    <customSheetView guid="{2B22B4D9-734E-466D-B6F8-DF61D532EF69}" scale="75" showPageBreaks="1" showGridLines="0" hiddenRows="1" state="hidden" view="pageBreakPreview" showRuler="0">
      <selection activeCell="K36" sqref="K36"/>
      <pageMargins left="0.5" right="0.5" top="1" bottom="1" header="0.5" footer="0.5"/>
      <pageSetup orientation="portrait" r:id="rId25"/>
      <headerFooter alignWithMargins="0"/>
    </customSheetView>
    <customSheetView guid="{31B0652A-BB55-4DFD-AFC3-AF588AAE8EEC}" scale="110" showPageBreaks="1" showGridLines="0" hiddenRows="1" state="hidden" view="pageBreakPreview" showRuler="0">
      <selection activeCell="J9" sqref="J9"/>
      <pageMargins left="0.5" right="0.5" top="1" bottom="1" header="0.5" footer="0.5"/>
      <pageSetup orientation="portrait" r:id="rId26"/>
      <headerFooter alignWithMargins="0"/>
    </customSheetView>
  </customSheetViews>
  <mergeCells count="8">
    <mergeCell ref="A2:F2"/>
    <mergeCell ref="C5:F5"/>
    <mergeCell ref="A3:F3"/>
    <mergeCell ref="C14:D14"/>
    <mergeCell ref="C11:F11"/>
    <mergeCell ref="C12:F12"/>
    <mergeCell ref="C9:F9"/>
    <mergeCell ref="C7:F7"/>
  </mergeCells>
  <phoneticPr fontId="31" type="noConversion"/>
  <pageMargins left="0.5" right="0.5" top="1" bottom="1" header="0.5" footer="0.5"/>
  <pageSetup orientation="portrait" r:id="rId2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theme="1"/>
  </sheetPr>
  <dimension ref="A1:Q73"/>
  <sheetViews>
    <sheetView topLeftCell="A4" zoomScale="86" zoomScaleNormal="86" zoomScaleSheetLayoutView="100" workbookViewId="0">
      <selection activeCell="H23" sqref="H23"/>
    </sheetView>
  </sheetViews>
  <sheetFormatPr defaultColWidth="10" defaultRowHeight="16.5"/>
  <cols>
    <col min="1" max="1" width="10.375" style="32" customWidth="1"/>
    <col min="2" max="2" width="50.125" style="32" customWidth="1"/>
    <col min="3" max="3" width="21.375" style="32" customWidth="1"/>
    <col min="4" max="4" width="20.5" style="32" customWidth="1"/>
    <col min="5" max="5" width="20" style="32" customWidth="1"/>
    <col min="6" max="8" width="10" style="29" customWidth="1"/>
    <col min="9" max="9" width="10" style="215" customWidth="1"/>
    <col min="10" max="10" width="12.625" style="215" customWidth="1"/>
    <col min="11" max="11" width="15" style="215" customWidth="1"/>
    <col min="12" max="17" width="10" style="215" customWidth="1"/>
    <col min="18" max="16384" width="10" style="29"/>
  </cols>
  <sheetData>
    <row r="1" spans="1:11" ht="18" customHeight="1">
      <c r="A1" s="53" t="str">
        <f>Cover!B3</f>
        <v>Specification No.: CC/NT/G-MISC/DOM/A06/26/00981</v>
      </c>
      <c r="B1" s="54"/>
      <c r="C1" s="55"/>
      <c r="D1" s="55"/>
      <c r="E1" s="5" t="s">
        <v>177</v>
      </c>
    </row>
    <row r="2" spans="1:11" ht="15" customHeight="1">
      <c r="A2" s="2"/>
      <c r="B2" s="7"/>
      <c r="C2" s="3"/>
      <c r="D2" s="3"/>
      <c r="E2" s="1"/>
      <c r="F2" s="1"/>
    </row>
    <row r="3" spans="1:11" ht="39.950000000000003" customHeight="1">
      <c r="A3" s="606" t="str">
        <f>Cover!$B$2</f>
        <v>Procurement of Insulated Cross Arm for 400kV System under vendor development.</v>
      </c>
      <c r="B3" s="606"/>
      <c r="C3" s="606"/>
      <c r="D3" s="606"/>
      <c r="E3" s="606"/>
    </row>
    <row r="4" spans="1:11" ht="21.95" customHeight="1">
      <c r="A4" s="618" t="s">
        <v>235</v>
      </c>
      <c r="B4" s="618"/>
      <c r="C4" s="618"/>
      <c r="D4" s="618"/>
      <c r="E4" s="618"/>
    </row>
    <row r="5" spans="1:11" ht="12" customHeight="1">
      <c r="A5" s="35"/>
      <c r="B5" s="30"/>
      <c r="C5" s="30"/>
      <c r="D5" s="30"/>
      <c r="E5" s="30"/>
    </row>
    <row r="6" spans="1:11" ht="18" customHeight="1">
      <c r="A6" s="22" t="str">
        <f>'Sch-1'!A6</f>
        <v>Bidder’s Name and Address</v>
      </c>
      <c r="D6" s="58" t="s">
        <v>215</v>
      </c>
    </row>
    <row r="7" spans="1:11" ht="18" customHeight="1">
      <c r="A7" s="193" t="str">
        <f>'Sch-1'!A7</f>
        <v>Bidder as Individual Firm</v>
      </c>
      <c r="D7" s="59" t="s">
        <v>217</v>
      </c>
    </row>
    <row r="8" spans="1:11" ht="18" customHeight="1">
      <c r="A8" s="33" t="s">
        <v>233</v>
      </c>
      <c r="B8" s="644" t="str">
        <f>IF('Sch-1'!C8=0, "", 'Sch-1'!C8)</f>
        <v/>
      </c>
      <c r="C8" s="644"/>
      <c r="D8" s="59" t="s">
        <v>219</v>
      </c>
    </row>
    <row r="9" spans="1:11" ht="18" customHeight="1">
      <c r="A9" s="33" t="s">
        <v>234</v>
      </c>
      <c r="B9" s="644" t="str">
        <f>IF('Sch-1'!C9=0, "", 'Sch-1'!C9)</f>
        <v/>
      </c>
      <c r="C9" s="644"/>
      <c r="D9" s="59" t="s">
        <v>220</v>
      </c>
    </row>
    <row r="10" spans="1:11" ht="18" customHeight="1">
      <c r="A10" s="34"/>
      <c r="B10" s="644" t="str">
        <f>IF('Sch-1'!C10=0, "", 'Sch-1'!C10)</f>
        <v/>
      </c>
      <c r="C10" s="644"/>
      <c r="D10" s="59" t="s">
        <v>221</v>
      </c>
    </row>
    <row r="11" spans="1:11" ht="18" customHeight="1">
      <c r="A11" s="34"/>
      <c r="B11" s="644" t="str">
        <f>IF('Sch-1'!C11=0, "", 'Sch-1'!C11)</f>
        <v/>
      </c>
      <c r="C11" s="644"/>
      <c r="D11" s="59" t="s">
        <v>222</v>
      </c>
    </row>
    <row r="12" spans="1:11" ht="15" customHeight="1"/>
    <row r="13" spans="1:11" ht="21.95" customHeight="1">
      <c r="A13" s="69" t="s">
        <v>201</v>
      </c>
      <c r="B13" s="613" t="s">
        <v>202</v>
      </c>
      <c r="C13" s="614"/>
      <c r="D13" s="607" t="s">
        <v>203</v>
      </c>
      <c r="E13" s="608"/>
      <c r="K13" s="215" t="s">
        <v>130</v>
      </c>
    </row>
    <row r="14" spans="1:11" ht="18" customHeight="1">
      <c r="A14" s="36" t="s">
        <v>204</v>
      </c>
      <c r="B14" s="611" t="s">
        <v>205</v>
      </c>
      <c r="C14" s="612"/>
      <c r="D14" s="641" t="e">
        <f>ROUND('Sch-1 Dis'!G19*C16,0)</f>
        <v>#REF!</v>
      </c>
      <c r="E14" s="642"/>
      <c r="J14" s="215" t="s">
        <v>117</v>
      </c>
      <c r="K14" s="215" t="e">
        <f>ROUND('Sch-1'!#REF!*C16,0)</f>
        <v>#REF!</v>
      </c>
    </row>
    <row r="15" spans="1:11" ht="57.95" customHeight="1">
      <c r="A15" s="37"/>
      <c r="B15" s="634" t="s">
        <v>269</v>
      </c>
      <c r="C15" s="634"/>
      <c r="D15" s="643"/>
      <c r="E15" s="643"/>
    </row>
    <row r="16" spans="1:11" ht="18" customHeight="1">
      <c r="A16" s="37"/>
      <c r="B16" s="38" t="s">
        <v>236</v>
      </c>
      <c r="C16" s="368" t="e">
        <f>'Sch-4'!#REF!</f>
        <v>#REF!</v>
      </c>
      <c r="D16" s="643"/>
      <c r="E16" s="643"/>
    </row>
    <row r="17" spans="1:11" ht="18" customHeight="1">
      <c r="A17" s="36" t="s">
        <v>206</v>
      </c>
      <c r="B17" s="39" t="s">
        <v>263</v>
      </c>
      <c r="C17" s="39"/>
      <c r="D17" s="645" t="e">
        <f>(C19+C20)*C21</f>
        <v>#REF!</v>
      </c>
      <c r="E17" s="645"/>
      <c r="J17" s="215" t="s">
        <v>131</v>
      </c>
      <c r="K17" s="216" t="e">
        <f>D17</f>
        <v>#REF!</v>
      </c>
    </row>
    <row r="18" spans="1:11" ht="57.95" customHeight="1">
      <c r="A18" s="37"/>
      <c r="B18" s="634" t="s">
        <v>267</v>
      </c>
      <c r="C18" s="634"/>
      <c r="D18" s="635"/>
      <c r="E18" s="636"/>
    </row>
    <row r="19" spans="1:11" ht="18" customHeight="1">
      <c r="A19" s="37"/>
      <c r="B19" s="38" t="s">
        <v>178</v>
      </c>
      <c r="C19" s="369" t="e">
        <f>'Sch-4'!#REF!*(1-'Sch-1'!U15)</f>
        <v>#REF!</v>
      </c>
      <c r="D19" s="637"/>
      <c r="E19" s="638"/>
    </row>
    <row r="20" spans="1:11" ht="18" customHeight="1">
      <c r="A20" s="37"/>
      <c r="B20" s="38"/>
      <c r="C20" s="369" t="e">
        <f>C19*C16</f>
        <v>#REF!</v>
      </c>
      <c r="D20" s="637"/>
      <c r="E20" s="638"/>
    </row>
    <row r="21" spans="1:11" ht="18" customHeight="1">
      <c r="A21" s="37"/>
      <c r="B21" s="38" t="s">
        <v>265</v>
      </c>
      <c r="C21" s="368" t="e">
        <f>'Sch-4'!#REF!</f>
        <v>#REF!</v>
      </c>
      <c r="D21" s="639"/>
      <c r="E21" s="640"/>
    </row>
    <row r="22" spans="1:11" ht="18" customHeight="1">
      <c r="A22" s="36" t="s">
        <v>207</v>
      </c>
      <c r="B22" s="39" t="s">
        <v>264</v>
      </c>
      <c r="C22" s="39"/>
      <c r="D22" s="641" t="e">
        <f>(C24+C25)*C26</f>
        <v>#REF!</v>
      </c>
      <c r="E22" s="642"/>
      <c r="J22" s="215" t="s">
        <v>132</v>
      </c>
      <c r="K22" s="215" t="e">
        <f>D22</f>
        <v>#REF!</v>
      </c>
    </row>
    <row r="23" spans="1:11" ht="57.95" customHeight="1">
      <c r="A23" s="37"/>
      <c r="B23" s="634" t="s">
        <v>266</v>
      </c>
      <c r="C23" s="634"/>
      <c r="D23" s="635"/>
      <c r="E23" s="636"/>
    </row>
    <row r="24" spans="1:11" ht="25.5" customHeight="1">
      <c r="A24" s="37"/>
      <c r="B24" s="38" t="s">
        <v>335</v>
      </c>
      <c r="C24" s="382" t="e">
        <f>'Sch-1 Dis'!G19-C19</f>
        <v>#REF!</v>
      </c>
      <c r="D24" s="637"/>
      <c r="E24" s="638"/>
    </row>
    <row r="25" spans="1:11" ht="21.75" customHeight="1">
      <c r="A25" s="37"/>
      <c r="B25" s="38" t="s">
        <v>338</v>
      </c>
      <c r="C25" s="38" t="e">
        <f>C24*C16</f>
        <v>#REF!</v>
      </c>
      <c r="D25" s="637"/>
      <c r="E25" s="638"/>
    </row>
    <row r="26" spans="1:11" ht="18" customHeight="1">
      <c r="A26" s="37"/>
      <c r="B26" s="38" t="s">
        <v>142</v>
      </c>
      <c r="C26" s="368" t="e">
        <f>'Sch-4'!#REF!</f>
        <v>#REF!</v>
      </c>
      <c r="D26" s="639"/>
      <c r="E26" s="640"/>
    </row>
    <row r="27" spans="1:11" ht="18" customHeight="1">
      <c r="A27" s="36" t="s">
        <v>208</v>
      </c>
      <c r="B27" s="39" t="s">
        <v>258</v>
      </c>
      <c r="C27" s="39"/>
      <c r="D27" s="630" t="e">
        <f>'Sch-4'!#REF!</f>
        <v>#REF!</v>
      </c>
      <c r="E27" s="630"/>
    </row>
    <row r="28" spans="1:11" ht="51.75" customHeight="1">
      <c r="A28" s="37"/>
      <c r="B28" s="634" t="s">
        <v>268</v>
      </c>
      <c r="C28" s="634"/>
      <c r="D28" s="633" t="s">
        <v>321</v>
      </c>
      <c r="E28" s="633"/>
    </row>
    <row r="29" spans="1:11" ht="39" customHeight="1">
      <c r="A29" s="40"/>
      <c r="B29" s="38"/>
      <c r="C29" s="342" t="s">
        <v>322</v>
      </c>
      <c r="D29" s="633"/>
      <c r="E29" s="633"/>
    </row>
    <row r="30" spans="1:11" ht="18" customHeight="1">
      <c r="A30" s="36" t="s">
        <v>211</v>
      </c>
      <c r="B30" s="39" t="s">
        <v>259</v>
      </c>
      <c r="C30" s="39"/>
      <c r="D30" s="630" t="e">
        <f>'Sch-4'!#REF!</f>
        <v>#REF!</v>
      </c>
      <c r="E30" s="630"/>
    </row>
    <row r="31" spans="1:11" ht="50.1" customHeight="1">
      <c r="A31" s="37"/>
      <c r="B31" s="634" t="s">
        <v>268</v>
      </c>
      <c r="C31" s="634"/>
      <c r="D31" s="633" t="s">
        <v>321</v>
      </c>
      <c r="E31" s="633"/>
    </row>
    <row r="32" spans="1:11" ht="30" customHeight="1">
      <c r="A32" s="40"/>
      <c r="B32" s="38"/>
      <c r="C32" s="342" t="s">
        <v>323</v>
      </c>
      <c r="D32" s="633"/>
      <c r="E32" s="633"/>
    </row>
    <row r="33" spans="1:6" ht="18" customHeight="1">
      <c r="A33" s="36" t="s">
        <v>213</v>
      </c>
      <c r="B33" s="39" t="s">
        <v>209</v>
      </c>
      <c r="C33" s="39"/>
      <c r="D33" s="630" t="e">
        <f>'Sch-4'!#REF!</f>
        <v>#REF!</v>
      </c>
      <c r="E33" s="630"/>
    </row>
    <row r="34" spans="1:6" ht="60" customHeight="1">
      <c r="A34" s="37"/>
      <c r="B34" s="631" t="s">
        <v>270</v>
      </c>
      <c r="C34" s="632"/>
      <c r="D34" s="633" t="s">
        <v>321</v>
      </c>
      <c r="E34" s="633"/>
    </row>
    <row r="35" spans="1:6" ht="35.25" customHeight="1">
      <c r="A35" s="41"/>
      <c r="B35" s="38"/>
      <c r="C35" s="343" t="s">
        <v>323</v>
      </c>
      <c r="D35" s="633"/>
      <c r="E35" s="633"/>
    </row>
    <row r="36" spans="1:6" ht="18" customHeight="1">
      <c r="A36" s="624"/>
      <c r="B36" s="625" t="s">
        <v>271</v>
      </c>
      <c r="C36" s="626"/>
      <c r="D36" s="627" t="e">
        <f>SUM(D14,D17,D22)</f>
        <v>#REF!</v>
      </c>
      <c r="E36" s="627"/>
    </row>
    <row r="37" spans="1:6" ht="40.5" customHeight="1">
      <c r="A37" s="624"/>
      <c r="B37" s="625"/>
      <c r="C37" s="626"/>
      <c r="D37" s="628"/>
      <c r="E37" s="629"/>
    </row>
    <row r="38" spans="1:6" ht="15" customHeight="1">
      <c r="B38" s="42"/>
      <c r="C38" s="42"/>
      <c r="D38" s="43"/>
      <c r="E38" s="43"/>
    </row>
    <row r="39" spans="1:6" ht="81.75" customHeight="1">
      <c r="A39" s="67" t="s">
        <v>260</v>
      </c>
      <c r="B39" s="621" t="s">
        <v>273</v>
      </c>
      <c r="C39" s="621"/>
      <c r="D39" s="621"/>
      <c r="E39" s="621"/>
    </row>
    <row r="40" spans="1:6" ht="15" customHeight="1">
      <c r="A40" s="44"/>
      <c r="B40" s="44"/>
      <c r="C40" s="44"/>
      <c r="D40" s="44"/>
      <c r="E40" s="44"/>
    </row>
    <row r="41" spans="1:6" ht="33" customHeight="1">
      <c r="A41" s="26" t="s">
        <v>272</v>
      </c>
      <c r="B41" s="117" t="str">
        <f>IF('Sch-1'!B29=0,"", 'Sch-1'!B29)</f>
        <v/>
      </c>
      <c r="C41" s="6"/>
      <c r="D41" s="27" t="s">
        <v>227</v>
      </c>
      <c r="F41" s="28"/>
    </row>
    <row r="42" spans="1:6" ht="33" customHeight="1">
      <c r="A42" s="26" t="s">
        <v>226</v>
      </c>
      <c r="B42" s="90" t="str">
        <f>IF('Sch-1'!B30=0,"", 'Sch-1'!B30)</f>
        <v/>
      </c>
      <c r="C42" s="1"/>
      <c r="D42" s="27" t="s">
        <v>228</v>
      </c>
      <c r="E42" s="91" t="str">
        <f>IF('Sch-1'!O29=0,"",'Sch-1'!O29)</f>
        <v/>
      </c>
      <c r="F42" s="28"/>
    </row>
    <row r="43" spans="1:6" ht="33" customHeight="1">
      <c r="A43" s="3"/>
      <c r="B43" s="7"/>
      <c r="C43" s="1"/>
      <c r="D43" s="27" t="s">
        <v>229</v>
      </c>
      <c r="E43" s="91" t="str">
        <f>IF('Sch-1'!O30=0,"",'Sch-1'!O30)</f>
        <v/>
      </c>
      <c r="F43" s="28"/>
    </row>
    <row r="44" spans="1:6" ht="33" customHeight="1">
      <c r="A44" s="3"/>
      <c r="B44" s="7"/>
      <c r="C44" s="1"/>
      <c r="D44" s="27" t="s">
        <v>230</v>
      </c>
      <c r="F44" s="28"/>
    </row>
    <row r="45" spans="1:6" ht="21.95" customHeight="1">
      <c r="A45" s="45"/>
      <c r="B45" s="45"/>
      <c r="C45" s="45"/>
      <c r="D45" s="45"/>
      <c r="E45" s="46"/>
    </row>
    <row r="46" spans="1:6" ht="21.95" customHeight="1">
      <c r="A46" s="45"/>
      <c r="B46" s="45"/>
      <c r="C46" s="45"/>
      <c r="D46" s="45"/>
      <c r="E46" s="46"/>
    </row>
    <row r="47" spans="1:6" ht="21.95" customHeight="1">
      <c r="A47" s="45"/>
      <c r="B47" s="45"/>
      <c r="C47" s="45"/>
      <c r="D47" s="45"/>
      <c r="E47" s="46"/>
    </row>
    <row r="48" spans="1:6" ht="21.95" customHeight="1">
      <c r="A48" s="45"/>
      <c r="B48" s="45"/>
      <c r="C48" s="45"/>
      <c r="D48" s="45"/>
      <c r="E48" s="46"/>
    </row>
    <row r="49" spans="1:5" ht="21.95" customHeight="1">
      <c r="A49" s="45"/>
      <c r="B49" s="45"/>
      <c r="C49" s="45"/>
      <c r="D49" s="45"/>
      <c r="E49" s="46"/>
    </row>
    <row r="50" spans="1:5" ht="21.95" customHeight="1">
      <c r="A50" s="45"/>
      <c r="B50" s="45"/>
      <c r="C50" s="45"/>
      <c r="D50" s="45"/>
      <c r="E50" s="46"/>
    </row>
    <row r="51" spans="1:5" ht="24.95" customHeight="1"/>
    <row r="52" spans="1:5" ht="24.95" customHeight="1"/>
    <row r="53" spans="1:5" ht="24.95" customHeight="1"/>
    <row r="54" spans="1:5" ht="24.95" customHeight="1"/>
    <row r="55" spans="1:5" ht="24.95" customHeight="1"/>
    <row r="56" spans="1:5" ht="24.95" customHeight="1"/>
    <row r="57" spans="1:5" ht="24.95" customHeight="1"/>
    <row r="58" spans="1:5" ht="24.95" customHeight="1"/>
    <row r="59" spans="1:5" ht="24.95" customHeight="1"/>
    <row r="60" spans="1:5" ht="24.95" customHeight="1"/>
    <row r="61" spans="1:5" ht="24.95" customHeight="1"/>
    <row r="62" spans="1:5" ht="24.95" customHeight="1"/>
    <row r="63" spans="1:5" ht="24.95" customHeight="1"/>
    <row r="64" spans="1:5"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sheetData>
  <sheetProtection password="E848" sheet="1" objects="1" scenarios="1" selectLockedCells="1" selectUnlockedCells="1"/>
  <dataConsolidate/>
  <customSheetViews>
    <customSheetView guid="{6167D39F-8E2F-4CD1-888C-E1DCB300434D}" scale="86" state="hidden" topLeftCell="A4">
      <selection activeCell="H23" sqref="H23"/>
      <pageMargins left="0.31" right="0.25" top="0.48" bottom="0.23" header="0.27" footer="0.24"/>
      <printOptions horizontalCentered="1"/>
      <pageSetup paperSize="9" scale="77" fitToHeight="0" orientation="portrait" r:id="rId1"/>
      <headerFooter alignWithMargins="0">
        <oddFooter>&amp;R&amp;"Book Antiqua,Bold"&amp;10Schedule-5/ Page &amp;P of &amp;N</oddFooter>
      </headerFooter>
    </customSheetView>
    <customSheetView guid="{483DCDBB-D1CA-4B11-85F4-FA65A96DCE29}" scale="86" state="hidden" topLeftCell="A4">
      <selection activeCell="H23" sqref="H23"/>
      <pageMargins left="0.31" right="0.25" top="0.48" bottom="0.23" header="0.27" footer="0.24"/>
      <printOptions horizontalCentered="1"/>
      <pageSetup paperSize="9" scale="77" fitToHeight="0" orientation="portrait" r:id="rId2"/>
      <headerFooter alignWithMargins="0">
        <oddFooter>&amp;R&amp;"Book Antiqua,Bold"&amp;10Schedule-5/ Page &amp;P of &amp;N</oddFooter>
      </headerFooter>
    </customSheetView>
    <customSheetView guid="{FA8C7114-2E15-4727-B4B0-927BCE12D1A6}" scale="86" state="hidden" topLeftCell="A4">
      <selection activeCell="H23" sqref="H23"/>
      <pageMargins left="0.31" right="0.25" top="0.48" bottom="0.23" header="0.27" footer="0.24"/>
      <printOptions horizontalCentered="1"/>
      <pageSetup paperSize="9" scale="77" fitToHeight="0" orientation="portrait" r:id="rId3"/>
      <headerFooter alignWithMargins="0">
        <oddFooter>&amp;R&amp;"Book Antiqua,Bold"&amp;10Schedule-5/ Page &amp;P of &amp;N</oddFooter>
      </headerFooter>
    </customSheetView>
    <customSheetView guid="{5C772B04-11E1-4A74-9F43-9A74EF38E5E2}" scale="86" state="hidden" topLeftCell="A4">
      <selection activeCell="H23" sqref="H23"/>
      <pageMargins left="0.31" right="0.25" top="0.48" bottom="0.23" header="0.27" footer="0.24"/>
      <printOptions horizontalCentered="1"/>
      <pageSetup paperSize="9" scale="77" fitToHeight="0" orientation="portrait" r:id="rId4"/>
      <headerFooter alignWithMargins="0">
        <oddFooter>&amp;R&amp;"Book Antiqua,Bold"&amp;10Schedule-5/ Page &amp;P of &amp;N</oddFooter>
      </headerFooter>
    </customSheetView>
    <customSheetView guid="{883F4F4D-A630-4132-B676-8201FF751979}" scale="86" state="hidden" topLeftCell="A4">
      <selection activeCell="H23" sqref="H23"/>
      <pageMargins left="0.31" right="0.25" top="0.48" bottom="0.23" header="0.27" footer="0.24"/>
      <printOptions horizontalCentered="1"/>
      <pageSetup paperSize="9" scale="77" fitToHeight="0" orientation="portrait" r:id="rId5"/>
      <headerFooter alignWithMargins="0">
        <oddFooter>&amp;R&amp;"Book Antiqua,Bold"&amp;10Schedule-5/ Page &amp;P of &amp;N</oddFooter>
      </headerFooter>
    </customSheetView>
    <customSheetView guid="{D545044E-B7FF-408B-A291-2187C526EC3D}" scale="86" state="hidden" topLeftCell="A4">
      <selection activeCell="H23" sqref="H23"/>
      <pageMargins left="0.31" right="0.25" top="0.48" bottom="0.23" header="0.27" footer="0.24"/>
      <printOptions horizontalCentered="1"/>
      <pageSetup paperSize="9" scale="77" fitToHeight="0" orientation="portrait" r:id="rId6"/>
      <headerFooter alignWithMargins="0">
        <oddFooter>&amp;R&amp;"Book Antiqua,Bold"&amp;10Schedule-5/ Page &amp;P of &amp;N</oddFooter>
      </headerFooter>
    </customSheetView>
    <customSheetView guid="{D963BE1A-1920-4E18-8F54-07F354CCE224}" scale="86" state="hidden" topLeftCell="A4">
      <selection activeCell="H23" sqref="H23"/>
      <pageMargins left="0.31" right="0.25" top="0.48" bottom="0.23" header="0.27" footer="0.24"/>
      <printOptions horizontalCentered="1"/>
      <pageSetup paperSize="9" scale="77" fitToHeight="0" orientation="portrait" r:id="rId7"/>
      <headerFooter alignWithMargins="0">
        <oddFooter>&amp;R&amp;"Book Antiqua,Bold"&amp;10Schedule-5/ Page &amp;P of &amp;N</oddFooter>
      </headerFooter>
    </customSheetView>
    <customSheetView guid="{D39E83F3-4061-47C5-8153-10B7C21D208A}" scale="86" state="hidden" topLeftCell="A4">
      <selection activeCell="H23" sqref="H23"/>
      <pageMargins left="0.31" right="0.25" top="0.48" bottom="0.23" header="0.27" footer="0.24"/>
      <printOptions horizontalCentered="1"/>
      <pageSetup paperSize="9" scale="77" fitToHeight="0" orientation="portrait" r:id="rId8"/>
      <headerFooter alignWithMargins="0">
        <oddFooter>&amp;R&amp;"Book Antiqua,Bold"&amp;10Schedule-5/ Page &amp;P of &amp;N</oddFooter>
      </headerFooter>
    </customSheetView>
    <customSheetView guid="{EFF9997F-F423-457E-8339-C5D06689EC0D}" scale="86" state="hidden" topLeftCell="A4">
      <selection activeCell="H23" sqref="H23"/>
      <pageMargins left="0.31" right="0.25" top="0.48" bottom="0.23" header="0.27" footer="0.24"/>
      <printOptions horizontalCentered="1"/>
      <pageSetup paperSize="9" scale="77" fitToHeight="0" orientation="portrait" r:id="rId9"/>
      <headerFooter alignWithMargins="0">
        <oddFooter>&amp;R&amp;"Book Antiqua,Bold"&amp;10Schedule-5/ Page &amp;P of &amp;N</oddFooter>
      </headerFooter>
    </customSheetView>
    <customSheetView guid="{8020169D-1904-4071-9010-34C6BAD35472}" scale="86" state="hidden" topLeftCell="A4">
      <selection activeCell="H23" sqref="H23"/>
      <pageMargins left="0.31" right="0.25" top="0.48" bottom="0.23" header="0.27" footer="0.24"/>
      <printOptions horizontalCentered="1"/>
      <pageSetup paperSize="9" scale="77" fitToHeight="0" orientation="portrait" r:id="rId10"/>
      <headerFooter alignWithMargins="0">
        <oddFooter>&amp;R&amp;"Book Antiqua,Bold"&amp;10Schedule-5/ Page &amp;P of &amp;N</oddFooter>
      </headerFooter>
    </customSheetView>
    <customSheetView guid="{BE00177C-666B-4CCB-B6AF-EE8409A04F15}" scale="86" state="hidden" topLeftCell="A4">
      <selection activeCell="H23" sqref="H23"/>
      <pageMargins left="0.31" right="0.25" top="0.48" bottom="0.23" header="0.27" footer="0.24"/>
      <printOptions horizontalCentered="1"/>
      <pageSetup paperSize="9" scale="77" fitToHeight="0" orientation="portrait" r:id="rId11"/>
      <headerFooter alignWithMargins="0">
        <oddFooter>&amp;R&amp;"Book Antiqua,Bold"&amp;10Schedule-5/ Page &amp;P of &amp;N</oddFooter>
      </headerFooter>
    </customSheetView>
    <customSheetView guid="{5A07DBA2-29FE-46EA-8A64-6BF1FB7295C8}" scale="86" state="hidden" showRuler="0" topLeftCell="A4">
      <selection activeCell="H23" sqref="H23"/>
      <pageMargins left="0.31" right="0.25" top="0.48" bottom="0.23" header="0.27" footer="0.24"/>
      <printOptions horizontalCentered="1"/>
      <pageSetup paperSize="9" scale="77" fitToHeight="0" orientation="portrait" r:id="rId12"/>
      <headerFooter alignWithMargins="0">
        <oddFooter>&amp;R&amp;"Book Antiqua,Bold"&amp;10Schedule-5/ Page &amp;P of &amp;N</oddFooter>
      </headerFooter>
    </customSheetView>
    <customSheetView guid="{42E48991-4351-4471-8AF6-A35D24AE57E4}" scale="86" state="hidden" topLeftCell="A4">
      <selection activeCell="H23" sqref="H23"/>
      <pageMargins left="0.31" right="0.25" top="0.48" bottom="0.23" header="0.27" footer="0.24"/>
      <printOptions horizontalCentered="1"/>
      <pageSetup paperSize="9" scale="77" fitToHeight="0" orientation="portrait" r:id="rId13"/>
      <headerFooter alignWithMargins="0">
        <oddFooter>&amp;R&amp;"Book Antiqua,Bold"&amp;10Schedule-5/ Page &amp;P of &amp;N</oddFooter>
      </headerFooter>
    </customSheetView>
    <customSheetView guid="{9CA44E70-650F-49CD-967F-298619682CA2}" scale="86" state="hidden" topLeftCell="A10">
      <selection activeCell="H23" sqref="H23"/>
      <pageMargins left="0.31" right="0.25" top="0.48" bottom="0.23" header="0.27" footer="0.24"/>
      <printOptions horizontalCentered="1"/>
      <pageSetup paperSize="9" scale="77" fitToHeight="0" orientation="portrait" r:id="rId14"/>
      <headerFooter alignWithMargins="0">
        <oddFooter>&amp;R&amp;"Book Antiqua,Bold"&amp;10Schedule-5/ Page &amp;P of &amp;N</oddFooter>
      </headerFooter>
    </customSheetView>
    <customSheetView guid="{C39F923C-6CD3-45D8-86F8-6C4D806DDD7E}" scale="60" state="hidden" topLeftCell="A4">
      <selection activeCell="H23" sqref="H23"/>
      <pageMargins left="0.31" right="0.25" top="0.48" bottom="0.23" header="0.27" footer="0.24"/>
      <printOptions horizontalCentered="1"/>
      <pageSetup paperSize="9" scale="77" fitToHeight="0" orientation="portrait" r:id="rId15"/>
      <headerFooter alignWithMargins="0">
        <oddFooter>&amp;R&amp;"Book Antiqua,Bold"&amp;10Schedule-5/ Page &amp;P of &amp;N</oddFooter>
      </headerFooter>
    </customSheetView>
    <customSheetView guid="{B1277D53-29D6-4226-81E2-084FB62977B6}" scale="60" state="hidden" topLeftCell="A4">
      <selection activeCell="H23" sqref="H23"/>
      <pageMargins left="0.31" right="0.25" top="0.48" bottom="0.23" header="0.27" footer="0.24"/>
      <printOptions horizontalCentered="1"/>
      <pageSetup paperSize="9" scale="77" fitToHeight="0" orientation="portrait" r:id="rId16"/>
      <headerFooter alignWithMargins="0">
        <oddFooter>&amp;R&amp;"Book Antiqua,Bold"&amp;10Schedule-5/ Page &amp;P of &amp;N</oddFooter>
      </headerFooter>
    </customSheetView>
    <customSheetView guid="{58D82F59-8CF6-455F-B9F4-081499FDF243}" scale="60" state="hidden" topLeftCell="A4">
      <selection activeCell="H23" sqref="H23"/>
      <pageMargins left="0.31" right="0.25" top="0.48" bottom="0.23" header="0.27" footer="0.24"/>
      <printOptions horizontalCentered="1"/>
      <pageSetup paperSize="9" scale="77" fitToHeight="0" orientation="portrait" r:id="rId17"/>
      <headerFooter alignWithMargins="0">
        <oddFooter>&amp;R&amp;"Book Antiqua,Bold"&amp;10Schedule-5/ Page &amp;P of &amp;N</oddFooter>
      </headerFooter>
    </customSheetView>
    <customSheetView guid="{696D9240-6693-44E8-B9A4-2BFADD101EE2}" scale="60" state="hidden" topLeftCell="A10">
      <selection activeCell="I28" sqref="I28"/>
      <pageMargins left="0.31" right="0.25" top="0.48" bottom="0.23" header="0.27" footer="0.24"/>
      <printOptions horizontalCentered="1"/>
      <pageSetup paperSize="9" scale="77" fitToHeight="0" orientation="portrait" r:id="rId18"/>
      <headerFooter alignWithMargins="0">
        <oddFooter>&amp;R&amp;"Book Antiqua,Bold"&amp;10Schedule-5/ Page &amp;P of &amp;N</oddFooter>
      </headerFooter>
    </customSheetView>
    <customSheetView guid="{B0EE7D76-5806-4718-BDAD-3A3EA691E5E4}" scale="60" state="hidden" topLeftCell="A4">
      <selection activeCell="H23" sqref="H23"/>
      <pageMargins left="0.31" right="0.25" top="0.48" bottom="0.23" header="0.27" footer="0.24"/>
      <printOptions horizontalCentered="1"/>
      <pageSetup paperSize="9" scale="77" fitToHeight="0" orientation="portrait" r:id="rId19"/>
      <headerFooter alignWithMargins="0">
        <oddFooter>&amp;R&amp;"Book Antiqua,Bold"&amp;10Schedule-5/ Page &amp;P of &amp;N</oddFooter>
      </headerFooter>
    </customSheetView>
    <customSheetView guid="{E95B21C1-D936-4435-AF6F-90CF0B6A7506}" scale="60" state="hidden" topLeftCell="A4">
      <selection activeCell="H23" sqref="H23"/>
      <pageMargins left="0.31" right="0.25" top="0.48" bottom="0.23" header="0.27" footer="0.24"/>
      <printOptions horizontalCentered="1"/>
      <pageSetup paperSize="9" scale="77" fitToHeight="0" orientation="portrait" r:id="rId20"/>
      <headerFooter alignWithMargins="0">
        <oddFooter>&amp;R&amp;"Book Antiqua,Bold"&amp;10Schedule-5/ Page &amp;P of &amp;N</oddFooter>
      </headerFooter>
    </customSheetView>
    <customSheetView guid="{9C0E3A54-A1E4-4406-967B-FE168F751196}" scale="86" state="hidden" topLeftCell="A10">
      <selection activeCell="H23" sqref="H23"/>
      <pageMargins left="0.31" right="0.25" top="0.48" bottom="0.23" header="0.27" footer="0.24"/>
      <printOptions horizontalCentered="1"/>
      <pageSetup paperSize="9" scale="77" fitToHeight="0" orientation="portrait" r:id="rId21"/>
      <headerFooter alignWithMargins="0">
        <oddFooter>&amp;R&amp;"Book Antiqua,Bold"&amp;10Schedule-5/ Page &amp;P of &amp;N</oddFooter>
      </headerFooter>
    </customSheetView>
    <customSheetView guid="{EF525F2E-18DE-47FD-A864-6F2A2CA91061}" scale="86" state="hidden" topLeftCell="A10">
      <selection activeCell="H23" sqref="H23"/>
      <pageMargins left="0.31" right="0.25" top="0.48" bottom="0.23" header="0.27" footer="0.24"/>
      <printOptions horizontalCentered="1"/>
      <pageSetup paperSize="9" scale="77" fitToHeight="0" orientation="portrait" r:id="rId22"/>
      <headerFooter alignWithMargins="0">
        <oddFooter>&amp;R&amp;"Book Antiqua,Bold"&amp;10Schedule-5/ Page &amp;P of &amp;N</oddFooter>
      </headerFooter>
    </customSheetView>
    <customSheetView guid="{FE49A1A8-589E-4C61-B5F2-2DC8472D06ED}" scale="86" state="hidden" topLeftCell="A4">
      <selection activeCell="H23" sqref="H23"/>
      <pageMargins left="0.31" right="0.25" top="0.48" bottom="0.23" header="0.27" footer="0.24"/>
      <printOptions horizontalCentered="1"/>
      <pageSetup paperSize="9" scale="77" fitToHeight="0" orientation="portrait" r:id="rId23"/>
      <headerFooter alignWithMargins="0">
        <oddFooter>&amp;R&amp;"Book Antiqua,Bold"&amp;10Schedule-5/ Page &amp;P of &amp;N</oddFooter>
      </headerFooter>
    </customSheetView>
    <customSheetView guid="{7781E931-9022-448B-8CEA-16A952A0B08B}" scale="86" state="hidden" topLeftCell="A4">
      <selection activeCell="H23" sqref="H23"/>
      <pageMargins left="0.31" right="0.25" top="0.48" bottom="0.23" header="0.27" footer="0.24"/>
      <printOptions horizontalCentered="1"/>
      <pageSetup paperSize="9" scale="77" fitToHeight="0" orientation="portrait" r:id="rId24"/>
      <headerFooter alignWithMargins="0">
        <oddFooter>&amp;R&amp;"Book Antiqua,Bold"&amp;10Schedule-5/ Page &amp;P of &amp;N</oddFooter>
      </headerFooter>
    </customSheetView>
    <customSheetView guid="{2B22B4D9-734E-466D-B6F8-DF61D532EF69}" scale="86" state="hidden" topLeftCell="A4">
      <selection activeCell="H23" sqref="H23"/>
      <pageMargins left="0.31" right="0.25" top="0.48" bottom="0.23" header="0.27" footer="0.24"/>
      <printOptions horizontalCentered="1"/>
      <pageSetup paperSize="9" scale="77" fitToHeight="0" orientation="portrait" r:id="rId25"/>
      <headerFooter alignWithMargins="0">
        <oddFooter>&amp;R&amp;"Book Antiqua,Bold"&amp;10Schedule-5/ Page &amp;P of &amp;N</oddFooter>
      </headerFooter>
    </customSheetView>
    <customSheetView guid="{31B0652A-BB55-4DFD-AFC3-AF588AAE8EEC}" scale="86" state="hidden" topLeftCell="A4">
      <selection activeCell="H23" sqref="H23"/>
      <pageMargins left="0.31" right="0.25" top="0.48" bottom="0.23" header="0.27" footer="0.24"/>
      <printOptions horizontalCentered="1"/>
      <pageSetup paperSize="9" scale="77" fitToHeight="0" orientation="portrait" r:id="rId26"/>
      <headerFooter alignWithMargins="0">
        <oddFooter>&amp;R&amp;"Book Antiqua,Bold"&amp;10Schedule-5/ Page &amp;P of &amp;N</oddFooter>
      </headerFooter>
    </customSheetView>
  </customSheetViews>
  <mergeCells count="33">
    <mergeCell ref="A3:E3"/>
    <mergeCell ref="A4:E4"/>
    <mergeCell ref="B8:C8"/>
    <mergeCell ref="B9:C9"/>
    <mergeCell ref="B13:C13"/>
    <mergeCell ref="D13:E13"/>
    <mergeCell ref="B14:C14"/>
    <mergeCell ref="D14:E14"/>
    <mergeCell ref="B10:C10"/>
    <mergeCell ref="B11:C11"/>
    <mergeCell ref="D17:E17"/>
    <mergeCell ref="B18:C18"/>
    <mergeCell ref="D18:E21"/>
    <mergeCell ref="D22:E22"/>
    <mergeCell ref="B15:C15"/>
    <mergeCell ref="D15:E16"/>
    <mergeCell ref="B39:E39"/>
    <mergeCell ref="D33:E33"/>
    <mergeCell ref="B34:C34"/>
    <mergeCell ref="D34:E35"/>
    <mergeCell ref="B23:C23"/>
    <mergeCell ref="D23:E26"/>
    <mergeCell ref="D27:E27"/>
    <mergeCell ref="B28:C28"/>
    <mergeCell ref="D28:E29"/>
    <mergeCell ref="D30:E30"/>
    <mergeCell ref="B31:C31"/>
    <mergeCell ref="D31:E32"/>
    <mergeCell ref="A36:A37"/>
    <mergeCell ref="B36:B37"/>
    <mergeCell ref="C36:C37"/>
    <mergeCell ref="D36:E36"/>
    <mergeCell ref="D37:E37"/>
  </mergeCells>
  <phoneticPr fontId="31" type="noConversion"/>
  <dataValidations xWindow="871" yWindow="395" count="8">
    <dataValidation allowBlank="1" showInputMessage="1" showErrorMessage="1" prompt="You may write remarks regarding over all Taxes &amp; Duties here." sqref="D37:E37" xr:uid="{00000000-0002-0000-0900-000000000000}"/>
    <dataValidation allowBlank="1" showInputMessage="1" showErrorMessage="1" prompt="You may write remarks regarding Octroi here." sqref="D28:E29 D31:E32 D34:E35" xr:uid="{00000000-0002-0000-0900-000001000000}"/>
    <dataValidation allowBlank="1" showInputMessage="1" showErrorMessage="1" prompt="You may write remarks regarding VAT here." sqref="D23:E26" xr:uid="{00000000-0002-0000-0900-000002000000}"/>
    <dataValidation allowBlank="1" showInputMessage="1" showErrorMessage="1" prompt="You may write remarks regarding Sales Tax here." sqref="D18:E21" xr:uid="{00000000-0002-0000-0900-000003000000}"/>
    <dataValidation allowBlank="1" showInputMessage="1" showErrorMessage="1" prompt="You may write remarks regarding Excise Duty here." sqref="D15:E16" xr:uid="{00000000-0002-0000-0900-000004000000}"/>
    <dataValidation type="decimal" operator="greaterThanOrEqual" allowBlank="1" showInputMessage="1" showErrorMessage="1" error="Enter Numeric figure in Percent only." prompt="Enter rate of Excise Duty for Direct supply items indicated in Sch-1. Amount related to this items will be displayed in the respective cell against TOTAL EXCISE DUTY." sqref="C16" xr:uid="{00000000-0002-0000-0900-000005000000}">
      <formula1>0</formula1>
    </dataValidation>
    <dataValidation type="whole" operator="greaterThanOrEqual" allowBlank="1" showInputMessage="1" showErrorMessage="1" error="Enter Numeric Figure only." prompt="Enter the amount on which Sales tax is payable. Amount of Sales Tax related to this at the rate indicated in the column below will be displayed in the cell against TOTAL SALES TAX." sqref="C19:C21" xr:uid="{00000000-0002-0000-0900-000006000000}">
      <formula1>0</formula1>
    </dataValidation>
    <dataValidation type="decimal" operator="greaterThanOrEqual" allowBlank="1" showInputMessage="1" showErrorMessage="1" error="Enter Numeric figure in Percent only." prompt="Enter rate of VAT for Direct supply items indicated in Sch-1. Amount of VAT shall be displayed in the cell against TOTAL VAT." sqref="C26" xr:uid="{00000000-0002-0000-0900-000007000000}">
      <formula1>0</formula1>
    </dataValidation>
  </dataValidations>
  <hyperlinks>
    <hyperlink ref="C29" location="Octroi!Print_Area" display="Click here for details of Octroi" xr:uid="{00000000-0004-0000-0900-000000000000}"/>
    <hyperlink ref="C32" location="'Entry Tax'!Print_Area" display="Click here for details of Octroi" xr:uid="{00000000-0004-0000-0900-000001000000}"/>
  </hyperlinks>
  <printOptions horizontalCentered="1"/>
  <pageMargins left="0.31" right="0.25" top="0.48" bottom="0.23" header="0.27" footer="0.24"/>
  <pageSetup paperSize="9" scale="77" fitToHeight="0" orientation="portrait" r:id="rId27"/>
  <headerFooter alignWithMargins="0">
    <oddFooter>&amp;R&amp;"Book Antiqua,Bold"&amp;10Schedule-5/ Page &amp;P of &amp;N</oddFooter>
  </headerFooter>
  <drawing r:id="rId2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13"/>
  </sheetPr>
  <dimension ref="A1:H28"/>
  <sheetViews>
    <sheetView showGridLines="0" view="pageBreakPreview" topLeftCell="A3" zoomScaleNormal="100" zoomScaleSheetLayoutView="100" workbookViewId="0">
      <selection activeCell="G26" sqref="G26"/>
    </sheetView>
  </sheetViews>
  <sheetFormatPr defaultColWidth="10" defaultRowHeight="16.5"/>
  <cols>
    <col min="1" max="1" width="10.625" style="32" customWidth="1"/>
    <col min="2" max="2" width="27.5" style="32" customWidth="1"/>
    <col min="3" max="3" width="16.75" style="32" customWidth="1"/>
    <col min="4" max="4" width="39.75" style="32" customWidth="1"/>
    <col min="5" max="5" width="10" style="29"/>
    <col min="6" max="6" width="27" style="29" customWidth="1"/>
    <col min="7" max="7" width="10" style="29"/>
    <col min="8" max="8" width="17.5" style="29" customWidth="1"/>
    <col min="9" max="16384" width="10" style="29"/>
  </cols>
  <sheetData>
    <row r="1" spans="1:6" ht="18" customHeight="1">
      <c r="A1" s="53" t="str">
        <f>Cover!B3</f>
        <v>Specification No.: CC/NT/G-MISC/DOM/A06/26/00981</v>
      </c>
      <c r="B1" s="54"/>
      <c r="C1" s="4"/>
      <c r="D1" s="5" t="s">
        <v>253</v>
      </c>
    </row>
    <row r="2" spans="1:6" ht="18" customHeight="1">
      <c r="A2" s="2"/>
      <c r="B2" s="7"/>
      <c r="C2" s="1"/>
      <c r="D2" s="1"/>
    </row>
    <row r="3" spans="1:6" ht="99.75" customHeight="1">
      <c r="A3" s="606" t="str">
        <f>Cover!$B$2</f>
        <v>Procurement of Insulated Cross Arm for 400kV System under vendor development.</v>
      </c>
      <c r="B3" s="606"/>
      <c r="C3" s="606"/>
      <c r="D3" s="606"/>
      <c r="E3" s="47"/>
      <c r="F3" s="47"/>
    </row>
    <row r="4" spans="1:6" ht="21.95" customHeight="1">
      <c r="A4" s="618" t="s">
        <v>210</v>
      </c>
      <c r="B4" s="618"/>
      <c r="C4" s="618"/>
      <c r="D4" s="618"/>
    </row>
    <row r="5" spans="1:6" ht="18" customHeight="1">
      <c r="A5" s="31"/>
    </row>
    <row r="6" spans="1:6" ht="18" customHeight="1">
      <c r="A6" s="22" t="str">
        <f>'Sch-1'!A6</f>
        <v>Bidder’s Name and Address</v>
      </c>
      <c r="D6" s="58" t="s">
        <v>215</v>
      </c>
    </row>
    <row r="7" spans="1:6" ht="18" customHeight="1">
      <c r="A7" s="193" t="str">
        <f>'Sch-1'!A7</f>
        <v>Bidder as Individual Firm</v>
      </c>
      <c r="D7" s="59" t="s">
        <v>217</v>
      </c>
    </row>
    <row r="8" spans="1:6">
      <c r="A8" s="33" t="s">
        <v>233</v>
      </c>
      <c r="B8" s="615" t="str">
        <f>IF('Sch-1'!C8=0, "", 'Sch-1'!C8)</f>
        <v/>
      </c>
      <c r="C8" s="615"/>
      <c r="D8" s="59" t="s">
        <v>219</v>
      </c>
    </row>
    <row r="9" spans="1:6">
      <c r="A9" s="33" t="s">
        <v>234</v>
      </c>
      <c r="B9" s="615" t="str">
        <f>IF('Sch-1'!C9=0, "", 'Sch-1'!C9)</f>
        <v/>
      </c>
      <c r="C9" s="615"/>
      <c r="D9" s="59" t="s">
        <v>220</v>
      </c>
    </row>
    <row r="10" spans="1:6">
      <c r="A10" s="34"/>
      <c r="B10" s="615" t="str">
        <f>IF('Sch-1'!C10=0, "", 'Sch-1'!C10)</f>
        <v/>
      </c>
      <c r="C10" s="615"/>
      <c r="D10" s="59" t="s">
        <v>221</v>
      </c>
    </row>
    <row r="11" spans="1:6">
      <c r="A11" s="34"/>
      <c r="B11" s="615" t="str">
        <f>IF('Sch-1'!C11=0, "", 'Sch-1'!C11)</f>
        <v/>
      </c>
      <c r="C11" s="615"/>
      <c r="D11" s="59" t="s">
        <v>222</v>
      </c>
    </row>
    <row r="12" spans="1:6" ht="18" customHeight="1">
      <c r="A12" s="48"/>
      <c r="B12" s="48"/>
      <c r="C12" s="48"/>
      <c r="D12" s="58"/>
    </row>
    <row r="13" spans="1:6" ht="21.95" customHeight="1">
      <c r="A13" s="49" t="s">
        <v>201</v>
      </c>
      <c r="B13" s="607" t="s">
        <v>196</v>
      </c>
      <c r="C13" s="608"/>
      <c r="D13" s="50" t="s">
        <v>203</v>
      </c>
    </row>
    <row r="14" spans="1:6" ht="21.95" customHeight="1">
      <c r="A14" s="36" t="s">
        <v>204</v>
      </c>
      <c r="B14" s="646" t="s">
        <v>237</v>
      </c>
      <c r="C14" s="646"/>
      <c r="D14" s="64"/>
    </row>
    <row r="15" spans="1:6" ht="44.25" customHeight="1">
      <c r="A15" s="51"/>
      <c r="B15" s="647" t="s">
        <v>459</v>
      </c>
      <c r="C15" s="648"/>
      <c r="D15" s="459">
        <f>'Sch-1'!O23</f>
        <v>0</v>
      </c>
      <c r="F15" s="477"/>
    </row>
    <row r="16" spans="1:6" ht="21.95" customHeight="1">
      <c r="A16" s="36" t="s">
        <v>206</v>
      </c>
      <c r="B16" s="646" t="s">
        <v>238</v>
      </c>
      <c r="C16" s="646"/>
      <c r="D16" s="65"/>
      <c r="F16" s="477"/>
    </row>
    <row r="17" spans="1:8" ht="38.25" customHeight="1">
      <c r="A17" s="51"/>
      <c r="B17" s="649" t="s">
        <v>457</v>
      </c>
      <c r="C17" s="632"/>
      <c r="D17" s="459">
        <f>'Sch-2'!K19</f>
        <v>0</v>
      </c>
    </row>
    <row r="18" spans="1:8" ht="21.95" customHeight="1">
      <c r="A18" s="36" t="s">
        <v>207</v>
      </c>
      <c r="B18" s="646" t="s">
        <v>239</v>
      </c>
      <c r="C18" s="646"/>
      <c r="D18" s="66"/>
    </row>
    <row r="19" spans="1:8" ht="24.95" customHeight="1">
      <c r="A19" s="41"/>
      <c r="B19" s="650" t="s">
        <v>412</v>
      </c>
      <c r="C19" s="651"/>
      <c r="D19" s="68" t="s">
        <v>257</v>
      </c>
    </row>
    <row r="20" spans="1:8" ht="21.95" customHeight="1">
      <c r="A20" s="36" t="s">
        <v>208</v>
      </c>
      <c r="B20" s="646" t="s">
        <v>240</v>
      </c>
      <c r="C20" s="646"/>
      <c r="D20" s="64"/>
    </row>
    <row r="21" spans="1:8" ht="24.95" customHeight="1">
      <c r="A21" s="41"/>
      <c r="B21" s="654" t="s">
        <v>212</v>
      </c>
      <c r="C21" s="655"/>
      <c r="D21" s="476">
        <f>'Sch-4'!D18:E18</f>
        <v>0</v>
      </c>
    </row>
    <row r="22" spans="1:8" ht="21.95" customHeight="1">
      <c r="A22" s="36">
        <v>5</v>
      </c>
      <c r="B22" s="646" t="s">
        <v>324</v>
      </c>
      <c r="C22" s="646"/>
      <c r="D22" s="501"/>
      <c r="H22" s="380"/>
    </row>
    <row r="23" spans="1:8" ht="30" customHeight="1">
      <c r="A23" s="40"/>
      <c r="B23" s="652" t="s">
        <v>261</v>
      </c>
      <c r="C23" s="653"/>
      <c r="D23" s="521" t="s">
        <v>257</v>
      </c>
    </row>
    <row r="24" spans="1:8" ht="30" customHeight="1">
      <c r="A24" s="506"/>
      <c r="B24" s="499" t="s">
        <v>470</v>
      </c>
      <c r="C24" s="507"/>
      <c r="D24" s="508">
        <f>D15+D17+D21</f>
        <v>0</v>
      </c>
    </row>
    <row r="25" spans="1:8" ht="30" customHeight="1">
      <c r="A25" s="26" t="s">
        <v>225</v>
      </c>
      <c r="B25" s="117" t="str">
        <f>IF('Sch-1'!B29=0,"", 'Sch-1'!B29)</f>
        <v/>
      </c>
      <c r="C25" s="27"/>
      <c r="D25" s="468"/>
      <c r="F25" s="28"/>
    </row>
    <row r="26" spans="1:8" ht="30" customHeight="1">
      <c r="A26" s="26" t="s">
        <v>226</v>
      </c>
      <c r="B26" s="117" t="str">
        <f>IF('Sch-1'!B30=0,"", 'Sch-1'!B30)</f>
        <v/>
      </c>
      <c r="C26" s="27" t="s">
        <v>228</v>
      </c>
      <c r="D26" s="90" t="str">
        <f>IF('Sch-1'!O29=0,"",'Sch-1'!O29)</f>
        <v/>
      </c>
      <c r="F26" s="2"/>
    </row>
    <row r="27" spans="1:8" ht="30" customHeight="1">
      <c r="A27" s="3"/>
      <c r="B27" s="467"/>
      <c r="C27" s="27" t="s">
        <v>229</v>
      </c>
      <c r="D27" s="90" t="str">
        <f>IF('Sch-1'!O30=0,"",'Sch-1'!O30)</f>
        <v/>
      </c>
      <c r="F27" s="2"/>
    </row>
    <row r="28" spans="1:8" ht="30" customHeight="1">
      <c r="A28" s="3"/>
      <c r="B28" s="7"/>
      <c r="C28" s="27"/>
      <c r="D28" s="3"/>
      <c r="F28" s="28"/>
    </row>
  </sheetData>
  <sheetProtection algorithmName="SHA-512" hashValue="Pl/t/ifG3xleWBOpHbprrNoMVcnAjwcc4PxYwoo3BX61MQV6xzzA3U1UYJhSoaGIDGIb6fA6nTQ4iQdYkS0QgQ==" saltValue="SHx/Dvv+3kQUuL0BbDthEQ==" spinCount="100000" sheet="1" formatColumns="0" formatRows="0" selectLockedCells="1"/>
  <customSheetViews>
    <customSheetView guid="{6167D39F-8E2F-4CD1-888C-E1DCB300434D}" showPageBreaks="1" showGridLines="0" printArea="1" view="pageBreakPreview">
      <selection activeCell="G26" sqref="G26"/>
      <pageMargins left="0.5" right="0.38" top="0.56999999999999995" bottom="0.48" header="0.38" footer="0.24"/>
      <printOptions horizontalCentered="1"/>
      <pageSetup paperSize="9" fitToHeight="0" orientation="portrait" r:id="rId1"/>
      <headerFooter alignWithMargins="0">
        <oddFooter>&amp;R&amp;"Book Antiqua,Bold"&amp;10Schedule-5/ Page &amp;P of &amp;N</oddFooter>
      </headerFooter>
    </customSheetView>
    <customSheetView guid="{483DCDBB-D1CA-4B11-85F4-FA65A96DCE29}" showPageBreaks="1" showGridLines="0" printArea="1" view="pageBreakPreview" topLeftCell="A4">
      <selection activeCell="G26" sqref="G26"/>
      <pageMargins left="0.5" right="0.38" top="0.56999999999999995" bottom="0.48" header="0.38" footer="0.24"/>
      <printOptions horizontalCentered="1"/>
      <pageSetup paperSize="9" fitToHeight="0" orientation="portrait" r:id="rId2"/>
      <headerFooter alignWithMargins="0">
        <oddFooter>&amp;R&amp;"Book Antiqua,Bold"&amp;10Schedule-5/ Page &amp;P of &amp;N</oddFooter>
      </headerFooter>
    </customSheetView>
    <customSheetView guid="{FA8C7114-2E15-4727-B4B0-927BCE12D1A6}" showPageBreaks="1" showGridLines="0" printArea="1" view="pageBreakPreview" topLeftCell="A4">
      <selection activeCell="G20" sqref="G20"/>
      <pageMargins left="0.5" right="0.38" top="0.56999999999999995" bottom="0.48" header="0.38" footer="0.24"/>
      <printOptions horizontalCentered="1"/>
      <pageSetup paperSize="9" fitToHeight="0" orientation="portrait" r:id="rId3"/>
      <headerFooter alignWithMargins="0">
        <oddFooter>&amp;R&amp;"Book Antiqua,Bold"&amp;10Schedule-5/ Page &amp;P of &amp;N</oddFooter>
      </headerFooter>
    </customSheetView>
    <customSheetView guid="{5C772B04-11E1-4A74-9F43-9A74EF38E5E2}" showPageBreaks="1" showGridLines="0" printArea="1" view="pageBreakPreview" topLeftCell="A4">
      <selection activeCell="A2" sqref="A2"/>
      <pageMargins left="0.5" right="0.38" top="0.56999999999999995" bottom="0.48" header="0.38" footer="0.24"/>
      <printOptions horizontalCentered="1"/>
      <pageSetup paperSize="9" fitToHeight="0" orientation="portrait" r:id="rId4"/>
      <headerFooter alignWithMargins="0">
        <oddFooter>&amp;R&amp;"Book Antiqua,Bold"&amp;10Schedule-5/ Page &amp;P of &amp;N</oddFooter>
      </headerFooter>
    </customSheetView>
    <customSheetView guid="{883F4F4D-A630-4132-B676-8201FF751979}" showPageBreaks="1" showGridLines="0" printArea="1" view="pageBreakPreview" topLeftCell="A4">
      <selection activeCell="A2" sqref="A2"/>
      <pageMargins left="0.5" right="0.38" top="0.56999999999999995" bottom="0.48" header="0.38" footer="0.24"/>
      <printOptions horizontalCentered="1"/>
      <pageSetup paperSize="9" fitToHeight="0" orientation="portrait" r:id="rId5"/>
      <headerFooter alignWithMargins="0">
        <oddFooter>&amp;R&amp;"Book Antiqua,Bold"&amp;10Schedule-5/ Page &amp;P of &amp;N</oddFooter>
      </headerFooter>
    </customSheetView>
    <customSheetView guid="{D545044E-B7FF-408B-A291-2187C526EC3D}" showPageBreaks="1" showGridLines="0" printArea="1" view="pageBreakPreview" topLeftCell="A10">
      <selection activeCell="F23" sqref="F23"/>
      <pageMargins left="0.5" right="0.38" top="0.56999999999999995" bottom="0.48" header="0.38" footer="0.24"/>
      <printOptions horizontalCentered="1"/>
      <pageSetup paperSize="9" fitToHeight="0" orientation="portrait" r:id="rId6"/>
      <headerFooter alignWithMargins="0">
        <oddFooter>&amp;R&amp;"Book Antiqua,Bold"&amp;10Schedule-5/ Page &amp;P of &amp;N</oddFooter>
      </headerFooter>
    </customSheetView>
    <customSheetView guid="{D963BE1A-1920-4E18-8F54-07F354CCE224}" showPageBreaks="1" showGridLines="0" printArea="1" view="pageBreakPreview" topLeftCell="A10">
      <selection activeCell="B17" sqref="B17:C17"/>
      <pageMargins left="0.5" right="0.38" top="0.56999999999999995" bottom="0.48" header="0.38" footer="0.24"/>
      <printOptions horizontalCentered="1"/>
      <pageSetup paperSize="9" fitToHeight="0" orientation="portrait" r:id="rId7"/>
      <headerFooter alignWithMargins="0">
        <oddFooter>&amp;R&amp;"Book Antiqua,Bold"&amp;10Schedule-5/ Page &amp;P of &amp;N</oddFooter>
      </headerFooter>
    </customSheetView>
    <customSheetView guid="{D39E83F3-4061-47C5-8153-10B7C21D208A}" showPageBreaks="1" showGridLines="0" printArea="1" view="pageBreakPreview" topLeftCell="A16">
      <selection activeCell="B17" sqref="B17:C17"/>
      <pageMargins left="0.5" right="0.38" top="0.56999999999999995" bottom="0.48" header="0.38" footer="0.24"/>
      <printOptions horizontalCentered="1"/>
      <pageSetup paperSize="9" fitToHeight="0" orientation="portrait" r:id="rId8"/>
      <headerFooter alignWithMargins="0">
        <oddFooter>&amp;R&amp;"Book Antiqua,Bold"&amp;10Schedule-5/ Page &amp;P of &amp;N</oddFooter>
      </headerFooter>
    </customSheetView>
    <customSheetView guid="{EFF9997F-F423-457E-8339-C5D06689EC0D}" showPageBreaks="1" showGridLines="0" printArea="1" view="pageBreakPreview" topLeftCell="A16">
      <selection activeCell="B17" sqref="B17:C17"/>
      <pageMargins left="0.5" right="0.38" top="0.56999999999999995" bottom="0.48" header="0.38" footer="0.24"/>
      <printOptions horizontalCentered="1"/>
      <pageSetup paperSize="9" fitToHeight="0" orientation="portrait" r:id="rId9"/>
      <headerFooter alignWithMargins="0">
        <oddFooter>&amp;R&amp;"Book Antiqua,Bold"&amp;10Schedule-5/ Page &amp;P of &amp;N</oddFooter>
      </headerFooter>
    </customSheetView>
    <customSheetView guid="{8020169D-1904-4071-9010-34C6BAD35472}" showPageBreaks="1" showGridLines="0" printArea="1" view="pageBreakPreview" topLeftCell="A19">
      <selection activeCell="F22" sqref="F22"/>
      <pageMargins left="0.5" right="0.38" top="0.56999999999999995" bottom="0.48" header="0.38" footer="0.24"/>
      <printOptions horizontalCentered="1"/>
      <pageSetup paperSize="9" fitToHeight="0" orientation="portrait" r:id="rId10"/>
      <headerFooter alignWithMargins="0">
        <oddFooter>&amp;R&amp;"Book Antiqua,Bold"&amp;10Schedule-5/ Page &amp;P of &amp;N</oddFooter>
      </headerFooter>
    </customSheetView>
    <customSheetView guid="{BE00177C-666B-4CCB-B6AF-EE8409A04F15}" showPageBreaks="1" showGridLines="0" printArea="1" view="pageBreakPreview">
      <selection activeCell="D21" sqref="D21"/>
      <pageMargins left="0.5" right="0.38" top="0.56999999999999995" bottom="0.48" header="0.38" footer="0.24"/>
      <printOptions horizontalCentered="1"/>
      <pageSetup paperSize="9" fitToHeight="0" orientation="portrait" r:id="rId11"/>
      <headerFooter alignWithMargins="0">
        <oddFooter>&amp;R&amp;"Book Antiqua,Bold"&amp;10Schedule-5/ Page &amp;P of &amp;N</oddFooter>
      </headerFooter>
    </customSheetView>
    <customSheetView guid="{5A07DBA2-29FE-46EA-8A64-6BF1FB7295C8}" showPageBreaks="1" showGridLines="0" printArea="1" view="pageBreakPreview" showRuler="0" topLeftCell="A10">
      <selection activeCell="D21" sqref="D21"/>
      <pageMargins left="0.5" right="0.38" top="0.56999999999999995" bottom="0.48" header="0.38" footer="0.24"/>
      <printOptions horizontalCentered="1"/>
      <pageSetup paperSize="9" fitToHeight="0" orientation="portrait" r:id="rId12"/>
      <headerFooter alignWithMargins="0">
        <oddFooter>&amp;R&amp;"Book Antiqua,Bold"&amp;10Schedule-5/ Page &amp;P of &amp;N</oddFooter>
      </headerFooter>
    </customSheetView>
    <customSheetView guid="{42E48991-4351-4471-8AF6-A35D24AE57E4}" showPageBreaks="1" showGridLines="0" printArea="1" view="pageBreakPreview" topLeftCell="A22">
      <selection activeCell="E15" sqref="E15"/>
      <pageMargins left="0.5" right="0.38" top="0.56999999999999995" bottom="0.48" header="0.38" footer="0.24"/>
      <printOptions horizontalCentered="1"/>
      <pageSetup paperSize="9" fitToHeight="0" orientation="portrait" r:id="rId13"/>
      <headerFooter alignWithMargins="0">
        <oddFooter>&amp;R&amp;"Book Antiqua,Bold"&amp;10Schedule-5/ Page &amp;P of &amp;N</oddFooter>
      </headerFooter>
    </customSheetView>
    <customSheetView guid="{9CA44E70-650F-49CD-967F-298619682CA2}" topLeftCell="A13">
      <selection activeCell="D12" sqref="D12"/>
      <pageMargins left="0.5" right="0.38" top="0.56999999999999995" bottom="0.48" header="0.38" footer="0.24"/>
      <printOptions horizontalCentered="1"/>
      <pageSetup paperSize="9" fitToHeight="0" orientation="portrait" r:id="rId14"/>
      <headerFooter alignWithMargins="0">
        <oddFooter>&amp;R&amp;"Book Antiqua,Bold"&amp;10Schedule-5/ Page &amp;P of &amp;N</oddFooter>
      </headerFooter>
    </customSheetView>
    <customSheetView guid="{C39F923C-6CD3-45D8-86F8-6C4D806DDD7E}" topLeftCell="A16">
      <selection activeCell="F45" sqref="F45"/>
      <pageMargins left="0.5" right="0.38" top="0.56999999999999995" bottom="0.48" header="0.38" footer="0.24"/>
      <printOptions horizontalCentered="1"/>
      <pageSetup paperSize="9" fitToHeight="0" orientation="portrait" r:id="rId15"/>
      <headerFooter alignWithMargins="0">
        <oddFooter>&amp;R&amp;"Book Antiqua,Bold"&amp;10Schedule-5/ Page &amp;P of &amp;N</oddFooter>
      </headerFooter>
    </customSheetView>
    <customSheetView guid="{B1277D53-29D6-4226-81E2-084FB62977B6}">
      <selection activeCell="B28" sqref="B28:D30"/>
      <pageMargins left="0.5" right="0.38" top="0.56999999999999995" bottom="0.48" header="0.38" footer="0.24"/>
      <printOptions horizontalCentered="1"/>
      <pageSetup paperSize="9" fitToHeight="0" orientation="portrait" r:id="rId16"/>
      <headerFooter alignWithMargins="0">
        <oddFooter>&amp;R&amp;"Book Antiqua,Bold"&amp;10Schedule-6/ Page &amp;P of &amp;N</oddFooter>
      </headerFooter>
    </customSheetView>
    <customSheetView guid="{58D82F59-8CF6-455F-B9F4-081499FDF243}">
      <selection activeCell="F15" sqref="F15"/>
      <pageMargins left="0.5" right="0.38" top="0.56999999999999995" bottom="0.48" header="0.38" footer="0.24"/>
      <printOptions horizontalCentered="1"/>
      <pageSetup paperSize="9" fitToHeight="0" orientation="portrait" r:id="rId17"/>
      <headerFooter alignWithMargins="0">
        <oddFooter>&amp;R&amp;"Book Antiqua,Bold"&amp;10Schedule-6/ Page &amp;P of &amp;N</oddFooter>
      </headerFooter>
    </customSheetView>
    <customSheetView guid="{4F65FF32-EC61-4022-A399-2986D7B6B8B3}" showPageBreaks="1" zeroValues="0" printArea="1" view="pageBreakPreview" showRuler="0">
      <selection activeCell="B2" sqref="B2:E2"/>
      <pageMargins left="0.5" right="0.38" top="0.56999999999999995" bottom="0.48" header="0.38" footer="0.24"/>
      <printOptions horizontalCentered="1"/>
      <pageSetup paperSize="9" fitToHeight="0" orientation="portrait" r:id="rId18"/>
      <headerFooter alignWithMargins="0">
        <oddFooter>&amp;R&amp;"Book Antiqua,Bold"&amp;10Page &amp;P of &amp;N</oddFooter>
      </headerFooter>
    </customSheetView>
    <customSheetView guid="{696D9240-6693-44E8-B9A4-2BFADD101EE2}">
      <selection activeCell="F15" sqref="F15"/>
      <pageMargins left="0.5" right="0.38" top="0.56999999999999995" bottom="0.48" header="0.38" footer="0.24"/>
      <printOptions horizontalCentered="1"/>
      <pageSetup paperSize="9" fitToHeight="0" orientation="portrait" r:id="rId19"/>
      <headerFooter alignWithMargins="0">
        <oddFooter>&amp;R&amp;"Book Antiqua,Bold"&amp;10Schedule-6/ Page &amp;P of &amp;N</oddFooter>
      </headerFooter>
    </customSheetView>
    <customSheetView guid="{B0EE7D76-5806-4718-BDAD-3A3EA691E5E4}" topLeftCell="A16">
      <selection activeCell="F15" sqref="F15"/>
      <pageMargins left="0.5" right="0.38" top="0.56999999999999995" bottom="0.48" header="0.38" footer="0.24"/>
      <printOptions horizontalCentered="1"/>
      <pageSetup paperSize="9" fitToHeight="0" orientation="portrait" r:id="rId20"/>
      <headerFooter alignWithMargins="0">
        <oddFooter>&amp;R&amp;"Book Antiqua,Bold"&amp;10Schedule-6/ Page &amp;P of &amp;N</oddFooter>
      </headerFooter>
    </customSheetView>
    <customSheetView guid="{E95B21C1-D936-4435-AF6F-90CF0B6A7506}">
      <selection activeCell="B28" sqref="B28:D30"/>
      <pageMargins left="0.5" right="0.38" top="0.56999999999999995" bottom="0.48" header="0.38" footer="0.24"/>
      <printOptions horizontalCentered="1"/>
      <pageSetup paperSize="9" fitToHeight="0" orientation="portrait" r:id="rId21"/>
      <headerFooter alignWithMargins="0">
        <oddFooter>&amp;R&amp;"Book Antiqua,Bold"&amp;10Schedule-6/ Page &amp;P of &amp;N</oddFooter>
      </headerFooter>
    </customSheetView>
    <customSheetView guid="{9C0E3A54-A1E4-4406-967B-FE168F751196}" topLeftCell="A13">
      <selection activeCell="D12" sqref="D12"/>
      <pageMargins left="0.5" right="0.38" top="0.56999999999999995" bottom="0.48" header="0.38" footer="0.24"/>
      <printOptions horizontalCentered="1"/>
      <pageSetup paperSize="9" fitToHeight="0" orientation="portrait" r:id="rId22"/>
      <headerFooter alignWithMargins="0">
        <oddFooter>&amp;R&amp;"Book Antiqua,Bold"&amp;10Schedule-5/ Page &amp;P of &amp;N</oddFooter>
      </headerFooter>
    </customSheetView>
    <customSheetView guid="{EF525F2E-18DE-47FD-A864-6F2A2CA91061}" topLeftCell="A28">
      <selection activeCell="D12" sqref="D12"/>
      <pageMargins left="0.5" right="0.38" top="0.56999999999999995" bottom="0.48" header="0.38" footer="0.24"/>
      <printOptions horizontalCentered="1"/>
      <pageSetup paperSize="9" fitToHeight="0" orientation="portrait" r:id="rId23"/>
      <headerFooter alignWithMargins="0">
        <oddFooter>&amp;R&amp;"Book Antiqua,Bold"&amp;10Schedule-5/ Page &amp;P of &amp;N</oddFooter>
      </headerFooter>
    </customSheetView>
    <customSheetView guid="{FE49A1A8-589E-4C61-B5F2-2DC8472D06ED}" showPageBreaks="1" showGridLines="0" printArea="1" view="pageBreakPreview" topLeftCell="A13">
      <selection activeCell="E15" sqref="E15"/>
      <pageMargins left="0.5" right="0.38" top="0.56999999999999995" bottom="0.48" header="0.38" footer="0.24"/>
      <printOptions horizontalCentered="1"/>
      <pageSetup paperSize="9" fitToHeight="0" orientation="portrait" r:id="rId24"/>
      <headerFooter alignWithMargins="0">
        <oddFooter>&amp;R&amp;"Book Antiqua,Bold"&amp;10Schedule-5/ Page &amp;P of &amp;N</oddFooter>
      </headerFooter>
    </customSheetView>
    <customSheetView guid="{7781E931-9022-448B-8CEA-16A952A0B08B}" showPageBreaks="1" showGridLines="0" printArea="1" view="pageBreakPreview" topLeftCell="A25">
      <selection activeCell="E15" sqref="E15"/>
      <pageMargins left="0.5" right="0.38" top="0.56999999999999995" bottom="0.48" header="0.38" footer="0.24"/>
      <printOptions horizontalCentered="1"/>
      <pageSetup paperSize="9" fitToHeight="0" orientation="portrait" r:id="rId25"/>
      <headerFooter alignWithMargins="0">
        <oddFooter>&amp;R&amp;"Book Antiqua,Bold"&amp;10Schedule-5/ Page &amp;P of &amp;N</oddFooter>
      </headerFooter>
    </customSheetView>
    <customSheetView guid="{2B22B4D9-734E-466D-B6F8-DF61D532EF69}" showPageBreaks="1" showGridLines="0" printArea="1" view="pageBreakPreview" topLeftCell="A10">
      <selection activeCell="A2" sqref="A2"/>
      <pageMargins left="0.5" right="0.38" top="0.56999999999999995" bottom="0.48" header="0.38" footer="0.24"/>
      <printOptions horizontalCentered="1"/>
      <pageSetup paperSize="9" fitToHeight="0" orientation="portrait" r:id="rId26"/>
      <headerFooter alignWithMargins="0">
        <oddFooter>&amp;R&amp;"Book Antiqua,Bold"&amp;10Schedule-5/ Page &amp;P of &amp;N</oddFooter>
      </headerFooter>
    </customSheetView>
    <customSheetView guid="{31B0652A-BB55-4DFD-AFC3-AF588AAE8EEC}" showPageBreaks="1" showGridLines="0" printArea="1" view="pageBreakPreview">
      <selection activeCell="G26" sqref="G26"/>
      <pageMargins left="0.5" right="0.38" top="0.56999999999999995" bottom="0.48" header="0.38" footer="0.24"/>
      <printOptions horizontalCentered="1"/>
      <pageSetup paperSize="9" fitToHeight="0" orientation="portrait" r:id="rId27"/>
      <headerFooter alignWithMargins="0">
        <oddFooter>&amp;R&amp;"Book Antiqua,Bold"&amp;10Schedule-5/ Page &amp;P of &amp;N</oddFooter>
      </headerFooter>
    </customSheetView>
  </customSheetViews>
  <mergeCells count="17">
    <mergeCell ref="B17:C17"/>
    <mergeCell ref="B18:C18"/>
    <mergeCell ref="B19:C19"/>
    <mergeCell ref="B23:C23"/>
    <mergeCell ref="B20:C20"/>
    <mergeCell ref="B21:C21"/>
    <mergeCell ref="B22:C22"/>
    <mergeCell ref="A3:D3"/>
    <mergeCell ref="A4:D4"/>
    <mergeCell ref="B13:C13"/>
    <mergeCell ref="B16:C16"/>
    <mergeCell ref="B14:C14"/>
    <mergeCell ref="B15:C15"/>
    <mergeCell ref="B9:C9"/>
    <mergeCell ref="B8:C8"/>
    <mergeCell ref="B10:C10"/>
    <mergeCell ref="B11:C11"/>
  </mergeCells>
  <phoneticPr fontId="1" type="noConversion"/>
  <printOptions horizontalCentered="1"/>
  <pageMargins left="0.5" right="0.38" top="0.56999999999999995" bottom="0.48" header="0.38" footer="0.24"/>
  <pageSetup paperSize="9" fitToHeight="0" orientation="portrait" r:id="rId28"/>
  <headerFooter alignWithMargins="0">
    <oddFooter>&amp;R&amp;"Book Antiqua,Bold"&amp;10Schedule-5/ Page &amp;P of &amp;N</oddFooter>
  </headerFooter>
  <drawing r:id="rId2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00B0F0"/>
  </sheetPr>
  <dimension ref="A1:F32"/>
  <sheetViews>
    <sheetView showGridLines="0" view="pageBreakPreview" topLeftCell="A6" zoomScaleNormal="100" zoomScaleSheetLayoutView="100" workbookViewId="0">
      <selection activeCell="F24" sqref="F24"/>
    </sheetView>
  </sheetViews>
  <sheetFormatPr defaultColWidth="10" defaultRowHeight="16.5"/>
  <cols>
    <col min="1" max="1" width="10.625" style="32" customWidth="1"/>
    <col min="2" max="2" width="27.5" style="32" customWidth="1"/>
    <col min="3" max="3" width="21" style="32" customWidth="1"/>
    <col min="4" max="4" width="34.375" style="32" customWidth="1"/>
    <col min="5" max="5" width="10" style="29"/>
    <col min="6" max="6" width="24.375" style="29" customWidth="1"/>
    <col min="7" max="16384" width="10" style="29"/>
  </cols>
  <sheetData>
    <row r="1" spans="1:6" ht="18" customHeight="1">
      <c r="A1" s="53" t="str">
        <f>Cover!B3</f>
        <v>Specification No.: CC/NT/G-MISC/DOM/A06/26/00981</v>
      </c>
      <c r="B1" s="54"/>
      <c r="C1" s="4"/>
      <c r="D1" s="5" t="s">
        <v>329</v>
      </c>
    </row>
    <row r="2" spans="1:6" ht="18" customHeight="1">
      <c r="A2" s="2"/>
      <c r="B2" s="7"/>
      <c r="C2" s="1"/>
      <c r="D2" s="1"/>
    </row>
    <row r="3" spans="1:6" ht="79.5" customHeight="1">
      <c r="A3" s="606" t="str">
        <f>Cover!$B$2</f>
        <v>Procurement of Insulated Cross Arm for 400kV System under vendor development.</v>
      </c>
      <c r="B3" s="606"/>
      <c r="C3" s="606"/>
      <c r="D3" s="606"/>
      <c r="E3" s="47"/>
      <c r="F3" s="47"/>
    </row>
    <row r="4" spans="1:6" ht="21.95" customHeight="1">
      <c r="A4" s="618" t="s">
        <v>210</v>
      </c>
      <c r="B4" s="618"/>
      <c r="C4" s="618"/>
      <c r="D4" s="618"/>
    </row>
    <row r="5" spans="1:6" ht="18" customHeight="1">
      <c r="A5" s="31"/>
    </row>
    <row r="6" spans="1:6" ht="18" customHeight="1">
      <c r="A6" s="22" t="str">
        <f>'Sch-1'!A6</f>
        <v>Bidder’s Name and Address</v>
      </c>
      <c r="D6" s="58" t="s">
        <v>215</v>
      </c>
    </row>
    <row r="7" spans="1:6" ht="18" customHeight="1">
      <c r="A7" s="193" t="str">
        <f>'Sch-1'!A7</f>
        <v>Bidder as Individual Firm</v>
      </c>
      <c r="D7" s="59" t="s">
        <v>217</v>
      </c>
    </row>
    <row r="8" spans="1:6">
      <c r="A8" s="33" t="s">
        <v>233</v>
      </c>
      <c r="B8" s="615" t="str">
        <f>IF('Sch-1'!C8=0, "", 'Sch-1'!C8)</f>
        <v/>
      </c>
      <c r="C8" s="615"/>
      <c r="D8" s="59" t="s">
        <v>219</v>
      </c>
    </row>
    <row r="9" spans="1:6">
      <c r="A9" s="33" t="s">
        <v>234</v>
      </c>
      <c r="B9" s="615" t="str">
        <f>IF('Sch-1'!C9=0, "", 'Sch-1'!C9)</f>
        <v/>
      </c>
      <c r="C9" s="615"/>
      <c r="D9" s="59" t="s">
        <v>220</v>
      </c>
    </row>
    <row r="10" spans="1:6">
      <c r="A10" s="34"/>
      <c r="B10" s="615" t="str">
        <f>IF('Sch-1'!C10=0, "", 'Sch-1'!C10)</f>
        <v/>
      </c>
      <c r="C10" s="615"/>
      <c r="D10" s="59" t="s">
        <v>221</v>
      </c>
    </row>
    <row r="11" spans="1:6">
      <c r="A11" s="34"/>
      <c r="B11" s="615" t="str">
        <f>IF('Sch-1'!C11=0, "", 'Sch-1'!C11)</f>
        <v/>
      </c>
      <c r="C11" s="615"/>
      <c r="D11" s="59" t="s">
        <v>222</v>
      </c>
    </row>
    <row r="12" spans="1:6" ht="18" customHeight="1">
      <c r="A12" s="48"/>
      <c r="B12" s="48"/>
      <c r="C12" s="48"/>
      <c r="D12" s="58"/>
    </row>
    <row r="13" spans="1:6" ht="21.95" customHeight="1">
      <c r="A13" s="49" t="s">
        <v>201</v>
      </c>
      <c r="B13" s="607" t="s">
        <v>196</v>
      </c>
      <c r="C13" s="608"/>
      <c r="D13" s="50" t="s">
        <v>203</v>
      </c>
    </row>
    <row r="14" spans="1:6" ht="21.95" customHeight="1">
      <c r="A14" s="36" t="s">
        <v>204</v>
      </c>
      <c r="B14" s="646" t="s">
        <v>237</v>
      </c>
      <c r="C14" s="646"/>
      <c r="D14" s="64"/>
    </row>
    <row r="15" spans="1:6" ht="39.75" customHeight="1">
      <c r="A15" s="51"/>
      <c r="B15" s="649" t="str">
        <f>'Sch-5'!B15:C15</f>
        <v xml:space="preserve">Ex-works price of Plant and Equipment including Type Test Charges </v>
      </c>
      <c r="C15" s="632"/>
      <c r="D15" s="459">
        <f>'Sch-1'!O21*(1-Discount!O18)+'Sch-6'!J21*(1-Discount!O22)</f>
        <v>0</v>
      </c>
    </row>
    <row r="16" spans="1:6" ht="21.95" customHeight="1">
      <c r="A16" s="36" t="s">
        <v>206</v>
      </c>
      <c r="B16" s="646" t="s">
        <v>238</v>
      </c>
      <c r="C16" s="646"/>
      <c r="D16" s="65"/>
    </row>
    <row r="17" spans="1:6" ht="35.1" customHeight="1">
      <c r="A17" s="51"/>
      <c r="B17" s="649" t="str">
        <f>'Sch-5'!B17:C17</f>
        <v xml:space="preserve">Local Transportation, In-transit Insurance and loading </v>
      </c>
      <c r="C17" s="632"/>
      <c r="D17" s="459">
        <f>'Sch-5'!D17*(1-Discount!O20)</f>
        <v>0</v>
      </c>
    </row>
    <row r="18" spans="1:6" ht="21.95" customHeight="1">
      <c r="A18" s="36" t="s">
        <v>207</v>
      </c>
      <c r="B18" s="646" t="s">
        <v>239</v>
      </c>
      <c r="C18" s="646"/>
      <c r="D18" s="66"/>
    </row>
    <row r="19" spans="1:6" ht="30" customHeight="1">
      <c r="A19" s="41"/>
      <c r="B19" s="650" t="s">
        <v>412</v>
      </c>
      <c r="C19" s="651"/>
      <c r="D19" s="68" t="s">
        <v>257</v>
      </c>
    </row>
    <row r="20" spans="1:6" ht="21.95" customHeight="1">
      <c r="A20" s="36" t="s">
        <v>208</v>
      </c>
      <c r="B20" s="646" t="s">
        <v>240</v>
      </c>
      <c r="C20" s="646"/>
      <c r="D20" s="64"/>
    </row>
    <row r="21" spans="1:6" ht="21" customHeight="1">
      <c r="A21" s="40"/>
      <c r="B21" s="656" t="s">
        <v>212</v>
      </c>
      <c r="C21" s="653"/>
      <c r="D21" s="476">
        <f>ROUND(('Sch-5'!D21*(1-Discount!O18)),0)</f>
        <v>0</v>
      </c>
    </row>
    <row r="22" spans="1:6" ht="5.25" customHeight="1">
      <c r="A22" s="40"/>
      <c r="B22" s="460"/>
      <c r="C22" s="372"/>
      <c r="D22" s="168"/>
      <c r="F22" s="477"/>
    </row>
    <row r="23" spans="1:6" ht="18.75" customHeight="1">
      <c r="A23" s="36">
        <v>5</v>
      </c>
      <c r="B23" s="646" t="s">
        <v>324</v>
      </c>
      <c r="C23" s="646"/>
      <c r="D23" s="63"/>
    </row>
    <row r="24" spans="1:6" ht="41.25" customHeight="1">
      <c r="A24" s="40"/>
      <c r="B24" s="631" t="s">
        <v>261</v>
      </c>
      <c r="C24" s="632"/>
      <c r="D24" s="522" t="s">
        <v>257</v>
      </c>
    </row>
    <row r="25" spans="1:6" ht="24" customHeight="1">
      <c r="A25" s="624"/>
      <c r="B25" s="625" t="s">
        <v>470</v>
      </c>
      <c r="C25" s="625"/>
      <c r="D25" s="462">
        <f>SUM(D15,D17,D21)</f>
        <v>0</v>
      </c>
    </row>
    <row r="26" spans="1:6" ht="21.75" customHeight="1">
      <c r="A26" s="624"/>
      <c r="B26" s="625"/>
      <c r="C26" s="625"/>
      <c r="D26" s="71"/>
    </row>
    <row r="27" spans="1:6" ht="30" customHeight="1">
      <c r="A27" s="70"/>
      <c r="B27" s="72"/>
      <c r="C27" s="72"/>
      <c r="D27" s="73"/>
    </row>
    <row r="28" spans="1:6" ht="30" customHeight="1">
      <c r="A28" s="26" t="s">
        <v>225</v>
      </c>
      <c r="B28" s="117" t="str">
        <f>IF('Sch-1'!B29=0,"", 'Sch-1'!B29)</f>
        <v/>
      </c>
      <c r="C28" s="27"/>
      <c r="D28" s="468"/>
      <c r="F28" s="28"/>
    </row>
    <row r="29" spans="1:6" ht="30" customHeight="1">
      <c r="A29" s="26" t="s">
        <v>226</v>
      </c>
      <c r="B29" s="117" t="str">
        <f>IF('Sch-1'!B30=0,"", 'Sch-1'!B30)</f>
        <v/>
      </c>
      <c r="C29" s="27" t="s">
        <v>228</v>
      </c>
      <c r="D29" s="90" t="str">
        <f>IF('Sch-1'!O29=0,"",'Sch-1'!O29)</f>
        <v/>
      </c>
      <c r="F29" s="2"/>
    </row>
    <row r="30" spans="1:6" ht="30" customHeight="1">
      <c r="A30" s="3"/>
      <c r="B30" s="467"/>
      <c r="C30" s="27" t="s">
        <v>229</v>
      </c>
      <c r="D30" s="90" t="str">
        <f>IF('Sch-1'!O30=0,"",'Sch-1'!O30)</f>
        <v/>
      </c>
      <c r="F30" s="2"/>
    </row>
    <row r="31" spans="1:6" ht="30" customHeight="1">
      <c r="A31" s="3"/>
      <c r="B31" s="7"/>
      <c r="C31" s="27"/>
      <c r="D31" s="3"/>
      <c r="F31" s="28"/>
    </row>
    <row r="32" spans="1:6" ht="30" customHeight="1">
      <c r="A32" s="45"/>
      <c r="B32" s="45"/>
      <c r="C32" s="46"/>
      <c r="E32" s="52"/>
    </row>
  </sheetData>
  <sheetProtection algorithmName="SHA-512" hashValue="cR4bKoloraINQWK2RHk82+9GgwLUddPTpjhSDC9l2yOLQ6TPJP42NaNAyspmXI1SwHicplRS/QCbuJtvYC9M4A==" saltValue="fZpzoeZWT+QPh0qFNMG5Tg==" spinCount="100000" sheet="1" formatColumns="0" formatRows="0" selectLockedCells="1"/>
  <customSheetViews>
    <customSheetView guid="{6167D39F-8E2F-4CD1-888C-E1DCB300434D}" showPageBreaks="1" showGridLines="0" printArea="1" view="pageBreakPreview" topLeftCell="A4">
      <selection activeCell="F24" sqref="F24"/>
      <pageMargins left="0.5" right="0.38" top="0.56999999999999995" bottom="0.48" header="0.38" footer="0.24"/>
      <printOptions horizontalCentered="1"/>
      <pageSetup paperSize="9" scale="74" fitToHeight="0" orientation="portrait" r:id="rId1"/>
      <headerFooter alignWithMargins="0">
        <oddFooter>&amp;R&amp;"Book Antiqua,Bold"&amp;10Schedule-5/ Page &amp;P of &amp;N</oddFooter>
      </headerFooter>
    </customSheetView>
    <customSheetView guid="{483DCDBB-D1CA-4B11-85F4-FA65A96DCE29}" showPageBreaks="1" showGridLines="0" printArea="1" view="pageBreakPreview" topLeftCell="A4">
      <selection activeCell="F24" sqref="F24"/>
      <pageMargins left="0.5" right="0.38" top="0.56999999999999995" bottom="0.48" header="0.38" footer="0.24"/>
      <printOptions horizontalCentered="1"/>
      <pageSetup paperSize="9" scale="74" fitToHeight="0" orientation="portrait" r:id="rId2"/>
      <headerFooter alignWithMargins="0">
        <oddFooter>&amp;R&amp;"Book Antiqua,Bold"&amp;10Schedule-5/ Page &amp;P of &amp;N</oddFooter>
      </headerFooter>
    </customSheetView>
    <customSheetView guid="{FA8C7114-2E15-4727-B4B0-927BCE12D1A6}" showPageBreaks="1" showGridLines="0" printArea="1" view="pageBreakPreview">
      <selection activeCell="D24" sqref="D24"/>
      <pageMargins left="0.5" right="0.38" top="0.56999999999999995" bottom="0.48" header="0.38" footer="0.24"/>
      <printOptions horizontalCentered="1"/>
      <pageSetup paperSize="9" scale="74" fitToHeight="0" orientation="portrait" r:id="rId3"/>
      <headerFooter alignWithMargins="0">
        <oddFooter>&amp;R&amp;"Book Antiqua,Bold"&amp;10Schedule-5/ Page &amp;P of &amp;N</oddFooter>
      </headerFooter>
    </customSheetView>
    <customSheetView guid="{5C772B04-11E1-4A74-9F43-9A74EF38E5E2}" showPageBreaks="1" showGridLines="0" printArea="1" view="pageBreakPreview" topLeftCell="A7">
      <selection activeCell="E29" sqref="E29"/>
      <pageMargins left="0.5" right="0.38" top="0.56999999999999995" bottom="0.48" header="0.38" footer="0.24"/>
      <printOptions horizontalCentered="1"/>
      <pageSetup paperSize="9" scale="74" fitToHeight="0" orientation="portrait" r:id="rId4"/>
      <headerFooter alignWithMargins="0">
        <oddFooter>&amp;R&amp;"Book Antiqua,Bold"&amp;10Schedule-5/ Page &amp;P of &amp;N</oddFooter>
      </headerFooter>
    </customSheetView>
    <customSheetView guid="{883F4F4D-A630-4132-B676-8201FF751979}" showPageBreaks="1" showGridLines="0" printArea="1" view="pageBreakPreview" topLeftCell="A7">
      <selection activeCell="E29" sqref="E29"/>
      <pageMargins left="0.5" right="0.38" top="0.56999999999999995" bottom="0.48" header="0.38" footer="0.24"/>
      <printOptions horizontalCentered="1"/>
      <pageSetup paperSize="9" scale="74" fitToHeight="0" orientation="portrait" r:id="rId5"/>
      <headerFooter alignWithMargins="0">
        <oddFooter>&amp;R&amp;"Book Antiqua,Bold"&amp;10Schedule-5/ Page &amp;P of &amp;N</oddFooter>
      </headerFooter>
    </customSheetView>
    <customSheetView guid="{D545044E-B7FF-408B-A291-2187C526EC3D}" showPageBreaks="1" showGridLines="0" printArea="1" view="pageBreakPreview">
      <selection activeCell="B25" sqref="B25:C26"/>
      <pageMargins left="0.5" right="0.38" top="0.56999999999999995" bottom="0.48" header="0.38" footer="0.24"/>
      <printOptions horizontalCentered="1"/>
      <pageSetup paperSize="9" scale="74" fitToHeight="0" orientation="portrait" r:id="rId6"/>
      <headerFooter alignWithMargins="0">
        <oddFooter>&amp;R&amp;"Book Antiqua,Bold"&amp;10Schedule-5/ Page &amp;P of &amp;N</oddFooter>
      </headerFooter>
    </customSheetView>
    <customSheetView guid="{D963BE1A-1920-4E18-8F54-07F354CCE224}" showPageBreaks="1" showGridLines="0" printArea="1" view="pageBreakPreview" topLeftCell="A10">
      <selection activeCell="B25" sqref="B25:C26"/>
      <pageMargins left="0.5" right="0.38" top="0.56999999999999995" bottom="0.48" header="0.38" footer="0.24"/>
      <printOptions horizontalCentered="1"/>
      <pageSetup paperSize="9" fitToHeight="0" orientation="portrait" r:id="rId7"/>
      <headerFooter alignWithMargins="0">
        <oddFooter>&amp;R&amp;"Book Antiqua,Bold"&amp;10Schedule-5/ Page &amp;P of &amp;N</oddFooter>
      </headerFooter>
    </customSheetView>
    <customSheetView guid="{D39E83F3-4061-47C5-8153-10B7C21D208A}" showPageBreaks="1" showGridLines="0" printArea="1" view="pageBreakPreview" topLeftCell="A7">
      <selection activeCell="B25" sqref="B25:C26"/>
      <pageMargins left="0.5" right="0.38" top="0.56999999999999995" bottom="0.48" header="0.38" footer="0.24"/>
      <printOptions horizontalCentered="1"/>
      <pageSetup paperSize="9" fitToHeight="0" orientation="portrait" r:id="rId8"/>
      <headerFooter alignWithMargins="0">
        <oddFooter>&amp;R&amp;"Book Antiqua,Bold"&amp;10Schedule-5/ Page &amp;P of &amp;N</oddFooter>
      </headerFooter>
    </customSheetView>
    <customSheetView guid="{EFF9997F-F423-457E-8339-C5D06689EC0D}" showPageBreaks="1" showGridLines="0" printArea="1" view="pageBreakPreview" topLeftCell="A7">
      <selection activeCell="B25" sqref="B25:C26"/>
      <pageMargins left="0.5" right="0.38" top="0.56999999999999995" bottom="0.48" header="0.38" footer="0.24"/>
      <printOptions horizontalCentered="1"/>
      <pageSetup paperSize="9" fitToHeight="0" orientation="portrait" r:id="rId9"/>
      <headerFooter alignWithMargins="0">
        <oddFooter>&amp;R&amp;"Book Antiqua,Bold"&amp;10Schedule-5/ Page &amp;P of &amp;N</oddFooter>
      </headerFooter>
    </customSheetView>
    <customSheetView guid="{8020169D-1904-4071-9010-34C6BAD35472}" showPageBreaks="1" showGridLines="0" printArea="1" view="pageBreakPreview">
      <selection activeCell="D25" sqref="D25"/>
      <pageMargins left="0.5" right="0.38" top="0.56999999999999995" bottom="0.48" header="0.38" footer="0.24"/>
      <printOptions horizontalCentered="1"/>
      <pageSetup paperSize="9" fitToHeight="0" orientation="portrait" r:id="rId10"/>
      <headerFooter alignWithMargins="0">
        <oddFooter>&amp;R&amp;"Book Antiqua,Bold"&amp;10Schedule-5/ Page &amp;P of &amp;N</oddFooter>
      </headerFooter>
    </customSheetView>
    <customSheetView guid="{BE00177C-666B-4CCB-B6AF-EE8409A04F15}" showPageBreaks="1" showGridLines="0" printArea="1" view="pageBreakPreview">
      <selection activeCell="D25" sqref="D25"/>
      <pageMargins left="0.5" right="0.38" top="0.56999999999999995" bottom="0.48" header="0.38" footer="0.24"/>
      <printOptions horizontalCentered="1"/>
      <pageSetup paperSize="9" fitToHeight="0" orientation="portrait" r:id="rId11"/>
      <headerFooter alignWithMargins="0">
        <oddFooter>&amp;R&amp;"Book Antiqua,Bold"&amp;10Schedule-5/ Page &amp;P of &amp;N</oddFooter>
      </headerFooter>
    </customSheetView>
    <customSheetView guid="{5A07DBA2-29FE-46EA-8A64-6BF1FB7295C8}" showPageBreaks="1" showGridLines="0" printArea="1" view="pageBreakPreview" showRuler="0" topLeftCell="A19">
      <selection activeCell="D25" sqref="D25"/>
      <pageMargins left="0.5" right="0.38" top="0.56999999999999995" bottom="0.48" header="0.38" footer="0.24"/>
      <printOptions horizontalCentered="1"/>
      <pageSetup paperSize="9" fitToHeight="0" orientation="portrait" r:id="rId12"/>
      <headerFooter alignWithMargins="0">
        <oddFooter>&amp;R&amp;"Book Antiqua,Bold"&amp;10Schedule-5/ Page &amp;P of &amp;N</oddFooter>
      </headerFooter>
    </customSheetView>
    <customSheetView guid="{42E48991-4351-4471-8AF6-A35D24AE57E4}" showPageBreaks="1" showGridLines="0" printArea="1" view="pageBreakPreview" topLeftCell="A16">
      <selection activeCell="D22" sqref="D22"/>
      <pageMargins left="0.5" right="0.38" top="0.56999999999999995" bottom="0.48" header="0.38" footer="0.24"/>
      <printOptions horizontalCentered="1"/>
      <pageSetup paperSize="9" fitToHeight="0" orientation="portrait" r:id="rId13"/>
      <headerFooter alignWithMargins="0">
        <oddFooter>&amp;R&amp;"Book Antiqua,Bold"&amp;10Schedule-5/ Page &amp;P of &amp;N</oddFooter>
      </headerFooter>
    </customSheetView>
    <customSheetView guid="{9CA44E70-650F-49CD-967F-298619682CA2}" topLeftCell="A4">
      <selection activeCell="D21" sqref="D21"/>
      <pageMargins left="0.5" right="0.38" top="0.56999999999999995" bottom="0.48" header="0.38" footer="0.24"/>
      <printOptions horizontalCentered="1"/>
      <pageSetup paperSize="9" fitToHeight="0" orientation="portrait" r:id="rId14"/>
      <headerFooter alignWithMargins="0">
        <oddFooter>&amp;R&amp;"Book Antiqua,Bold"&amp;10Schedule-5/ Page &amp;P of &amp;N</oddFooter>
      </headerFooter>
    </customSheetView>
    <customSheetView guid="{C39F923C-6CD3-45D8-86F8-6C4D806DDD7E}" topLeftCell="A16">
      <selection activeCell="F45" sqref="F45"/>
      <pageMargins left="0.5" right="0.38" top="0.56999999999999995" bottom="0.48" header="0.38" footer="0.24"/>
      <printOptions horizontalCentered="1"/>
      <pageSetup paperSize="9" fitToHeight="0" orientation="portrait" r:id="rId15"/>
      <headerFooter alignWithMargins="0">
        <oddFooter>&amp;R&amp;"Book Antiqua,Bold"&amp;10Schedule-5/ Page &amp;P of &amp;N</oddFooter>
      </headerFooter>
    </customSheetView>
    <customSheetView guid="{B1277D53-29D6-4226-81E2-084FB62977B6}" topLeftCell="A28">
      <selection activeCell="B28" sqref="B28:D30"/>
      <pageMargins left="0.5" right="0.38" top="0.56999999999999995" bottom="0.48" header="0.38" footer="0.24"/>
      <printOptions horizontalCentered="1"/>
      <pageSetup paperSize="9" fitToHeight="0" orientation="portrait" r:id="rId16"/>
      <headerFooter alignWithMargins="0">
        <oddFooter>&amp;R&amp;"Book Antiqua,Bold"&amp;10Schedule-6/ Page &amp;P of &amp;N</oddFooter>
      </headerFooter>
    </customSheetView>
    <customSheetView guid="{58D82F59-8CF6-455F-B9F4-081499FDF243}" topLeftCell="A13">
      <selection activeCell="F21" sqref="F21"/>
      <pageMargins left="0.5" right="0.38" top="0.56999999999999995" bottom="0.48" header="0.38" footer="0.24"/>
      <printOptions horizontalCentered="1"/>
      <pageSetup paperSize="9" fitToHeight="0" orientation="portrait" r:id="rId17"/>
      <headerFooter alignWithMargins="0">
        <oddFooter>&amp;R&amp;"Book Antiqua,Bold"&amp;10Schedule-6/ Page &amp;P of &amp;N</oddFooter>
      </headerFooter>
    </customSheetView>
    <customSheetView guid="{696D9240-6693-44E8-B9A4-2BFADD101EE2}">
      <selection activeCell="F21" sqref="F21"/>
      <pageMargins left="0.5" right="0.38" top="0.56999999999999995" bottom="0.48" header="0.38" footer="0.24"/>
      <printOptions horizontalCentered="1"/>
      <pageSetup paperSize="9" fitToHeight="0" orientation="portrait" r:id="rId18"/>
      <headerFooter alignWithMargins="0">
        <oddFooter>&amp;R&amp;"Book Antiqua,Bold"&amp;10Schedule-6/ Page &amp;P of &amp;N</oddFooter>
      </headerFooter>
    </customSheetView>
    <customSheetView guid="{B0EE7D76-5806-4718-BDAD-3A3EA691E5E4}" topLeftCell="A7">
      <selection activeCell="F21" sqref="F21"/>
      <pageMargins left="0.5" right="0.38" top="0.56999999999999995" bottom="0.48" header="0.38" footer="0.24"/>
      <printOptions horizontalCentered="1"/>
      <pageSetup paperSize="9" fitToHeight="0" orientation="portrait" r:id="rId19"/>
      <headerFooter alignWithMargins="0">
        <oddFooter>&amp;R&amp;"Book Antiqua,Bold"&amp;10Schedule-6/ Page &amp;P of &amp;N</oddFooter>
      </headerFooter>
    </customSheetView>
    <customSheetView guid="{E95B21C1-D936-4435-AF6F-90CF0B6A7506}" topLeftCell="A28">
      <selection activeCell="B28" sqref="B28:D30"/>
      <pageMargins left="0.5" right="0.38" top="0.56999999999999995" bottom="0.48" header="0.38" footer="0.24"/>
      <printOptions horizontalCentered="1"/>
      <pageSetup paperSize="9" fitToHeight="0" orientation="portrait" r:id="rId20"/>
      <headerFooter alignWithMargins="0">
        <oddFooter>&amp;R&amp;"Book Antiqua,Bold"&amp;10Schedule-6/ Page &amp;P of &amp;N</oddFooter>
      </headerFooter>
    </customSheetView>
    <customSheetView guid="{9C0E3A54-A1E4-4406-967B-FE168F751196}" topLeftCell="A4">
      <selection activeCell="D21" sqref="D21"/>
      <pageMargins left="0.5" right="0.38" top="0.56999999999999995" bottom="0.48" header="0.38" footer="0.24"/>
      <printOptions horizontalCentered="1"/>
      <pageSetup paperSize="9" fitToHeight="0" orientation="portrait" r:id="rId21"/>
      <headerFooter alignWithMargins="0">
        <oddFooter>&amp;R&amp;"Book Antiqua,Bold"&amp;10Schedule-5/ Page &amp;P of &amp;N</oddFooter>
      </headerFooter>
    </customSheetView>
    <customSheetView guid="{EF525F2E-18DE-47FD-A864-6F2A2CA91061}" topLeftCell="A7">
      <selection activeCell="D21" sqref="D21"/>
      <pageMargins left="0.5" right="0.38" top="0.56999999999999995" bottom="0.48" header="0.38" footer="0.24"/>
      <printOptions horizontalCentered="1"/>
      <pageSetup paperSize="9" fitToHeight="0" orientation="portrait" r:id="rId22"/>
      <headerFooter alignWithMargins="0">
        <oddFooter>&amp;R&amp;"Book Antiqua,Bold"&amp;10Schedule-5/ Page &amp;P of &amp;N</oddFooter>
      </headerFooter>
    </customSheetView>
    <customSheetView guid="{FE49A1A8-589E-4C61-B5F2-2DC8472D06ED}" showPageBreaks="1" showGridLines="0" printArea="1" view="pageBreakPreview" topLeftCell="A16">
      <selection activeCell="D22" sqref="D22"/>
      <pageMargins left="0.5" right="0.38" top="0.56999999999999995" bottom="0.48" header="0.38" footer="0.24"/>
      <printOptions horizontalCentered="1"/>
      <pageSetup paperSize="9" fitToHeight="0" orientation="portrait" r:id="rId23"/>
      <headerFooter alignWithMargins="0">
        <oddFooter>&amp;R&amp;"Book Antiqua,Bold"&amp;10Schedule-5/ Page &amp;P of &amp;N</oddFooter>
      </headerFooter>
    </customSheetView>
    <customSheetView guid="{7781E931-9022-448B-8CEA-16A952A0B08B}" showPageBreaks="1" showGridLines="0" printArea="1" view="pageBreakPreview" topLeftCell="A25">
      <selection activeCell="D22" sqref="D22"/>
      <pageMargins left="0.5" right="0.38" top="0.56999999999999995" bottom="0.48" header="0.38" footer="0.24"/>
      <printOptions horizontalCentered="1"/>
      <pageSetup paperSize="9" fitToHeight="0" orientation="portrait" r:id="rId24"/>
      <headerFooter alignWithMargins="0">
        <oddFooter>&amp;R&amp;"Book Antiqua,Bold"&amp;10Schedule-5/ Page &amp;P of &amp;N</oddFooter>
      </headerFooter>
    </customSheetView>
    <customSheetView guid="{2B22B4D9-734E-466D-B6F8-DF61D532EF69}" showPageBreaks="1" showGridLines="0" printArea="1" view="pageBreakPreview" topLeftCell="A10">
      <selection activeCell="E29" sqref="E29"/>
      <pageMargins left="0.5" right="0.38" top="0.56999999999999995" bottom="0.48" header="0.38" footer="0.24"/>
      <printOptions horizontalCentered="1"/>
      <pageSetup paperSize="9" scale="74" fitToHeight="0" orientation="portrait" r:id="rId25"/>
      <headerFooter alignWithMargins="0">
        <oddFooter>&amp;R&amp;"Book Antiqua,Bold"&amp;10Schedule-5/ Page &amp;P of &amp;N</oddFooter>
      </headerFooter>
    </customSheetView>
    <customSheetView guid="{31B0652A-BB55-4DFD-AFC3-AF588AAE8EEC}" showPageBreaks="1" showGridLines="0" printArea="1" view="pageBreakPreview" topLeftCell="A4">
      <selection activeCell="F24" sqref="F24"/>
      <pageMargins left="0.5" right="0.38" top="0.56999999999999995" bottom="0.48" header="0.38" footer="0.24"/>
      <printOptions horizontalCentered="1"/>
      <pageSetup paperSize="9" scale="74" fitToHeight="0" orientation="portrait" r:id="rId26"/>
      <headerFooter alignWithMargins="0">
        <oddFooter>&amp;R&amp;"Book Antiqua,Bold"&amp;10Schedule-5/ Page &amp;P of &amp;N</oddFooter>
      </headerFooter>
    </customSheetView>
  </customSheetViews>
  <mergeCells count="19">
    <mergeCell ref="B13:C13"/>
    <mergeCell ref="B14:C14"/>
    <mergeCell ref="B15:C15"/>
    <mergeCell ref="A3:D3"/>
    <mergeCell ref="A4:D4"/>
    <mergeCell ref="B8:C8"/>
    <mergeCell ref="B9:C9"/>
    <mergeCell ref="B10:C10"/>
    <mergeCell ref="B11:C11"/>
    <mergeCell ref="B16:C16"/>
    <mergeCell ref="A25:A26"/>
    <mergeCell ref="B25:C26"/>
    <mergeCell ref="B19:C19"/>
    <mergeCell ref="B20:C20"/>
    <mergeCell ref="B21:C21"/>
    <mergeCell ref="B23:C23"/>
    <mergeCell ref="B24:C24"/>
    <mergeCell ref="B17:C17"/>
    <mergeCell ref="B18:C18"/>
  </mergeCells>
  <phoneticPr fontId="31" type="noConversion"/>
  <printOptions horizontalCentered="1"/>
  <pageMargins left="0.5" right="0.38" top="0.56999999999999995" bottom="0.48" header="0.38" footer="0.24"/>
  <pageSetup paperSize="9" scale="74" fitToHeight="0" orientation="portrait" r:id="rId27"/>
  <headerFooter alignWithMargins="0">
    <oddFooter>&amp;R&amp;"Book Antiqua,Bold"&amp;10Schedule-5/ Page &amp;P of &amp;N</oddFooter>
  </headerFooter>
  <drawing r:id="rId2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indexed="53"/>
  </sheetPr>
  <dimension ref="A1:R25"/>
  <sheetViews>
    <sheetView showGridLines="0" showZeros="0" view="pageBreakPreview" zoomScaleNormal="100" zoomScaleSheetLayoutView="100" workbookViewId="0">
      <selection activeCell="M6" sqref="M6"/>
    </sheetView>
  </sheetViews>
  <sheetFormatPr defaultColWidth="9" defaultRowHeight="16.5"/>
  <cols>
    <col min="1" max="1" width="11.125" style="61" customWidth="1"/>
    <col min="2" max="2" width="14.75" style="61" customWidth="1"/>
    <col min="3" max="3" width="10.125" style="61" customWidth="1"/>
    <col min="4" max="4" width="14.125" style="61" customWidth="1"/>
    <col min="5" max="5" width="6" style="61" hidden="1" customWidth="1"/>
    <col min="6" max="6" width="31.75" style="23" customWidth="1"/>
    <col min="7" max="7" width="8.625" style="23" customWidth="1"/>
    <col min="8" max="8" width="7.625" style="23" customWidth="1"/>
    <col min="9" max="9" width="13.625" style="23" customWidth="1"/>
    <col min="10" max="10" width="23.375" style="23" customWidth="1"/>
    <col min="11" max="11" width="17.625" style="92" customWidth="1"/>
    <col min="12" max="12" width="9" style="74" hidden="1" customWidth="1"/>
    <col min="13" max="14" width="9" style="74"/>
    <col min="15" max="16" width="0" style="74" hidden="1" customWidth="1"/>
    <col min="17" max="17" width="0" style="217" hidden="1" customWidth="1"/>
    <col min="18" max="18" width="21.375" style="74" hidden="1" customWidth="1"/>
    <col min="19" max="16384" width="9" style="74"/>
  </cols>
  <sheetData>
    <row r="1" spans="1:18" ht="18" customHeight="1">
      <c r="A1" s="75"/>
      <c r="B1" s="75"/>
      <c r="C1" s="75"/>
      <c r="D1" s="75"/>
      <c r="E1" s="75"/>
      <c r="F1" s="76"/>
      <c r="G1" s="76"/>
      <c r="H1" s="77"/>
      <c r="I1" s="77"/>
      <c r="J1" s="79" t="s">
        <v>254</v>
      </c>
    </row>
    <row r="2" spans="1:18" ht="16.5" customHeight="1">
      <c r="A2" s="60"/>
      <c r="B2" s="60"/>
      <c r="C2" s="60"/>
      <c r="D2" s="60"/>
      <c r="E2" s="60"/>
      <c r="F2" s="81"/>
      <c r="G2" s="81"/>
      <c r="H2" s="82"/>
      <c r="I2" s="82"/>
      <c r="J2" s="25"/>
    </row>
    <row r="3" spans="1:18" ht="48" customHeight="1">
      <c r="A3" s="657" t="str">
        <f>Cover!$B$2</f>
        <v>Procurement of Insulated Cross Arm for 400kV System under vendor development.</v>
      </c>
      <c r="B3" s="657"/>
      <c r="C3" s="657"/>
      <c r="D3" s="657"/>
      <c r="E3" s="657"/>
      <c r="F3" s="657"/>
      <c r="G3" s="657"/>
      <c r="H3" s="657"/>
      <c r="I3" s="657"/>
      <c r="J3" s="657"/>
      <c r="Q3" s="233" t="s">
        <v>181</v>
      </c>
    </row>
    <row r="4" spans="1:18" ht="21.95" customHeight="1">
      <c r="A4" s="582" t="s">
        <v>413</v>
      </c>
      <c r="B4" s="582"/>
      <c r="C4" s="582"/>
      <c r="D4" s="582"/>
      <c r="E4" s="582"/>
      <c r="F4" s="582"/>
      <c r="G4" s="582"/>
      <c r="H4" s="582"/>
      <c r="I4" s="582"/>
      <c r="J4" s="582"/>
      <c r="Q4" s="233" t="s">
        <v>182</v>
      </c>
    </row>
    <row r="5" spans="1:18" ht="18" customHeight="1">
      <c r="A5" s="62"/>
      <c r="B5" s="62"/>
      <c r="C5" s="62"/>
      <c r="D5" s="62"/>
      <c r="E5" s="62"/>
      <c r="F5" s="93"/>
      <c r="G5" s="93"/>
      <c r="H5" s="93"/>
      <c r="I5" s="93"/>
      <c r="J5" s="93"/>
      <c r="Q5" s="233" t="s">
        <v>188</v>
      </c>
    </row>
    <row r="6" spans="1:18" ht="18" customHeight="1">
      <c r="A6" s="22" t="str">
        <f>'Sch-1'!A6</f>
        <v>Bidder’s Name and Address</v>
      </c>
      <c r="B6" s="22"/>
      <c r="C6" s="22"/>
      <c r="D6" s="22"/>
      <c r="E6" s="22"/>
      <c r="F6" s="32"/>
      <c r="G6" s="32"/>
      <c r="H6" s="32"/>
      <c r="I6" s="57" t="s">
        <v>215</v>
      </c>
      <c r="K6" s="25"/>
      <c r="Q6" s="233" t="s">
        <v>189</v>
      </c>
    </row>
    <row r="7" spans="1:18" ht="18" customHeight="1">
      <c r="A7" s="237" t="str">
        <f>'Sch-1'!A7</f>
        <v>Bidder as Individual Firm</v>
      </c>
      <c r="B7" s="237"/>
      <c r="C7" s="237"/>
      <c r="D7" s="237"/>
      <c r="E7" s="237"/>
      <c r="F7" s="32"/>
      <c r="G7" s="32"/>
      <c r="H7" s="32"/>
      <c r="I7" s="56" t="s">
        <v>217</v>
      </c>
      <c r="K7" s="25"/>
      <c r="Q7" s="233" t="s">
        <v>183</v>
      </c>
    </row>
    <row r="8" spans="1:18" ht="26.25" customHeight="1">
      <c r="A8" s="33" t="s">
        <v>233</v>
      </c>
      <c r="B8" s="33"/>
      <c r="C8" s="33"/>
      <c r="D8" s="33"/>
      <c r="E8" s="33"/>
      <c r="F8" s="615" t="str">
        <f>IF('Sch-1'!C8=0, "", 'Sch-1'!C8)</f>
        <v/>
      </c>
      <c r="G8" s="615"/>
      <c r="H8" s="615"/>
      <c r="I8" s="56" t="s">
        <v>219</v>
      </c>
      <c r="K8" s="25"/>
      <c r="Q8" s="233" t="s">
        <v>184</v>
      </c>
    </row>
    <row r="9" spans="1:18">
      <c r="A9" s="33" t="s">
        <v>234</v>
      </c>
      <c r="B9" s="33"/>
      <c r="C9" s="33"/>
      <c r="D9" s="33"/>
      <c r="E9" s="33"/>
      <c r="F9" s="615" t="str">
        <f>IF('Sch-1'!C9=0, "", 'Sch-1'!C9)</f>
        <v/>
      </c>
      <c r="G9" s="615"/>
      <c r="H9" s="615"/>
      <c r="I9" s="56" t="s">
        <v>220</v>
      </c>
      <c r="K9" s="25"/>
      <c r="Q9" s="233" t="s">
        <v>185</v>
      </c>
    </row>
    <row r="10" spans="1:18">
      <c r="A10" s="34"/>
      <c r="B10" s="34"/>
      <c r="C10" s="34"/>
      <c r="D10" s="34"/>
      <c r="E10" s="34"/>
      <c r="F10" s="615" t="str">
        <f>IF('Sch-1'!C10=0, "", 'Sch-1'!C10)</f>
        <v/>
      </c>
      <c r="G10" s="615"/>
      <c r="H10" s="615"/>
      <c r="I10" s="56" t="s">
        <v>221</v>
      </c>
      <c r="K10" s="25"/>
    </row>
    <row r="11" spans="1:18">
      <c r="A11" s="34"/>
      <c r="B11" s="34"/>
      <c r="C11" s="34"/>
      <c r="D11" s="34"/>
      <c r="E11" s="34"/>
      <c r="F11" s="615" t="str">
        <f>IF('Sch-1'!C11=0, "", 'Sch-1'!C11)</f>
        <v/>
      </c>
      <c r="G11" s="615"/>
      <c r="H11" s="615"/>
      <c r="I11" s="56" t="s">
        <v>222</v>
      </c>
      <c r="K11" s="25"/>
    </row>
    <row r="12" spans="1:18" ht="18" customHeight="1">
      <c r="F12" s="194"/>
      <c r="G12" s="194"/>
      <c r="H12" s="194"/>
      <c r="I12" s="94"/>
      <c r="J12" s="61"/>
      <c r="K12" s="25"/>
    </row>
    <row r="14" spans="1:18" ht="33.75" customHeight="1">
      <c r="A14" s="95" t="s">
        <v>255</v>
      </c>
      <c r="B14" s="96" t="s">
        <v>418</v>
      </c>
      <c r="C14" s="96" t="s">
        <v>423</v>
      </c>
      <c r="D14" s="96" t="s">
        <v>424</v>
      </c>
      <c r="E14" s="96"/>
      <c r="F14" s="96" t="s">
        <v>198</v>
      </c>
      <c r="G14" s="262" t="s">
        <v>190</v>
      </c>
      <c r="H14" s="262" t="s">
        <v>172</v>
      </c>
      <c r="I14" s="262" t="s">
        <v>173</v>
      </c>
      <c r="J14" s="262" t="s">
        <v>174</v>
      </c>
      <c r="R14" s="167"/>
    </row>
    <row r="15" spans="1:18" s="255" customFormat="1">
      <c r="A15" s="97">
        <v>1</v>
      </c>
      <c r="B15" s="97">
        <v>2</v>
      </c>
      <c r="C15" s="97">
        <v>3</v>
      </c>
      <c r="D15" s="97">
        <v>4</v>
      </c>
      <c r="E15" s="97"/>
      <c r="F15" s="97">
        <v>5</v>
      </c>
      <c r="G15" s="97">
        <v>6</v>
      </c>
      <c r="H15" s="97">
        <v>7</v>
      </c>
      <c r="I15" s="296">
        <v>8</v>
      </c>
      <c r="J15" s="296" t="s">
        <v>425</v>
      </c>
      <c r="Q15" s="256"/>
      <c r="R15" s="93"/>
    </row>
    <row r="16" spans="1:18" s="258" customFormat="1" ht="54" customHeight="1">
      <c r="A16" s="662" t="s">
        <v>432</v>
      </c>
      <c r="B16" s="663"/>
      <c r="C16" s="663"/>
      <c r="D16" s="663"/>
      <c r="E16" s="663"/>
      <c r="F16" s="663"/>
      <c r="G16" s="663"/>
      <c r="H16" s="663"/>
      <c r="I16" s="663"/>
      <c r="J16" s="664"/>
      <c r="K16" s="298"/>
      <c r="L16" s="240">
        <f>Discount!O22</f>
        <v>0</v>
      </c>
      <c r="M16" s="240"/>
      <c r="N16" s="240"/>
      <c r="O16" s="240"/>
      <c r="P16" s="240"/>
      <c r="Q16" s="217"/>
      <c r="R16" s="257"/>
    </row>
    <row r="17" spans="1:18" s="258" customFormat="1" ht="43.5" hidden="1" customHeight="1">
      <c r="A17" s="480" t="s">
        <v>157</v>
      </c>
      <c r="B17" s="487">
        <v>7000000859</v>
      </c>
      <c r="C17" s="487">
        <v>20</v>
      </c>
      <c r="D17" s="487">
        <v>9000000189</v>
      </c>
      <c r="E17" s="485"/>
      <c r="F17" s="486" t="s">
        <v>426</v>
      </c>
      <c r="G17" s="259" t="s">
        <v>427</v>
      </c>
      <c r="H17" s="299">
        <v>1</v>
      </c>
      <c r="I17" s="300"/>
      <c r="J17" s="461">
        <f>IF(I17=0, 0.01, IF(ISERROR(H17*I17), I17, H17*I17))</f>
        <v>0.01</v>
      </c>
      <c r="K17" s="149"/>
      <c r="L17" s="258">
        <f>I17*(1-L16)</f>
        <v>0</v>
      </c>
      <c r="Q17" s="217"/>
      <c r="R17" s="257"/>
    </row>
    <row r="18" spans="1:18" s="258" customFormat="1" ht="52.5" hidden="1" customHeight="1">
      <c r="A18" s="480" t="s">
        <v>158</v>
      </c>
      <c r="B18" s="487">
        <v>7000000859</v>
      </c>
      <c r="C18" s="487">
        <v>30</v>
      </c>
      <c r="D18" s="487">
        <v>9000000028</v>
      </c>
      <c r="E18" s="485"/>
      <c r="F18" s="486" t="s">
        <v>428</v>
      </c>
      <c r="G18" s="259" t="s">
        <v>427</v>
      </c>
      <c r="H18" s="299">
        <v>1</v>
      </c>
      <c r="I18" s="300"/>
      <c r="J18" s="461">
        <f>IF(I18=0, 0.01, IF(ISERROR(H18*I18), I18, H18*I18))</f>
        <v>0.01</v>
      </c>
      <c r="K18" s="149"/>
      <c r="L18" s="258">
        <f>I18*(1-L16)</f>
        <v>0</v>
      </c>
      <c r="Q18" s="217"/>
      <c r="R18" s="257"/>
    </row>
    <row r="19" spans="1:18" s="258" customFormat="1" ht="50.25" hidden="1" customHeight="1">
      <c r="A19" s="483" t="s">
        <v>409</v>
      </c>
      <c r="B19" s="487">
        <v>7000000859</v>
      </c>
      <c r="C19" s="487">
        <v>40</v>
      </c>
      <c r="D19" s="487">
        <v>9000000015</v>
      </c>
      <c r="E19" s="485"/>
      <c r="F19" s="486" t="s">
        <v>429</v>
      </c>
      <c r="G19" s="259" t="s">
        <v>427</v>
      </c>
      <c r="H19" s="299">
        <v>1</v>
      </c>
      <c r="I19" s="300"/>
      <c r="J19" s="461">
        <f>IF(I19=0, 0.01, IF(ISERROR(H19*I19), I19, H19*I19))</f>
        <v>0.01</v>
      </c>
      <c r="K19" s="149"/>
      <c r="L19" s="258">
        <f>I19*(1-L16)</f>
        <v>0</v>
      </c>
      <c r="Q19" s="217"/>
      <c r="R19" s="257"/>
    </row>
    <row r="20" spans="1:18" s="258" customFormat="1" ht="42" hidden="1" customHeight="1">
      <c r="A20" s="480" t="s">
        <v>408</v>
      </c>
      <c r="B20" s="487">
        <v>7000000859</v>
      </c>
      <c r="C20" s="487">
        <v>50</v>
      </c>
      <c r="D20" s="487">
        <v>9000000063</v>
      </c>
      <c r="E20" s="485"/>
      <c r="F20" s="486" t="s">
        <v>430</v>
      </c>
      <c r="G20" s="259" t="s">
        <v>427</v>
      </c>
      <c r="H20" s="299">
        <v>1</v>
      </c>
      <c r="I20" s="300"/>
      <c r="J20" s="461">
        <f>IF(I20=0, 0.01, IF(ISERROR(H20*I20), I20, H20*I20))</f>
        <v>0.01</v>
      </c>
      <c r="K20" s="149"/>
      <c r="L20" s="258">
        <f>I20*(1-L16)</f>
        <v>0</v>
      </c>
      <c r="Q20" s="217"/>
      <c r="R20" s="257"/>
    </row>
    <row r="21" spans="1:18" ht="37.5" hidden="1" customHeight="1">
      <c r="A21" s="98"/>
      <c r="B21" s="98"/>
      <c r="C21" s="98"/>
      <c r="D21" s="98"/>
      <c r="E21" s="98"/>
      <c r="F21" s="660" t="s">
        <v>407</v>
      </c>
      <c r="G21" s="661"/>
      <c r="H21" s="661"/>
      <c r="I21" s="661"/>
      <c r="J21" s="473">
        <v>0</v>
      </c>
    </row>
    <row r="22" spans="1:18" ht="48" hidden="1" customHeight="1">
      <c r="A22" s="658" t="s">
        <v>175</v>
      </c>
      <c r="B22" s="658"/>
      <c r="C22" s="658"/>
      <c r="D22" s="658"/>
      <c r="E22" s="658"/>
      <c r="F22" s="658"/>
      <c r="G22" s="658"/>
      <c r="H22" s="658"/>
      <c r="I22" s="659"/>
      <c r="J22" s="659"/>
    </row>
    <row r="23" spans="1:18" ht="34.5" customHeight="1">
      <c r="A23" s="85" t="s">
        <v>225</v>
      </c>
      <c r="B23" s="119">
        <f>'Sch-1'!B29</f>
        <v>0</v>
      </c>
      <c r="C23" s="85"/>
      <c r="D23" s="85"/>
      <c r="E23" s="85"/>
      <c r="G23" s="119"/>
      <c r="H23" s="463"/>
      <c r="I23" s="87" t="s">
        <v>228</v>
      </c>
      <c r="J23" s="101" t="str">
        <f>'Sch-1'!O29</f>
        <v/>
      </c>
    </row>
    <row r="24" spans="1:18" ht="21.75" customHeight="1">
      <c r="A24" s="85" t="s">
        <v>226</v>
      </c>
      <c r="B24" s="101">
        <f>'Sch-1'!B30</f>
        <v>0</v>
      </c>
      <c r="C24" s="85"/>
      <c r="D24" s="85"/>
      <c r="E24" s="85"/>
      <c r="G24" s="101"/>
      <c r="H24" s="92"/>
      <c r="I24" s="87" t="s">
        <v>229</v>
      </c>
      <c r="J24" s="101" t="str">
        <f>'Sch-1'!O30</f>
        <v/>
      </c>
    </row>
    <row r="25" spans="1:18" ht="33" customHeight="1">
      <c r="A25" s="82"/>
      <c r="B25" s="82"/>
      <c r="C25" s="82"/>
      <c r="D25" s="82"/>
      <c r="E25" s="82"/>
      <c r="F25" s="469"/>
      <c r="G25" s="469"/>
      <c r="H25" s="92"/>
    </row>
  </sheetData>
  <sheetProtection algorithmName="SHA-512" hashValue="jBv5uwY3H+n+QzQmrOTi7ft9ru5ImqIiszK2I2H6nXD6NtnbMsLqC7fpPRWhq766VIK1s5eOb52slOh7vIiSyQ==" saltValue="NRgqSahrNOv5L4Dv02bsrQ==" spinCount="100000" sheet="1" formatColumns="0" formatRows="0" selectLockedCells="1"/>
  <customSheetViews>
    <customSheetView guid="{6167D39F-8E2F-4CD1-888C-E1DCB300434D}" showPageBreaks="1" showGridLines="0" zeroValues="0" printArea="1" hiddenRows="1" hiddenColumns="1" view="pageBreakPreview">
      <selection activeCell="M6" sqref="M6"/>
      <colBreaks count="1" manualBreakCount="1">
        <brk id="10" max="1048575" man="1"/>
      </colBreaks>
      <pageMargins left="0.78740157480314998" right="0.38" top="0.34" bottom="0.37" header="0.34" footer="0.17"/>
      <printOptions horizontalCentered="1"/>
      <pageSetup paperSize="9" scale="76" orientation="landscape" r:id="rId1"/>
      <headerFooter alignWithMargins="0">
        <oddFooter>&amp;R&amp;"Book Antiqua,Bold"&amp;10Schedule-6/ Page &amp;P of &amp;N</oddFooter>
      </headerFooter>
    </customSheetView>
    <customSheetView guid="{483DCDBB-D1CA-4B11-85F4-FA65A96DCE29}" showPageBreaks="1" showGridLines="0" zeroValues="0" printArea="1" hiddenRows="1" hiddenColumns="1" view="pageBreakPreview">
      <selection activeCell="K10" sqref="K10"/>
      <colBreaks count="1" manualBreakCount="1">
        <brk id="10" max="1048575" man="1"/>
      </colBreaks>
      <pageMargins left="0.78740157480314998" right="0.38" top="0.34" bottom="0.37" header="0.34" footer="0.17"/>
      <printOptions horizontalCentered="1"/>
      <pageSetup paperSize="9" scale="76" orientation="landscape" r:id="rId2"/>
      <headerFooter alignWithMargins="0">
        <oddFooter>&amp;R&amp;"Book Antiqua,Bold"&amp;10Schedule-6/ Page &amp;P of &amp;N</oddFooter>
      </headerFooter>
    </customSheetView>
    <customSheetView guid="{FA8C7114-2E15-4727-B4B0-927BCE12D1A6}" showPageBreaks="1" showGridLines="0" zeroValues="0" printArea="1" hiddenRows="1" hiddenColumns="1" view="pageBreakPreview">
      <selection activeCell="K10" sqref="K10"/>
      <colBreaks count="1" manualBreakCount="1">
        <brk id="10" max="1048575" man="1"/>
      </colBreaks>
      <pageMargins left="0.78740157480314998" right="0.38" top="0.34" bottom="0.37" header="0.34" footer="0.17"/>
      <printOptions horizontalCentered="1"/>
      <pageSetup paperSize="9" scale="76" orientation="landscape" r:id="rId3"/>
      <headerFooter alignWithMargins="0">
        <oddFooter>&amp;R&amp;"Book Antiqua,Bold"&amp;10Schedule-6/ Page &amp;P of &amp;N</oddFooter>
      </headerFooter>
    </customSheetView>
    <customSheetView guid="{5C772B04-11E1-4A74-9F43-9A74EF38E5E2}" showPageBreaks="1" showGridLines="0" zeroValues="0" printArea="1" hiddenRows="1" hiddenColumns="1" view="pageBreakPreview">
      <selection activeCell="K10" sqref="K10"/>
      <colBreaks count="1" manualBreakCount="1">
        <brk id="10" max="1048575" man="1"/>
      </colBreaks>
      <pageMargins left="0.78740157480314998" right="0.38" top="0.34" bottom="0.37" header="0.34" footer="0.17"/>
      <printOptions horizontalCentered="1"/>
      <pageSetup paperSize="9" scale="76" orientation="landscape" r:id="rId4"/>
      <headerFooter alignWithMargins="0">
        <oddFooter>&amp;R&amp;"Book Antiqua,Bold"&amp;10Schedule-6/ Page &amp;P of &amp;N</oddFooter>
      </headerFooter>
    </customSheetView>
    <customSheetView guid="{883F4F4D-A630-4132-B676-8201FF751979}" showPageBreaks="1" showGridLines="0" zeroValues="0" printArea="1" hiddenRows="1" hiddenColumns="1" view="pageBreakPreview">
      <selection activeCell="K10" sqref="K10"/>
      <colBreaks count="1" manualBreakCount="1">
        <brk id="10" max="1048575" man="1"/>
      </colBreaks>
      <pageMargins left="0.78740157480314998" right="0.38" top="0.34" bottom="0.37" header="0.34" footer="0.17"/>
      <printOptions horizontalCentered="1"/>
      <pageSetup paperSize="9" scale="76" orientation="landscape" r:id="rId5"/>
      <headerFooter alignWithMargins="0">
        <oddFooter>&amp;R&amp;"Book Antiqua,Bold"&amp;10Schedule-6/ Page &amp;P of &amp;N</oddFooter>
      </headerFooter>
    </customSheetView>
    <customSheetView guid="{D545044E-B7FF-408B-A291-2187C526EC3D}" showPageBreaks="1" showGridLines="0" zeroValues="0" printArea="1" hiddenRows="1" hiddenColumns="1" view="pageBreakPreview">
      <selection activeCell="F14" sqref="F14"/>
      <colBreaks count="1" manualBreakCount="1">
        <brk id="10" max="1048575" man="1"/>
      </colBreaks>
      <pageMargins left="0.78740157480314998" right="0.38" top="0.34" bottom="0.37" header="0.34" footer="0.17"/>
      <printOptions horizontalCentered="1"/>
      <pageSetup paperSize="9" scale="76" orientation="landscape" r:id="rId6"/>
      <headerFooter alignWithMargins="0">
        <oddFooter>&amp;R&amp;"Book Antiqua,Bold"&amp;10Schedule-6/ Page &amp;P of &amp;N</oddFooter>
      </headerFooter>
    </customSheetView>
    <customSheetView guid="{D963BE1A-1920-4E18-8F54-07F354CCE224}" showPageBreaks="1" showGridLines="0" zeroValues="0" printArea="1" hiddenRows="1" hiddenColumns="1" view="pageBreakPreview" topLeftCell="A4">
      <selection activeCell="F14" sqref="F14"/>
      <colBreaks count="1" manualBreakCount="1">
        <brk id="10" max="1048575" man="1"/>
      </colBreaks>
      <pageMargins left="0.78740157480314998" right="0.38" top="0.34" bottom="0.37" header="0.34" footer="0.17"/>
      <printOptions horizontalCentered="1"/>
      <pageSetup paperSize="9" scale="76" orientation="landscape" r:id="rId7"/>
      <headerFooter alignWithMargins="0">
        <oddFooter>&amp;R&amp;"Book Antiqua,Bold"&amp;10Schedule-6/ Page &amp;P of &amp;N</oddFooter>
      </headerFooter>
    </customSheetView>
    <customSheetView guid="{D39E83F3-4061-47C5-8153-10B7C21D208A}" showPageBreaks="1" showGridLines="0" zeroValues="0" printArea="1" hiddenRows="1" hiddenColumns="1" view="pageBreakPreview" topLeftCell="D13">
      <selection activeCell="I27" sqref="I27:J27"/>
      <colBreaks count="2" manualBreakCount="2">
        <brk id="9" max="29" man="1"/>
        <brk id="10" max="1048575" man="1"/>
      </colBreaks>
      <pageMargins left="0.78740157480314998" right="0.38" top="0.34" bottom="0.37" header="0.34" footer="0.17"/>
      <printOptions horizontalCentered="1"/>
      <pageSetup paperSize="9" scale="76" orientation="portrait" r:id="rId8"/>
      <headerFooter alignWithMargins="0">
        <oddFooter>&amp;R&amp;"Book Antiqua,Bold"&amp;10Schedule-6/ Page &amp;P of &amp;N</oddFooter>
      </headerFooter>
    </customSheetView>
    <customSheetView guid="{EFF9997F-F423-457E-8339-C5D06689EC0D}" showPageBreaks="1" showGridLines="0" zeroValues="0" printArea="1" hiddenRows="1" hiddenColumns="1" view="pageBreakPreview" topLeftCell="A10">
      <selection activeCell="D20" sqref="D20"/>
      <colBreaks count="1" manualBreakCount="1">
        <brk id="8" max="1048575" man="1"/>
      </colBreaks>
      <pageMargins left="0.78740157480314998" right="0.38" top="0.34" bottom="0.37" header="0.34" footer="0.17"/>
      <printOptions horizontalCentered="1"/>
      <pageSetup paperSize="9" scale="76" orientation="portrait" r:id="rId9"/>
      <headerFooter alignWithMargins="0">
        <oddFooter>&amp;R&amp;"Book Antiqua,Bold"&amp;10Schedule-6/ Page &amp;P of &amp;N</oddFooter>
      </headerFooter>
    </customSheetView>
    <customSheetView guid="{8020169D-1904-4071-9010-34C6BAD35472}" showPageBreaks="1" showGridLines="0" zeroValues="0" printArea="1" hiddenRows="1" hiddenColumns="1" view="pageBreakPreview">
      <selection activeCell="G17" sqref="G17"/>
      <colBreaks count="1" manualBreakCount="1">
        <brk id="8" max="1048575" man="1"/>
      </colBreaks>
      <pageMargins left="0.78740157480314998" right="0.38" top="0.34" bottom="0.37" header="0.34" footer="0.17"/>
      <printOptions horizontalCentered="1"/>
      <pageSetup paperSize="9" scale="76" orientation="portrait" r:id="rId10"/>
      <headerFooter alignWithMargins="0">
        <oddFooter>&amp;R&amp;"Book Antiqua,Bold"&amp;10Schedule-6/ Page &amp;P of &amp;N</oddFooter>
      </headerFooter>
    </customSheetView>
    <customSheetView guid="{BE00177C-666B-4CCB-B6AF-EE8409A04F15}" showPageBreaks="1" showGridLines="0" zeroValues="0" printArea="1" hiddenRows="1" hiddenColumns="1" view="pageBreakPreview">
      <selection activeCell="E17" sqref="E17"/>
      <colBreaks count="1" manualBreakCount="1">
        <brk id="6" max="1048575" man="1"/>
      </colBreaks>
      <pageMargins left="0.78740157480314998" right="0.38" top="0.34" bottom="0.37" header="0.34" footer="0.17"/>
      <printOptions horizontalCentered="1"/>
      <pageSetup paperSize="9" orientation="portrait" r:id="rId11"/>
      <headerFooter alignWithMargins="0">
        <oddFooter>&amp;R&amp;"Book Antiqua,Bold"&amp;10Schedule-6/ Page &amp;P of &amp;N</oddFooter>
      </headerFooter>
    </customSheetView>
    <customSheetView guid="{5A07DBA2-29FE-46EA-8A64-6BF1FB7295C8}" showPageBreaks="1" showGridLines="0" zeroValues="0" printArea="1" hiddenRows="1" hiddenColumns="1" view="pageBreakPreview" showRuler="0" topLeftCell="A16">
      <selection activeCell="E30" sqref="E30:F30"/>
      <colBreaks count="1" manualBreakCount="1">
        <brk id="6" max="1048575" man="1"/>
      </colBreaks>
      <pageMargins left="0.78740157480314998" right="0.38" top="0.34" bottom="0.37" header="0.34" footer="0.17"/>
      <printOptions horizontalCentered="1"/>
      <pageSetup paperSize="9" orientation="portrait" r:id="rId12"/>
      <headerFooter alignWithMargins="0">
        <oddFooter>&amp;R&amp;"Book Antiqua,Bold"&amp;10Schedule-6/ Page &amp;P of &amp;N</oddFooter>
      </headerFooter>
    </customSheetView>
    <customSheetView guid="{42E48991-4351-4471-8AF6-A35D24AE57E4}" showPageBreaks="1" showGridLines="0" zeroValues="0" printArea="1" hiddenRows="1" hiddenColumns="1" view="pageBreakPreview" topLeftCell="A7">
      <selection activeCell="E25" sqref="E25"/>
      <colBreaks count="1" manualBreakCount="1">
        <brk id="6" max="1048575" man="1"/>
      </colBreaks>
      <pageMargins left="0.78740157480314998" right="0.38" top="0.34" bottom="0.37" header="0.34" footer="0.17"/>
      <printOptions horizontalCentered="1"/>
      <pageSetup paperSize="9" orientation="portrait" r:id="rId13"/>
      <headerFooter alignWithMargins="0">
        <oddFooter>&amp;R&amp;"Book Antiqua,Bold"&amp;10Schedule-6/ Page &amp;P of &amp;N</oddFooter>
      </headerFooter>
    </customSheetView>
    <customSheetView guid="{9CA44E70-650F-49CD-967F-298619682CA2}" zeroValues="0" hiddenColumns="1" topLeftCell="A25">
      <selection activeCell="E30" sqref="E30:F30"/>
      <colBreaks count="1" manualBreakCount="1">
        <brk id="6" max="1048575" man="1"/>
      </colBreaks>
      <pageMargins left="0.78740157480314998" right="0.38" top="0.34" bottom="0.37" header="0.34" footer="0.17"/>
      <printOptions horizontalCentered="1"/>
      <pageSetup paperSize="9" orientation="portrait" horizontalDpi="300" verticalDpi="300" r:id="rId14"/>
      <headerFooter alignWithMargins="0">
        <oddFooter>&amp;R&amp;"Book Antiqua,Bold"&amp;10Schedule-6/ Page &amp;P of &amp;N</oddFooter>
      </headerFooter>
    </customSheetView>
    <customSheetView guid="{C39F923C-6CD3-45D8-86F8-6C4D806DDD7E}" zeroValues="0" hiddenColumns="1" topLeftCell="A10">
      <selection activeCell="F45" sqref="F4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5"/>
      <headerFooter alignWithMargins="0">
        <oddFooter>&amp;R&amp;"Book Antiqua,Bold"&amp;10Schedule-6/ Page &amp;P of &amp;N</oddFooter>
      </headerFooter>
    </customSheetView>
    <customSheetView guid="{B1277D53-29D6-4226-81E2-084FB62977B6}" zeroValues="0" hiddenColumns="1" topLeftCell="A17">
      <selection activeCell="E17" sqref="E17"/>
      <colBreaks count="1" manualBreakCount="1">
        <brk id="6" max="1048575" man="1"/>
      </colBreaks>
      <pageMargins left="0.78740157480314998" right="0.38" top="0.61" bottom="0.57999999999999996" header="0.34" footer="0.36"/>
      <printOptions horizontalCentered="1"/>
      <pageSetup paperSize="9" orientation="portrait" horizontalDpi="300" verticalDpi="300" r:id="rId16"/>
      <headerFooter alignWithMargins="0">
        <oddFooter>&amp;R&amp;"Book Antiqua,Bold"&amp;10Schedule-7/ Page &amp;P of &amp;N</oddFooter>
      </headerFooter>
    </customSheetView>
    <customSheetView guid="{58D82F59-8CF6-455F-B9F4-081499FDF243}" zeroValues="0" hiddenColumns="1" topLeftCell="A12">
      <selection activeCell="E18" sqref="E18"/>
      <colBreaks count="1" manualBreakCount="1">
        <brk id="6" max="1048575" man="1"/>
      </colBreaks>
      <pageMargins left="0.78740157480314998" right="0.38" top="0.61" bottom="0.57999999999999996" header="0.34" footer="0.36"/>
      <printOptions horizontalCentered="1"/>
      <pageSetup paperSize="9" orientation="portrait" horizontalDpi="300" verticalDpi="300" r:id="rId17"/>
      <headerFooter alignWithMargins="0">
        <oddFooter>&amp;R&amp;"Book Antiqua,Bold"&amp;10Schedule-7/ Page &amp;P of &amp;N</oddFooter>
      </headerFooter>
    </customSheetView>
    <customSheetView guid="{4F65FF32-EC61-4022-A399-2986D7B6B8B3}" showRuler="0" topLeftCell="A103">
      <selection activeCell="B2" sqref="B2:E2"/>
      <rowBreaks count="3" manualBreakCount="3">
        <brk id="38" max="4" man="1"/>
        <brk id="73" max="4" man="1"/>
        <brk id="115" max="4" man="1"/>
      </rowBreaks>
      <colBreaks count="1" manualBreakCount="1">
        <brk id="5" max="1048575" man="1"/>
      </colBreaks>
      <pageMargins left="0.78740157480314998" right="0.38" top="0.61" bottom="0.57999999999999996" header="0.34" footer="0.36"/>
      <printOptions horizontalCentered="1"/>
      <pageSetup paperSize="9" orientation="portrait" horizontalDpi="300" verticalDpi="300" r:id="rId18"/>
      <headerFooter alignWithMargins="0">
        <oddFooter>&amp;R&amp;"Book Antiqua,Bold"&amp;10Page &amp;P of &amp;N</oddFooter>
      </headerFooter>
    </customSheetView>
    <customSheetView guid="{696D9240-6693-44E8-B9A4-2BFADD101EE2}" zeroValues="0" hiddenColumns="1" topLeftCell="A11">
      <selection activeCell="E17" sqref="E17"/>
      <colBreaks count="1" manualBreakCount="1">
        <brk id="6" max="1048575" man="1"/>
      </colBreaks>
      <pageMargins left="0.78740157480314998" right="0.38" top="0.61" bottom="0.57999999999999996" header="0.34" footer="0.36"/>
      <printOptions horizontalCentered="1"/>
      <pageSetup paperSize="9" orientation="portrait" horizontalDpi="300" verticalDpi="300" r:id="rId19"/>
      <headerFooter alignWithMargins="0">
        <oddFooter>&amp;R&amp;"Book Antiqua,Bold"&amp;10Schedule-7/ Page &amp;P of &amp;N</oddFooter>
      </headerFooter>
    </customSheetView>
    <customSheetView guid="{B0EE7D76-5806-4718-BDAD-3A3EA691E5E4}" zeroValues="0" hiddenColumns="1" topLeftCell="A12">
      <selection activeCell="E20" sqref="E20"/>
      <colBreaks count="1" manualBreakCount="1">
        <brk id="6" max="1048575" man="1"/>
      </colBreaks>
      <pageMargins left="0.78740157480314998" right="0.38" top="0.61" bottom="0.57999999999999996" header="0.34" footer="0.36"/>
      <printOptions horizontalCentered="1"/>
      <pageSetup paperSize="9" orientation="portrait" horizontalDpi="300" verticalDpi="300" r:id="rId20"/>
      <headerFooter alignWithMargins="0">
        <oddFooter>&amp;R&amp;"Book Antiqua,Bold"&amp;10Schedule-7/ Page &amp;P of &amp;N</oddFooter>
      </headerFooter>
    </customSheetView>
    <customSheetView guid="{E95B21C1-D936-4435-AF6F-90CF0B6A7506}" zeroValues="0" hiddenColumns="1" topLeftCell="A17">
      <selection activeCell="E17" sqref="E17"/>
      <colBreaks count="1" manualBreakCount="1">
        <brk id="6" max="1048575" man="1"/>
      </colBreaks>
      <pageMargins left="0.78740157480314998" right="0.38" top="0.61" bottom="0.57999999999999996" header="0.34" footer="0.36"/>
      <printOptions horizontalCentered="1"/>
      <pageSetup paperSize="9" orientation="portrait" horizontalDpi="300" verticalDpi="300" r:id="rId21"/>
      <headerFooter alignWithMargins="0">
        <oddFooter>&amp;R&amp;"Book Antiqua,Bold"&amp;10Schedule-7/ Page &amp;P of &amp;N</oddFooter>
      </headerFooter>
    </customSheetView>
    <customSheetView guid="{9C0E3A54-A1E4-4406-967B-FE168F751196}" zeroValues="0" hiddenColumns="1" topLeftCell="A25">
      <selection activeCell="E30" sqref="E30:F30"/>
      <colBreaks count="1" manualBreakCount="1">
        <brk id="6" max="1048575" man="1"/>
      </colBreaks>
      <pageMargins left="0.78740157480314998" right="0.38" top="0.34" bottom="0.37" header="0.34" footer="0.17"/>
      <printOptions horizontalCentered="1"/>
      <pageSetup paperSize="9" orientation="portrait" horizontalDpi="300" verticalDpi="300" r:id="rId22"/>
      <headerFooter alignWithMargins="0">
        <oddFooter>&amp;R&amp;"Book Antiqua,Bold"&amp;10Schedule-6/ Page &amp;P of &amp;N</oddFooter>
      </headerFooter>
    </customSheetView>
    <customSheetView guid="{EF525F2E-18DE-47FD-A864-6F2A2CA91061}" zeroValues="0" hiddenRows="1" hiddenColumns="1" topLeftCell="A6">
      <selection activeCell="E28" sqref="E28"/>
      <colBreaks count="1" manualBreakCount="1">
        <brk id="6" max="1048575" man="1"/>
      </colBreaks>
      <pageMargins left="0.78740157480314998" right="0.38" top="0.34" bottom="0.37" header="0.34" footer="0.17"/>
      <printOptions horizontalCentered="1"/>
      <pageSetup paperSize="9" orientation="portrait" horizontalDpi="300" verticalDpi="300" r:id="rId23"/>
      <headerFooter alignWithMargins="0">
        <oddFooter>&amp;R&amp;"Book Antiqua,Bold"&amp;10Schedule-6/ Page &amp;P of &amp;N</oddFooter>
      </headerFooter>
    </customSheetView>
    <customSheetView guid="{FE49A1A8-589E-4C61-B5F2-2DC8472D06ED}" showPageBreaks="1" showGridLines="0" zeroValues="0" printArea="1" hiddenRows="1" hiddenColumns="1" view="pageBreakPreview" topLeftCell="A4">
      <selection activeCell="E25" sqref="E25"/>
      <colBreaks count="1" manualBreakCount="1">
        <brk id="6" max="1048575" man="1"/>
      </colBreaks>
      <pageMargins left="0.78740157480314998" right="0.38" top="0.34" bottom="0.37" header="0.34" footer="0.17"/>
      <printOptions horizontalCentered="1"/>
      <pageSetup paperSize="9" orientation="portrait" r:id="rId24"/>
      <headerFooter alignWithMargins="0">
        <oddFooter>&amp;R&amp;"Book Antiqua,Bold"&amp;10Schedule-6/ Page &amp;P of &amp;N</oddFooter>
      </headerFooter>
    </customSheetView>
    <customSheetView guid="{7781E931-9022-448B-8CEA-16A952A0B08B}" showPageBreaks="1" showGridLines="0" zeroValues="0" printArea="1" hiddenRows="1" hiddenColumns="1" view="pageBreakPreview" topLeftCell="A7">
      <selection activeCell="E25" sqref="E25"/>
      <colBreaks count="1" manualBreakCount="1">
        <brk id="6" max="1048575" man="1"/>
      </colBreaks>
      <pageMargins left="0.78740157480314998" right="0.38" top="0.34" bottom="0.37" header="0.34" footer="0.17"/>
      <printOptions horizontalCentered="1"/>
      <pageSetup paperSize="9" orientation="portrait" r:id="rId25"/>
      <headerFooter alignWithMargins="0">
        <oddFooter>&amp;R&amp;"Book Antiqua,Bold"&amp;10Schedule-6/ Page &amp;P of &amp;N</oddFooter>
      </headerFooter>
    </customSheetView>
    <customSheetView guid="{2B22B4D9-734E-466D-B6F8-DF61D532EF69}" showPageBreaks="1" showGridLines="0" zeroValues="0" printArea="1" hiddenRows="1" hiddenColumns="1" view="pageBreakPreview">
      <selection activeCell="K10" sqref="K10"/>
      <colBreaks count="1" manualBreakCount="1">
        <brk id="10" max="1048575" man="1"/>
      </colBreaks>
      <pageMargins left="0.78740157480314998" right="0.38" top="0.34" bottom="0.37" header="0.34" footer="0.17"/>
      <printOptions horizontalCentered="1"/>
      <pageSetup paperSize="9" scale="76" orientation="landscape" r:id="rId26"/>
      <headerFooter alignWithMargins="0">
        <oddFooter>&amp;R&amp;"Book Antiqua,Bold"&amp;10Schedule-6/ Page &amp;P of &amp;N</oddFooter>
      </headerFooter>
    </customSheetView>
    <customSheetView guid="{31B0652A-BB55-4DFD-AFC3-AF588AAE8EEC}" showPageBreaks="1" showGridLines="0" zeroValues="0" printArea="1" hiddenRows="1" hiddenColumns="1" view="pageBreakPreview">
      <selection activeCell="M6" sqref="M6"/>
      <colBreaks count="1" manualBreakCount="1">
        <brk id="10" max="1048575" man="1"/>
      </colBreaks>
      <pageMargins left="0.78740157480314998" right="0.38" top="0.34" bottom="0.37" header="0.34" footer="0.17"/>
      <printOptions horizontalCentered="1"/>
      <pageSetup paperSize="9" scale="76" orientation="landscape" r:id="rId27"/>
      <headerFooter alignWithMargins="0">
        <oddFooter>&amp;R&amp;"Book Antiqua,Bold"&amp;10Schedule-6/ Page &amp;P of &amp;N</oddFooter>
      </headerFooter>
    </customSheetView>
  </customSheetViews>
  <mergeCells count="10">
    <mergeCell ref="A3:J3"/>
    <mergeCell ref="A4:J4"/>
    <mergeCell ref="F8:H8"/>
    <mergeCell ref="F9:H9"/>
    <mergeCell ref="A22:H22"/>
    <mergeCell ref="I22:J22"/>
    <mergeCell ref="F10:H10"/>
    <mergeCell ref="F11:H11"/>
    <mergeCell ref="F21:I21"/>
    <mergeCell ref="A16:J16"/>
  </mergeCells>
  <phoneticPr fontId="3" type="noConversion"/>
  <dataValidations disablePrompts="1" count="1">
    <dataValidation operator="greaterThan" allowBlank="1" showInputMessage="1" showErrorMessage="1" sqref="I17:I20" xr:uid="{00000000-0002-0000-0C00-000000000000}"/>
  </dataValidations>
  <printOptions horizontalCentered="1"/>
  <pageMargins left="0.78740157480314998" right="0.38" top="0.34" bottom="0.37" header="0.34" footer="0.17"/>
  <pageSetup paperSize="9" scale="76" orientation="landscape" r:id="rId28"/>
  <headerFooter alignWithMargins="0">
    <oddFooter>&amp;R&amp;"Book Antiqua,Bold"&amp;10Schedule-6/ Page &amp;P of &amp;N</oddFooter>
  </headerFooter>
  <colBreaks count="1" manualBreakCount="1">
    <brk id="10" max="1048575" man="1"/>
  </colBreaks>
  <drawing r:id="rId2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1"/>
  </sheetPr>
  <dimension ref="A1:P28"/>
  <sheetViews>
    <sheetView showZeros="0" zoomScaleNormal="100" zoomScaleSheetLayoutView="100" workbookViewId="0">
      <selection activeCell="G25" sqref="G25"/>
    </sheetView>
  </sheetViews>
  <sheetFormatPr defaultColWidth="9" defaultRowHeight="16.5"/>
  <cols>
    <col min="1" max="1" width="11.375" style="61" customWidth="1"/>
    <col min="2" max="2" width="34.375" style="23" customWidth="1"/>
    <col min="3" max="3" width="8.625" style="23" customWidth="1"/>
    <col min="4" max="4" width="7.625" style="23" customWidth="1"/>
    <col min="5" max="5" width="13.625" style="23" customWidth="1"/>
    <col min="6" max="6" width="21.375" style="23" customWidth="1"/>
    <col min="7" max="7" width="17.625" style="92" customWidth="1"/>
    <col min="8" max="12" width="9" style="74"/>
    <col min="13" max="13" width="9" style="217"/>
    <col min="14" max="14" width="13.875" style="217" customWidth="1"/>
    <col min="15" max="15" width="13.625" style="217" customWidth="1"/>
    <col min="16" max="16" width="21.375" style="74" customWidth="1"/>
    <col min="17" max="16384" width="9" style="74"/>
  </cols>
  <sheetData>
    <row r="1" spans="1:16" ht="18" customHeight="1">
      <c r="A1" s="75" t="str">
        <f>Cover!B3</f>
        <v>Specification No.: CC/NT/G-MISC/DOM/A06/26/00981</v>
      </c>
      <c r="B1" s="76"/>
      <c r="C1" s="76"/>
      <c r="D1" s="77"/>
      <c r="E1" s="77"/>
      <c r="F1" s="79" t="s">
        <v>254</v>
      </c>
    </row>
    <row r="2" spans="1:16" ht="18" customHeight="1">
      <c r="A2" s="60"/>
      <c r="B2" s="81"/>
      <c r="C2" s="81"/>
      <c r="D2" s="82"/>
      <c r="E2" s="82"/>
      <c r="F2" s="25"/>
    </row>
    <row r="3" spans="1:16" ht="55.5" customHeight="1">
      <c r="A3" s="673" t="str">
        <f>Cover!$B$2</f>
        <v>Procurement of Insulated Cross Arm for 400kV System under vendor development.</v>
      </c>
      <c r="B3" s="673"/>
      <c r="C3" s="673"/>
      <c r="D3" s="673"/>
      <c r="E3" s="673"/>
      <c r="F3" s="673"/>
      <c r="M3" s="233" t="s">
        <v>181</v>
      </c>
      <c r="O3" s="234" t="e">
        <f>Discount!G15/('Sch-5'!D15+'Sch-5'!D17+'Sch-5'!D19)</f>
        <v>#VALUE!</v>
      </c>
    </row>
    <row r="4" spans="1:16" ht="21.95" customHeight="1">
      <c r="A4" s="582" t="s">
        <v>243</v>
      </c>
      <c r="B4" s="582"/>
      <c r="C4" s="582"/>
      <c r="D4" s="582"/>
      <c r="E4" s="582"/>
      <c r="F4" s="582"/>
      <c r="M4" s="233" t="s">
        <v>182</v>
      </c>
      <c r="O4" s="234">
        <f>Discount!G16</f>
        <v>0</v>
      </c>
    </row>
    <row r="5" spans="1:16" ht="18" customHeight="1">
      <c r="A5" s="62"/>
      <c r="B5" s="93"/>
      <c r="C5" s="93"/>
      <c r="D5" s="93"/>
      <c r="E5" s="93"/>
      <c r="F5" s="93"/>
      <c r="M5" s="233" t="s">
        <v>188</v>
      </c>
      <c r="O5" s="234" t="e">
        <f>Discount!G22/D21</f>
        <v>#DIV/0!</v>
      </c>
    </row>
    <row r="6" spans="1:16" ht="18" customHeight="1">
      <c r="A6" s="22" t="str">
        <f>'Sch-1'!A6</f>
        <v>Bidder’s Name and Address</v>
      </c>
      <c r="B6" s="32"/>
      <c r="C6" s="32"/>
      <c r="D6" s="32"/>
      <c r="E6" s="57" t="s">
        <v>215</v>
      </c>
      <c r="G6" s="25"/>
      <c r="M6" s="233" t="s">
        <v>189</v>
      </c>
      <c r="O6" s="234">
        <f>Discount!G28</f>
        <v>0</v>
      </c>
    </row>
    <row r="7" spans="1:16" ht="18" customHeight="1">
      <c r="A7" s="237" t="str">
        <f>'Sch-1'!A7</f>
        <v>Bidder as Individual Firm</v>
      </c>
      <c r="B7" s="32"/>
      <c r="C7" s="32"/>
      <c r="D7" s="32"/>
      <c r="E7" s="56" t="s">
        <v>217</v>
      </c>
      <c r="G7" s="25"/>
      <c r="M7" s="233" t="s">
        <v>183</v>
      </c>
      <c r="O7" s="234" t="e">
        <f>Discount!G31/('Sch-5'!D15+'Sch-5'!D17+'Sch-5'!D19)</f>
        <v>#VALUE!</v>
      </c>
    </row>
    <row r="8" spans="1:16" ht="18" customHeight="1">
      <c r="A8" s="33" t="s">
        <v>233</v>
      </c>
      <c r="B8" s="644" t="str">
        <f>IF('Sch-1'!C8=0, "", 'Sch-1'!C8)</f>
        <v/>
      </c>
      <c r="C8" s="644"/>
      <c r="D8" s="644"/>
      <c r="E8" s="56" t="s">
        <v>219</v>
      </c>
      <c r="G8" s="25"/>
      <c r="M8" s="233" t="s">
        <v>184</v>
      </c>
      <c r="O8" s="234">
        <f>Discount!G33</f>
        <v>0</v>
      </c>
    </row>
    <row r="9" spans="1:16" ht="18" customHeight="1">
      <c r="A9" s="33" t="s">
        <v>234</v>
      </c>
      <c r="B9" s="644" t="str">
        <f>IF('Sch-1'!C9=0, "", 'Sch-1'!C9)</f>
        <v/>
      </c>
      <c r="C9" s="644"/>
      <c r="D9" s="644"/>
      <c r="E9" s="56" t="s">
        <v>220</v>
      </c>
      <c r="G9" s="25"/>
      <c r="M9" s="233" t="s">
        <v>185</v>
      </c>
      <c r="O9" s="234" t="e">
        <f>SUM(O3:O8)</f>
        <v>#VALUE!</v>
      </c>
    </row>
    <row r="10" spans="1:16" ht="18" customHeight="1">
      <c r="A10" s="34"/>
      <c r="B10" s="644" t="str">
        <f>IF('Sch-1'!C10=0, "", 'Sch-1'!C10)</f>
        <v/>
      </c>
      <c r="C10" s="644"/>
      <c r="D10" s="644"/>
      <c r="E10" s="56" t="s">
        <v>221</v>
      </c>
      <c r="G10" s="25"/>
    </row>
    <row r="11" spans="1:16" ht="18" customHeight="1">
      <c r="A11" s="34"/>
      <c r="B11" s="644" t="str">
        <f>IF('Sch-1'!C11=0, "", 'Sch-1'!C11)</f>
        <v/>
      </c>
      <c r="C11" s="644"/>
      <c r="D11" s="644"/>
      <c r="E11" s="56" t="s">
        <v>222</v>
      </c>
      <c r="G11" s="25"/>
    </row>
    <row r="12" spans="1:16" ht="18" customHeight="1">
      <c r="B12" s="194"/>
      <c r="C12" s="194"/>
      <c r="D12" s="194"/>
      <c r="E12" s="94"/>
      <c r="F12" s="61"/>
      <c r="G12" s="25"/>
    </row>
    <row r="14" spans="1:16" ht="33.75" customHeight="1">
      <c r="A14" s="95" t="s">
        <v>255</v>
      </c>
      <c r="B14" s="96" t="s">
        <v>198</v>
      </c>
      <c r="C14" s="262" t="s">
        <v>190</v>
      </c>
      <c r="D14" s="262" t="s">
        <v>172</v>
      </c>
      <c r="E14" s="262" t="s">
        <v>173</v>
      </c>
      <c r="F14" s="262" t="s">
        <v>174</v>
      </c>
      <c r="N14" s="670" t="s">
        <v>199</v>
      </c>
      <c r="O14" s="670"/>
      <c r="P14" s="167"/>
    </row>
    <row r="15" spans="1:16" s="255" customFormat="1">
      <c r="A15" s="97">
        <v>1</v>
      </c>
      <c r="B15" s="97">
        <v>2</v>
      </c>
      <c r="C15" s="97">
        <v>3</v>
      </c>
      <c r="D15" s="97">
        <v>4</v>
      </c>
      <c r="E15" s="296">
        <v>5</v>
      </c>
      <c r="F15" s="296" t="s">
        <v>224</v>
      </c>
      <c r="M15" s="256"/>
      <c r="N15" s="671">
        <v>3</v>
      </c>
      <c r="O15" s="671"/>
      <c r="P15" s="93"/>
    </row>
    <row r="16" spans="1:16" s="258" customFormat="1">
      <c r="A16" s="260" t="e">
        <f>'Sch-6'!#REF!</f>
        <v>#REF!</v>
      </c>
      <c r="B16" s="366" t="str">
        <f>'Sch-6'!A16</f>
        <v>NOT APPLICABLE</v>
      </c>
      <c r="C16" s="260">
        <f>'Sch-6'!G16</f>
        <v>0</v>
      </c>
      <c r="D16" s="260">
        <f>'Sch-6'!H16</f>
        <v>0</v>
      </c>
      <c r="E16" s="263"/>
      <c r="F16" s="297"/>
      <c r="G16" s="298"/>
      <c r="H16" s="240"/>
      <c r="I16" s="240"/>
      <c r="J16" s="240"/>
      <c r="K16" s="240"/>
      <c r="L16" s="240"/>
      <c r="M16" s="217"/>
      <c r="N16" s="672"/>
      <c r="O16" s="672"/>
      <c r="P16" s="257"/>
    </row>
    <row r="17" spans="1:16" s="258" customFormat="1" ht="35.1" customHeight="1">
      <c r="A17" s="260" t="str">
        <f>'Sch-6'!A17</f>
        <v>(a)</v>
      </c>
      <c r="B17" s="366" t="str">
        <f>'Sch-6'!F17</f>
        <v>ACSR Zebra Conductor (for 765kV Line Only)-UTS</v>
      </c>
      <c r="C17" s="260" t="str">
        <f>'Sch-6'!G17</f>
        <v xml:space="preserve">EA </v>
      </c>
      <c r="D17" s="260">
        <f>'Sch-6'!H17</f>
        <v>1</v>
      </c>
      <c r="E17" s="363">
        <f>'Sch-6'!L17</f>
        <v>0</v>
      </c>
      <c r="F17" s="340" t="str">
        <f>IF(E17=0, "Included", IF(ISERROR(D17*E17), E17, D17*E17))</f>
        <v>Included</v>
      </c>
      <c r="G17" s="149"/>
      <c r="M17" s="217"/>
      <c r="N17" s="665" t="e">
        <f>D17-(D17*$O$9)</f>
        <v>#VALUE!</v>
      </c>
      <c r="O17" s="665"/>
      <c r="P17" s="257"/>
    </row>
    <row r="18" spans="1:16" s="258" customFormat="1" ht="35.1" customHeight="1">
      <c r="A18" s="260" t="str">
        <f>'Sch-6'!A18</f>
        <v>(b)</v>
      </c>
      <c r="B18" s="366" t="str">
        <f>'Sch-6'!F18</f>
        <v>ACSR Zebra Conductor (for 765kV Line Only)-D.C.Resistence Test</v>
      </c>
      <c r="C18" s="260" t="str">
        <f>'Sch-6'!G18</f>
        <v xml:space="preserve">EA </v>
      </c>
      <c r="D18" s="260">
        <f>'Sch-6'!H18</f>
        <v>1</v>
      </c>
      <c r="E18" s="363">
        <f>'Sch-6'!L18</f>
        <v>0</v>
      </c>
      <c r="F18" s="340" t="str">
        <f>IF(E18=0, "Included", IF(ISERROR(D18*E18), E18, D18*E18))</f>
        <v>Included</v>
      </c>
      <c r="G18" s="149"/>
      <c r="M18" s="217"/>
      <c r="N18" s="669"/>
      <c r="O18" s="669"/>
      <c r="P18" s="257"/>
    </row>
    <row r="19" spans="1:16" s="258" customFormat="1" ht="35.1" customHeight="1">
      <c r="A19" s="260" t="str">
        <f>'Sch-6'!A19</f>
        <v>(c)</v>
      </c>
      <c r="B19" s="366" t="str">
        <f>'Sch-6'!F19</f>
        <v>ACSR Zebra Conductor (for 765kV Line Only)-Corona Extn.VoltageTest(Dry)</v>
      </c>
      <c r="C19" s="260" t="str">
        <f>'Sch-6'!G19</f>
        <v xml:space="preserve">EA </v>
      </c>
      <c r="D19" s="260">
        <f>'Sch-6'!H19</f>
        <v>1</v>
      </c>
      <c r="E19" s="363">
        <f>'Sch-6'!L19</f>
        <v>0</v>
      </c>
      <c r="F19" s="340" t="str">
        <f>IF(E19=0, "Included", IF(ISERROR(D19*E19), E19, D19*E19))</f>
        <v>Included</v>
      </c>
      <c r="G19" s="149"/>
      <c r="M19" s="217"/>
      <c r="N19" s="218"/>
      <c r="O19" s="218"/>
      <c r="P19" s="257"/>
    </row>
    <row r="20" spans="1:16" s="258" customFormat="1" ht="35.1" customHeight="1">
      <c r="A20" s="260" t="str">
        <f>'Sch-6'!A20</f>
        <v>(d)</v>
      </c>
      <c r="B20" s="366" t="str">
        <f>'Sch-6'!F20</f>
        <v>ACSR Zebra Conductor (for 765kV Line Only)-RIV(Dry)</v>
      </c>
      <c r="C20" s="260" t="str">
        <f>'Sch-6'!G20</f>
        <v xml:space="preserve">EA </v>
      </c>
      <c r="D20" s="260">
        <f>'Sch-6'!H20</f>
        <v>1</v>
      </c>
      <c r="E20" s="363">
        <f>'Sch-6'!L20</f>
        <v>0</v>
      </c>
      <c r="F20" s="340" t="str">
        <f>IF(E20=0, "Included", IF(ISERROR(D20*E20), E20, D20*E20))</f>
        <v>Included</v>
      </c>
      <c r="G20" s="149"/>
      <c r="M20" s="217"/>
      <c r="N20" s="218"/>
      <c r="O20" s="218"/>
      <c r="P20" s="257"/>
    </row>
    <row r="21" spans="1:16" ht="19.5" customHeight="1">
      <c r="A21" s="98"/>
      <c r="B21" s="666" t="s">
        <v>256</v>
      </c>
      <c r="C21" s="667"/>
      <c r="D21" s="667"/>
      <c r="E21" s="261"/>
      <c r="F21" s="341">
        <f>SUM(F17:F20)</f>
        <v>0</v>
      </c>
      <c r="N21" s="665" t="e">
        <f>ROUND((#REF!+#REF!+#REF!),0)</f>
        <v>#REF!</v>
      </c>
      <c r="O21" s="665"/>
      <c r="P21" s="22"/>
    </row>
    <row r="22" spans="1:16">
      <c r="A22" s="99"/>
      <c r="B22" s="100"/>
      <c r="C22" s="100"/>
      <c r="D22" s="93"/>
      <c r="E22" s="93"/>
      <c r="F22" s="93"/>
      <c r="N22" s="219" t="s">
        <v>134</v>
      </c>
      <c r="O22" s="220" t="e">
        <f>D21-N21</f>
        <v>#REF!</v>
      </c>
    </row>
    <row r="23" spans="1:16" ht="33.75" customHeight="1">
      <c r="A23" s="658" t="s">
        <v>175</v>
      </c>
      <c r="B23" s="658"/>
      <c r="C23" s="658"/>
      <c r="D23" s="658"/>
      <c r="E23" s="668"/>
      <c r="F23" s="668"/>
      <c r="N23" s="219"/>
      <c r="O23" s="220"/>
    </row>
    <row r="24" spans="1:16">
      <c r="A24" s="99"/>
      <c r="B24" s="100"/>
      <c r="C24" s="100"/>
      <c r="D24" s="93"/>
      <c r="E24" s="93"/>
      <c r="F24" s="93"/>
      <c r="N24" s="219"/>
      <c r="O24" s="220"/>
    </row>
    <row r="25" spans="1:16" ht="33" customHeight="1">
      <c r="A25" s="85" t="s">
        <v>225</v>
      </c>
      <c r="B25" s="119">
        <f>'Sch-1'!B29</f>
        <v>0</v>
      </c>
      <c r="C25" s="119"/>
      <c r="D25" s="86"/>
      <c r="E25" s="87" t="s">
        <v>227</v>
      </c>
      <c r="F25" s="88"/>
    </row>
    <row r="26" spans="1:16" ht="33" customHeight="1">
      <c r="A26" s="85" t="s">
        <v>226</v>
      </c>
      <c r="B26" s="101">
        <f>'Sch-1'!B30</f>
        <v>0</v>
      </c>
      <c r="C26" s="101"/>
      <c r="D26" s="25"/>
      <c r="E26" s="87" t="s">
        <v>228</v>
      </c>
      <c r="F26" s="101" t="str">
        <f>'Sch-1'!O29</f>
        <v/>
      </c>
    </row>
    <row r="27" spans="1:16" ht="33" customHeight="1">
      <c r="A27" s="82"/>
      <c r="B27" s="81"/>
      <c r="C27" s="81"/>
      <c r="D27" s="25"/>
      <c r="E27" s="87" t="s">
        <v>229</v>
      </c>
      <c r="F27" s="101" t="str">
        <f>'Sch-1'!O30</f>
        <v/>
      </c>
    </row>
    <row r="28" spans="1:16" ht="33" customHeight="1">
      <c r="A28" s="82"/>
      <c r="B28" s="81"/>
      <c r="C28" s="81"/>
      <c r="D28" s="25"/>
      <c r="E28" s="87" t="s">
        <v>230</v>
      </c>
      <c r="F28" s="88"/>
    </row>
  </sheetData>
  <sheetProtection password="E848" sheet="1" objects="1" scenarios="1" formatColumns="0" formatRows="0" selectLockedCells="1" selectUnlockedCells="1"/>
  <customSheetViews>
    <customSheetView guid="{6167D39F-8E2F-4CD1-888C-E1DCB300434D}"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
      <headerFooter alignWithMargins="0">
        <oddFooter>&amp;R&amp;"Book Antiqua,Bold"&amp;10Schedule-7/ Page &amp;P of &amp;N</oddFooter>
      </headerFooter>
    </customSheetView>
    <customSheetView guid="{483DCDBB-D1CA-4B11-85F4-FA65A96DCE29}"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
      <headerFooter alignWithMargins="0">
        <oddFooter>&amp;R&amp;"Book Antiqua,Bold"&amp;10Schedule-7/ Page &amp;P of &amp;N</oddFooter>
      </headerFooter>
    </customSheetView>
    <customSheetView guid="{FA8C7114-2E15-4727-B4B0-927BCE12D1A6}"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3"/>
      <headerFooter alignWithMargins="0">
        <oddFooter>&amp;R&amp;"Book Antiqua,Bold"&amp;10Schedule-7/ Page &amp;P of &amp;N</oddFooter>
      </headerFooter>
    </customSheetView>
    <customSheetView guid="{5C772B04-11E1-4A74-9F43-9A74EF38E5E2}"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4"/>
      <headerFooter alignWithMargins="0">
        <oddFooter>&amp;R&amp;"Book Antiqua,Bold"&amp;10Schedule-7/ Page &amp;P of &amp;N</oddFooter>
      </headerFooter>
    </customSheetView>
    <customSheetView guid="{883F4F4D-A630-4132-B676-8201FF751979}"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5"/>
      <headerFooter alignWithMargins="0">
        <oddFooter>&amp;R&amp;"Book Antiqua,Bold"&amp;10Schedule-7/ Page &amp;P of &amp;N</oddFooter>
      </headerFooter>
    </customSheetView>
    <customSheetView guid="{D545044E-B7FF-408B-A291-2187C526EC3D}"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6"/>
      <headerFooter alignWithMargins="0">
        <oddFooter>&amp;R&amp;"Book Antiqua,Bold"&amp;10Schedule-7/ Page &amp;P of &amp;N</oddFooter>
      </headerFooter>
    </customSheetView>
    <customSheetView guid="{D963BE1A-1920-4E18-8F54-07F354CCE224}"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7"/>
      <headerFooter alignWithMargins="0">
        <oddFooter>&amp;R&amp;"Book Antiqua,Bold"&amp;10Schedule-7/ Page &amp;P of &amp;N</oddFooter>
      </headerFooter>
    </customSheetView>
    <customSheetView guid="{D39E83F3-4061-47C5-8153-10B7C21D208A}"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8"/>
      <headerFooter alignWithMargins="0">
        <oddFooter>&amp;R&amp;"Book Antiqua,Bold"&amp;10Schedule-7/ Page &amp;P of &amp;N</oddFooter>
      </headerFooter>
    </customSheetView>
    <customSheetView guid="{EFF9997F-F423-457E-8339-C5D06689EC0D}"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9"/>
      <headerFooter alignWithMargins="0">
        <oddFooter>&amp;R&amp;"Book Antiqua,Bold"&amp;10Schedule-7/ Page &amp;P of &amp;N</oddFooter>
      </headerFooter>
    </customSheetView>
    <customSheetView guid="{8020169D-1904-4071-9010-34C6BAD35472}"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0"/>
      <headerFooter alignWithMargins="0">
        <oddFooter>&amp;R&amp;"Book Antiqua,Bold"&amp;10Schedule-7/ Page &amp;P of &amp;N</oddFooter>
      </headerFooter>
    </customSheetView>
    <customSheetView guid="{BE00177C-666B-4CCB-B6AF-EE8409A04F15}"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1"/>
      <headerFooter alignWithMargins="0">
        <oddFooter>&amp;R&amp;"Book Antiqua,Bold"&amp;10Schedule-7/ Page &amp;P of &amp;N</oddFooter>
      </headerFooter>
    </customSheetView>
    <customSheetView guid="{5A07DBA2-29FE-46EA-8A64-6BF1FB7295C8}" zeroValues="0" state="hidden" showRuler="0">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2"/>
      <headerFooter alignWithMargins="0">
        <oddFooter>&amp;R&amp;"Book Antiqua,Bold"&amp;10Schedule-7/ Page &amp;P of &amp;N</oddFooter>
      </headerFooter>
    </customSheetView>
    <customSheetView guid="{42E48991-4351-4471-8AF6-A35D24AE57E4}"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3"/>
      <headerFooter alignWithMargins="0">
        <oddFooter>&amp;R&amp;"Book Antiqua,Bold"&amp;10Schedule-7/ Page &amp;P of &amp;N</oddFooter>
      </headerFooter>
    </customSheetView>
    <customSheetView guid="{9CA44E70-650F-49CD-967F-298619682CA2}"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4"/>
      <headerFooter alignWithMargins="0">
        <oddFooter>&amp;R&amp;"Book Antiqua,Bold"&amp;10Schedule-7/ Page &amp;P of &amp;N</oddFooter>
      </headerFooter>
    </customSheetView>
    <customSheetView guid="{C39F923C-6CD3-45D8-86F8-6C4D806DDD7E}"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5"/>
      <headerFooter alignWithMargins="0">
        <oddFooter>&amp;R&amp;"Book Antiqua,Bold"&amp;10Schedule-7/ Page &amp;P of &amp;N</oddFooter>
      </headerFooter>
    </customSheetView>
    <customSheetView guid="{B1277D53-29D6-4226-81E2-084FB62977B6}"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6"/>
      <headerFooter alignWithMargins="0">
        <oddFooter>&amp;R&amp;"Book Antiqua,Bold"&amp;10Schedule-7/ Page &amp;P of &amp;N</oddFooter>
      </headerFooter>
    </customSheetView>
    <customSheetView guid="{58D82F59-8CF6-455F-B9F4-081499FDF243}"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7"/>
      <headerFooter alignWithMargins="0">
        <oddFooter>&amp;R&amp;"Book Antiqua,Bold"&amp;10Schedule-7/ Page &amp;P of &amp;N</oddFooter>
      </headerFooter>
    </customSheetView>
    <customSheetView guid="{696D9240-6693-44E8-B9A4-2BFADD101EE2}"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8"/>
      <headerFooter alignWithMargins="0">
        <oddFooter>&amp;R&amp;"Book Antiqua,Bold"&amp;10Schedule-7/ Page &amp;P of &amp;N</oddFooter>
      </headerFooter>
    </customSheetView>
    <customSheetView guid="{B0EE7D76-5806-4718-BDAD-3A3EA691E5E4}"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9"/>
      <headerFooter alignWithMargins="0">
        <oddFooter>&amp;R&amp;"Book Antiqua,Bold"&amp;10Schedule-7/ Page &amp;P of &amp;N</oddFooter>
      </headerFooter>
    </customSheetView>
    <customSheetView guid="{E95B21C1-D936-4435-AF6F-90CF0B6A7506}"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0"/>
      <headerFooter alignWithMargins="0">
        <oddFooter>&amp;R&amp;"Book Antiqua,Bold"&amp;10Schedule-7/ Page &amp;P of &amp;N</oddFooter>
      </headerFooter>
    </customSheetView>
    <customSheetView guid="{9C0E3A54-A1E4-4406-967B-FE168F751196}"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1"/>
      <headerFooter alignWithMargins="0">
        <oddFooter>&amp;R&amp;"Book Antiqua,Bold"&amp;10Schedule-7/ Page &amp;P of &amp;N</oddFooter>
      </headerFooter>
    </customSheetView>
    <customSheetView guid="{EF525F2E-18DE-47FD-A864-6F2A2CA91061}"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2"/>
      <headerFooter alignWithMargins="0">
        <oddFooter>&amp;R&amp;"Book Antiqua,Bold"&amp;10Schedule-7/ Page &amp;P of &amp;N</oddFooter>
      </headerFooter>
    </customSheetView>
    <customSheetView guid="{FE49A1A8-589E-4C61-B5F2-2DC8472D06ED}"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3"/>
      <headerFooter alignWithMargins="0">
        <oddFooter>&amp;R&amp;"Book Antiqua,Bold"&amp;10Schedule-7/ Page &amp;P of &amp;N</oddFooter>
      </headerFooter>
    </customSheetView>
    <customSheetView guid="{7781E931-9022-448B-8CEA-16A952A0B08B}"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4"/>
      <headerFooter alignWithMargins="0">
        <oddFooter>&amp;R&amp;"Book Antiqua,Bold"&amp;10Schedule-7/ Page &amp;P of &amp;N</oddFooter>
      </headerFooter>
    </customSheetView>
    <customSheetView guid="{2B22B4D9-734E-466D-B6F8-DF61D532EF69}"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5"/>
      <headerFooter alignWithMargins="0">
        <oddFooter>&amp;R&amp;"Book Antiqua,Bold"&amp;10Schedule-7/ Page &amp;P of &amp;N</oddFooter>
      </headerFooter>
    </customSheetView>
    <customSheetView guid="{31B0652A-BB55-4DFD-AFC3-AF588AAE8EEC}"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6"/>
      <headerFooter alignWithMargins="0">
        <oddFooter>&amp;R&amp;"Book Antiqua,Bold"&amp;10Schedule-7/ Page &amp;P of &amp;N</oddFooter>
      </headerFooter>
    </customSheetView>
  </customSheetViews>
  <mergeCells count="15">
    <mergeCell ref="N14:O14"/>
    <mergeCell ref="N15:O15"/>
    <mergeCell ref="N16:O16"/>
    <mergeCell ref="A3:F3"/>
    <mergeCell ref="A4:F4"/>
    <mergeCell ref="B8:D8"/>
    <mergeCell ref="B9:D9"/>
    <mergeCell ref="B10:D10"/>
    <mergeCell ref="B11:D11"/>
    <mergeCell ref="N17:O17"/>
    <mergeCell ref="B21:D21"/>
    <mergeCell ref="N21:O21"/>
    <mergeCell ref="A23:D23"/>
    <mergeCell ref="E23:F23"/>
    <mergeCell ref="N18:O18"/>
  </mergeCells>
  <phoneticPr fontId="31" type="noConversion"/>
  <printOptions horizontalCentered="1"/>
  <pageMargins left="0.78740157480314998" right="0.38" top="0.61" bottom="0.57999999999999996" header="0.34" footer="0.36"/>
  <pageSetup paperSize="9" orientation="portrait" horizontalDpi="300" verticalDpi="300" r:id="rId27"/>
  <headerFooter alignWithMargins="0">
    <oddFooter>&amp;R&amp;"Book Antiqua,Bold"&amp;10Schedule-7/ Page &amp;P of &amp;N</oddFooter>
  </headerFooter>
  <colBreaks count="1" manualBreakCount="1">
    <brk id="6" max="1048575" man="1"/>
  </colBreaks>
  <drawing r:id="rId2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indexed="11"/>
  </sheetPr>
  <dimension ref="A1:W43"/>
  <sheetViews>
    <sheetView showGridLines="0" showZeros="0" view="pageBreakPreview" topLeftCell="A12" zoomScaleNormal="100" zoomScaleSheetLayoutView="100" workbookViewId="0">
      <selection activeCell="G15" sqref="G15"/>
    </sheetView>
  </sheetViews>
  <sheetFormatPr defaultColWidth="9" defaultRowHeight="16.5"/>
  <cols>
    <col min="1" max="2" width="6.625" style="154" customWidth="1"/>
    <col min="3" max="3" width="21.625" style="154" customWidth="1"/>
    <col min="4" max="4" width="13.375" style="154" customWidth="1"/>
    <col min="5" max="5" width="23.625" style="154" customWidth="1"/>
    <col min="6" max="6" width="11.875" style="154" customWidth="1"/>
    <col min="7" max="7" width="14.375" style="154" customWidth="1"/>
    <col min="8" max="8" width="14.25" style="348" customWidth="1"/>
    <col min="9" max="9" width="14.25" style="349" hidden="1" customWidth="1"/>
    <col min="10" max="10" width="20" style="350" hidden="1" customWidth="1"/>
    <col min="11" max="13" width="14.25" style="350" hidden="1" customWidth="1"/>
    <col min="14" max="14" width="38.125" style="350" hidden="1" customWidth="1"/>
    <col min="15" max="15" width="21.25" style="350" hidden="1" customWidth="1"/>
    <col min="16" max="17" width="14.25" style="350" customWidth="1"/>
    <col min="18" max="23" width="9" style="350"/>
    <col min="24" max="16384" width="9" style="80"/>
  </cols>
  <sheetData>
    <row r="1" spans="1:23" s="140" customFormat="1" ht="39.950000000000003" customHeight="1">
      <c r="A1" s="698"/>
      <c r="B1" s="698"/>
      <c r="C1" s="698"/>
      <c r="D1" s="698"/>
      <c r="E1" s="698"/>
      <c r="F1" s="698"/>
      <c r="G1" s="698"/>
      <c r="H1" s="345"/>
      <c r="I1" s="346"/>
      <c r="J1" s="347"/>
      <c r="K1" s="347"/>
      <c r="L1" s="347"/>
      <c r="M1" s="347"/>
      <c r="N1" s="347"/>
      <c r="O1" s="347"/>
      <c r="P1" s="347"/>
      <c r="Q1" s="347"/>
      <c r="R1" s="347"/>
      <c r="S1" s="347"/>
      <c r="T1" s="347"/>
      <c r="U1" s="347"/>
      <c r="V1" s="347"/>
      <c r="W1" s="347"/>
    </row>
    <row r="2" spans="1:23" ht="18" customHeight="1">
      <c r="A2" s="75" t="str">
        <f>Cover!B3</f>
        <v>Specification No.: CC/NT/G-MISC/DOM/A06/26/00981</v>
      </c>
      <c r="B2" s="75"/>
      <c r="C2" s="76"/>
      <c r="D2" s="77"/>
      <c r="E2" s="77"/>
      <c r="F2" s="77"/>
      <c r="G2" s="79" t="s">
        <v>129</v>
      </c>
    </row>
    <row r="3" spans="1:23" ht="18" customHeight="1">
      <c r="A3" s="146"/>
      <c r="B3" s="146"/>
      <c r="C3" s="147"/>
      <c r="D3" s="148"/>
      <c r="E3" s="148"/>
      <c r="F3" s="148"/>
      <c r="G3" s="149"/>
    </row>
    <row r="4" spans="1:23" ht="18.95" customHeight="1">
      <c r="A4" s="604" t="s">
        <v>123</v>
      </c>
      <c r="B4" s="604"/>
      <c r="C4" s="604"/>
      <c r="D4" s="604"/>
      <c r="E4" s="604"/>
      <c r="F4" s="604"/>
      <c r="G4" s="604"/>
    </row>
    <row r="5" spans="1:23" ht="21" customHeight="1">
      <c r="A5" s="150" t="s">
        <v>215</v>
      </c>
      <c r="B5" s="150"/>
      <c r="C5" s="141"/>
      <c r="D5" s="141"/>
      <c r="E5" s="141"/>
      <c r="F5" s="141"/>
      <c r="G5" s="141"/>
    </row>
    <row r="6" spans="1:23" ht="21" customHeight="1">
      <c r="A6" s="151" t="s">
        <v>217</v>
      </c>
      <c r="B6" s="151"/>
      <c r="C6" s="141"/>
      <c r="D6" s="141"/>
      <c r="E6" s="141"/>
      <c r="F6" s="141"/>
      <c r="G6" s="141"/>
    </row>
    <row r="7" spans="1:23" ht="21" customHeight="1">
      <c r="A7" s="151" t="s">
        <v>219</v>
      </c>
      <c r="B7" s="151"/>
      <c r="C7" s="141"/>
      <c r="D7" s="141"/>
      <c r="E7" s="141"/>
      <c r="F7" s="141"/>
      <c r="G7" s="141"/>
    </row>
    <row r="8" spans="1:23" ht="21" customHeight="1">
      <c r="A8" s="151" t="s">
        <v>220</v>
      </c>
      <c r="B8" s="151"/>
      <c r="C8" s="141"/>
      <c r="D8" s="141"/>
      <c r="E8" s="141"/>
      <c r="F8" s="141"/>
      <c r="G8" s="141"/>
    </row>
    <row r="9" spans="1:23" ht="21" customHeight="1">
      <c r="A9" s="151" t="s">
        <v>221</v>
      </c>
      <c r="B9" s="151"/>
      <c r="C9" s="141"/>
      <c r="D9" s="141"/>
      <c r="E9" s="141"/>
      <c r="F9" s="141"/>
      <c r="G9" s="141"/>
    </row>
    <row r="10" spans="1:23" ht="21" customHeight="1">
      <c r="A10" s="151" t="s">
        <v>222</v>
      </c>
      <c r="B10" s="151"/>
      <c r="C10" s="141"/>
      <c r="D10" s="141"/>
      <c r="E10" s="141"/>
      <c r="F10" s="141"/>
      <c r="G10" s="141"/>
    </row>
    <row r="11" spans="1:23" ht="21" customHeight="1">
      <c r="A11" s="141"/>
      <c r="B11" s="141"/>
      <c r="C11" s="141"/>
      <c r="D11" s="141"/>
      <c r="E11" s="141"/>
      <c r="F11" s="141"/>
      <c r="G11" s="141"/>
    </row>
    <row r="12" spans="1:23" ht="72.75" customHeight="1">
      <c r="A12" s="484" t="s">
        <v>124</v>
      </c>
      <c r="B12" s="484"/>
      <c r="C12" s="699" t="str">
        <f>Cover!$B$2</f>
        <v>Procurement of Insulated Cross Arm for 400kV System under vendor development.</v>
      </c>
      <c r="D12" s="699"/>
      <c r="E12" s="699"/>
      <c r="F12" s="699"/>
      <c r="G12" s="699"/>
    </row>
    <row r="13" spans="1:23" ht="21" customHeight="1">
      <c r="A13" s="152" t="s">
        <v>122</v>
      </c>
      <c r="B13" s="152"/>
      <c r="C13" s="153"/>
      <c r="D13" s="152"/>
      <c r="E13" s="152"/>
      <c r="F13" s="152"/>
      <c r="G13" s="152"/>
    </row>
    <row r="14" spans="1:23" ht="55.5" customHeight="1">
      <c r="A14" s="700" t="s">
        <v>125</v>
      </c>
      <c r="B14" s="700"/>
      <c r="C14" s="700"/>
      <c r="D14" s="700"/>
      <c r="E14" s="700"/>
      <c r="F14" s="700"/>
      <c r="G14" s="700"/>
      <c r="J14" s="701" t="s">
        <v>327</v>
      </c>
      <c r="K14" s="701"/>
      <c r="L14" s="701"/>
      <c r="M14" s="701"/>
      <c r="N14" s="361" t="s">
        <v>328</v>
      </c>
    </row>
    <row r="15" spans="1:23" ht="60.75" customHeight="1">
      <c r="B15" s="160">
        <v>1</v>
      </c>
      <c r="C15" s="675" t="s">
        <v>325</v>
      </c>
      <c r="D15" s="676"/>
      <c r="E15" s="676"/>
      <c r="F15" s="677"/>
      <c r="G15" s="355"/>
      <c r="I15" s="478">
        <f>'Sch-1'!O21+'Sch-2'!K19+'Sch-6'!J21</f>
        <v>0</v>
      </c>
      <c r="J15" s="381">
        <f>IF(I15=0,0,G15/I15)</f>
        <v>0</v>
      </c>
    </row>
    <row r="16" spans="1:23" ht="57.75" customHeight="1">
      <c r="B16" s="160">
        <v>2</v>
      </c>
      <c r="C16" s="675" t="s">
        <v>471</v>
      </c>
      <c r="D16" s="676"/>
      <c r="E16" s="676"/>
      <c r="F16" s="677"/>
      <c r="G16" s="166"/>
      <c r="I16" s="357">
        <f>'Sch-1'!O21+'Sch-2'!K19+'Sch-6'!J21</f>
        <v>0</v>
      </c>
      <c r="J16" s="359">
        <f>G16</f>
        <v>0</v>
      </c>
    </row>
    <row r="17" spans="1:23" s="143" customFormat="1" ht="54.95" customHeight="1">
      <c r="B17" s="161">
        <v>3</v>
      </c>
      <c r="C17" s="678" t="s">
        <v>148</v>
      </c>
      <c r="D17" s="679"/>
      <c r="E17" s="679"/>
      <c r="F17" s="680"/>
      <c r="G17" s="164"/>
      <c r="H17" s="348"/>
      <c r="I17" s="348"/>
      <c r="J17" s="351"/>
      <c r="K17" s="351"/>
      <c r="L17" s="351"/>
      <c r="M17" s="351"/>
      <c r="N17" s="351"/>
      <c r="O17" s="351"/>
      <c r="P17" s="351"/>
      <c r="Q17" s="351"/>
      <c r="R17" s="351"/>
      <c r="S17" s="351"/>
      <c r="T17" s="351"/>
      <c r="U17" s="351"/>
      <c r="V17" s="351"/>
      <c r="W17" s="351"/>
    </row>
    <row r="18" spans="1:23" s="143" customFormat="1" ht="21" customHeight="1">
      <c r="B18" s="158"/>
      <c r="C18" s="377" t="s">
        <v>458</v>
      </c>
      <c r="D18" s="156"/>
      <c r="E18" s="165"/>
      <c r="F18" s="198" t="s">
        <v>179</v>
      </c>
      <c r="G18" s="356"/>
      <c r="H18" s="348"/>
      <c r="I18" s="358">
        <f>'Sch-1'!O21</f>
        <v>0</v>
      </c>
      <c r="J18" s="379">
        <f>IF(I18=0,0,G18/I18)</f>
        <v>0</v>
      </c>
      <c r="K18" s="351"/>
      <c r="L18" s="351"/>
      <c r="M18" s="351"/>
      <c r="N18" s="377" t="s">
        <v>336</v>
      </c>
      <c r="O18" s="504">
        <f>J15+J16+J18+J24</f>
        <v>0</v>
      </c>
      <c r="P18" s="351"/>
      <c r="Q18" s="351"/>
      <c r="R18" s="351"/>
      <c r="S18" s="351"/>
      <c r="T18" s="351"/>
      <c r="U18" s="351"/>
      <c r="V18" s="351"/>
      <c r="W18" s="351"/>
    </row>
    <row r="19" spans="1:23" s="143" customFormat="1" ht="21" hidden="1" customHeight="1">
      <c r="B19" s="158"/>
      <c r="C19" s="196" t="s">
        <v>140</v>
      </c>
      <c r="D19" s="156"/>
      <c r="E19" s="165"/>
      <c r="F19" s="198" t="s">
        <v>179</v>
      </c>
      <c r="G19" s="356"/>
      <c r="H19" s="348"/>
      <c r="I19" s="358" t="e">
        <f>'Sch-1'!#REF!</f>
        <v>#REF!</v>
      </c>
      <c r="J19" s="379" t="e">
        <f>IF(I19=0,0,G19/I19)</f>
        <v>#REF!</v>
      </c>
      <c r="K19" s="351"/>
      <c r="L19" s="351"/>
      <c r="M19" s="351"/>
      <c r="N19" s="377" t="s">
        <v>337</v>
      </c>
      <c r="O19" s="504" t="e">
        <f>J15+J16+J19+J25</f>
        <v>#REF!</v>
      </c>
      <c r="P19" s="351"/>
      <c r="Q19" s="351"/>
      <c r="R19" s="351"/>
      <c r="S19" s="351"/>
      <c r="T19" s="351"/>
      <c r="U19" s="351"/>
      <c r="V19" s="351"/>
      <c r="W19" s="351"/>
    </row>
    <row r="20" spans="1:23" s="143" customFormat="1" ht="21" customHeight="1">
      <c r="B20" s="158"/>
      <c r="C20" s="509" t="s">
        <v>465</v>
      </c>
      <c r="D20" s="156"/>
      <c r="E20" s="165"/>
      <c r="F20" s="198" t="s">
        <v>179</v>
      </c>
      <c r="G20" s="356"/>
      <c r="H20" s="348"/>
      <c r="I20" s="358">
        <f>'Sch-2'!K19</f>
        <v>0</v>
      </c>
      <c r="J20" s="379">
        <f>IF(I20=0,0,G20/I20)</f>
        <v>0</v>
      </c>
      <c r="K20" s="351"/>
      <c r="L20" s="351"/>
      <c r="M20" s="351"/>
      <c r="N20" s="196" t="s">
        <v>126</v>
      </c>
      <c r="O20" s="504">
        <f>J15+J16+J20+J26</f>
        <v>0</v>
      </c>
      <c r="P20" s="351"/>
      <c r="Q20" s="351"/>
      <c r="R20" s="351"/>
      <c r="S20" s="351"/>
      <c r="T20" s="351"/>
      <c r="U20" s="351"/>
      <c r="V20" s="351"/>
      <c r="W20" s="351"/>
    </row>
    <row r="21" spans="1:23" s="143" customFormat="1" ht="21" hidden="1" customHeight="1">
      <c r="B21" s="158"/>
      <c r="C21" s="196"/>
      <c r="D21" s="156"/>
      <c r="E21" s="165"/>
      <c r="F21" s="198"/>
      <c r="G21" s="356"/>
      <c r="H21" s="348"/>
      <c r="I21" s="348"/>
      <c r="J21" s="379">
        <f>IF(I21=0,0,G21/I21)</f>
        <v>0</v>
      </c>
      <c r="K21" s="351"/>
      <c r="L21" s="351"/>
      <c r="M21" s="351"/>
      <c r="N21" s="196" t="s">
        <v>127</v>
      </c>
      <c r="O21" s="504"/>
      <c r="P21" s="351"/>
      <c r="Q21" s="351"/>
      <c r="R21" s="351"/>
      <c r="S21" s="351"/>
      <c r="T21" s="351"/>
      <c r="U21" s="351"/>
      <c r="V21" s="351"/>
      <c r="W21" s="351"/>
    </row>
    <row r="22" spans="1:23" s="143" customFormat="1" ht="21" customHeight="1">
      <c r="B22" s="159"/>
      <c r="C22" s="344" t="s">
        <v>326</v>
      </c>
      <c r="D22" s="157"/>
      <c r="E22" s="165"/>
      <c r="F22" s="199" t="s">
        <v>179</v>
      </c>
      <c r="G22" s="164"/>
      <c r="H22" s="348"/>
      <c r="I22" s="358">
        <f>'Sch-6'!J21</f>
        <v>0</v>
      </c>
      <c r="J22" s="379">
        <f>IF(I22=0,0,G22/I22)</f>
        <v>0</v>
      </c>
      <c r="K22" s="351"/>
      <c r="L22" s="351"/>
      <c r="M22" s="351"/>
      <c r="N22" s="344" t="s">
        <v>326</v>
      </c>
      <c r="O22" s="504">
        <f>J15+J16+J22+J28</f>
        <v>0</v>
      </c>
      <c r="P22" s="351"/>
      <c r="Q22" s="351"/>
      <c r="R22" s="351"/>
      <c r="S22" s="351"/>
      <c r="T22" s="351"/>
      <c r="U22" s="351"/>
      <c r="V22" s="351"/>
      <c r="W22" s="351"/>
    </row>
    <row r="23" spans="1:23" s="143" customFormat="1" ht="54.95" customHeight="1">
      <c r="B23" s="161">
        <v>4</v>
      </c>
      <c r="C23" s="681" t="s">
        <v>472</v>
      </c>
      <c r="D23" s="682"/>
      <c r="E23" s="682"/>
      <c r="F23" s="683"/>
      <c r="G23" s="164"/>
      <c r="H23" s="348"/>
      <c r="I23" s="348"/>
      <c r="J23" s="351"/>
      <c r="K23" s="351"/>
      <c r="L23" s="351"/>
      <c r="M23" s="351"/>
      <c r="N23" s="351"/>
      <c r="O23" s="351"/>
      <c r="P23" s="351"/>
      <c r="Q23" s="351"/>
      <c r="R23" s="351"/>
      <c r="S23" s="351"/>
      <c r="T23" s="351"/>
      <c r="U23" s="351"/>
      <c r="V23" s="351"/>
      <c r="W23" s="351"/>
    </row>
    <row r="24" spans="1:23" s="143" customFormat="1" ht="21" customHeight="1">
      <c r="A24" s="142"/>
      <c r="B24" s="158"/>
      <c r="C24" s="377" t="s">
        <v>460</v>
      </c>
      <c r="D24" s="156"/>
      <c r="E24" s="197"/>
      <c r="F24" s="198" t="s">
        <v>180</v>
      </c>
      <c r="G24" s="204"/>
      <c r="H24" s="348"/>
      <c r="I24" s="358">
        <f>'Sch-1'!O21</f>
        <v>0</v>
      </c>
      <c r="J24" s="360">
        <f>G24</f>
        <v>0</v>
      </c>
      <c r="K24" s="351"/>
      <c r="L24" s="351"/>
      <c r="M24" s="351"/>
      <c r="N24" s="351"/>
      <c r="O24" s="351"/>
      <c r="P24" s="351"/>
      <c r="Q24" s="351"/>
      <c r="R24" s="351"/>
      <c r="S24" s="351"/>
      <c r="T24" s="351"/>
      <c r="U24" s="351"/>
      <c r="V24" s="351"/>
      <c r="W24" s="351"/>
    </row>
    <row r="25" spans="1:23" s="143" customFormat="1" ht="21" hidden="1" customHeight="1">
      <c r="A25" s="142"/>
      <c r="B25" s="158"/>
      <c r="C25" s="196" t="s">
        <v>140</v>
      </c>
      <c r="D25" s="156"/>
      <c r="E25" s="197"/>
      <c r="F25" s="198" t="s">
        <v>180</v>
      </c>
      <c r="G25" s="204"/>
      <c r="H25" s="348"/>
      <c r="I25" s="358" t="e">
        <f>'Sch-1'!#REF!</f>
        <v>#REF!</v>
      </c>
      <c r="J25" s="360">
        <f>G25</f>
        <v>0</v>
      </c>
      <c r="K25" s="351"/>
      <c r="L25" s="351"/>
      <c r="M25" s="351"/>
      <c r="N25" s="351"/>
      <c r="O25" s="351"/>
      <c r="P25" s="351"/>
      <c r="Q25" s="351"/>
      <c r="R25" s="351"/>
      <c r="S25" s="351"/>
      <c r="T25" s="351"/>
      <c r="U25" s="351"/>
      <c r="V25" s="351"/>
      <c r="W25" s="351"/>
    </row>
    <row r="26" spans="1:23" s="143" customFormat="1" ht="21" customHeight="1">
      <c r="A26" s="142"/>
      <c r="B26" s="158"/>
      <c r="C26" s="509" t="s">
        <v>466</v>
      </c>
      <c r="D26" s="156"/>
      <c r="E26" s="197"/>
      <c r="F26" s="198" t="s">
        <v>180</v>
      </c>
      <c r="G26" s="204"/>
      <c r="H26" s="348"/>
      <c r="I26" s="358">
        <f>'Sch-2'!K19</f>
        <v>0</v>
      </c>
      <c r="J26" s="360">
        <f>G26</f>
        <v>0</v>
      </c>
      <c r="K26" s="351"/>
      <c r="L26" s="351"/>
      <c r="M26" s="351"/>
      <c r="N26" s="351"/>
      <c r="O26" s="351"/>
      <c r="P26" s="351"/>
      <c r="Q26" s="351"/>
      <c r="R26" s="351"/>
      <c r="S26" s="351"/>
      <c r="T26" s="351"/>
      <c r="U26" s="351"/>
      <c r="V26" s="351"/>
      <c r="W26" s="351"/>
    </row>
    <row r="27" spans="1:23" s="143" customFormat="1" ht="21" hidden="1" customHeight="1">
      <c r="A27" s="142"/>
      <c r="B27" s="158"/>
      <c r="C27" s="196" t="s">
        <v>127</v>
      </c>
      <c r="D27" s="156"/>
      <c r="E27" s="197"/>
      <c r="F27" s="198" t="s">
        <v>180</v>
      </c>
      <c r="G27" s="204"/>
      <c r="H27" s="348"/>
      <c r="I27" s="348"/>
      <c r="J27" s="360">
        <f>G27</f>
        <v>0</v>
      </c>
      <c r="K27" s="351"/>
      <c r="L27" s="351"/>
      <c r="M27" s="351"/>
      <c r="N27" s="351"/>
      <c r="O27" s="351"/>
      <c r="P27" s="351"/>
      <c r="Q27" s="351"/>
      <c r="R27" s="351"/>
      <c r="S27" s="351"/>
      <c r="T27" s="351"/>
      <c r="U27" s="351"/>
      <c r="V27" s="351"/>
      <c r="W27" s="351"/>
    </row>
    <row r="28" spans="1:23" s="143" customFormat="1" ht="21" customHeight="1">
      <c r="A28" s="142"/>
      <c r="B28" s="159"/>
      <c r="C28" s="344" t="s">
        <v>326</v>
      </c>
      <c r="D28" s="157"/>
      <c r="E28" s="200"/>
      <c r="F28" s="199" t="s">
        <v>180</v>
      </c>
      <c r="G28" s="164"/>
      <c r="H28" s="348"/>
      <c r="I28" s="358">
        <f>'Sch-6'!J21</f>
        <v>0</v>
      </c>
      <c r="J28" s="360">
        <f>G28</f>
        <v>0</v>
      </c>
      <c r="K28" s="351"/>
      <c r="L28" s="351"/>
      <c r="M28" s="351"/>
      <c r="N28" s="351"/>
      <c r="O28" s="351"/>
      <c r="P28" s="351"/>
      <c r="Q28" s="351"/>
      <c r="R28" s="351"/>
      <c r="S28" s="351"/>
      <c r="T28" s="351"/>
      <c r="U28" s="351"/>
      <c r="V28" s="351"/>
      <c r="W28" s="351"/>
    </row>
    <row r="29" spans="1:23" s="143" customFormat="1" ht="83.25" hidden="1" customHeight="1">
      <c r="A29" s="142"/>
      <c r="B29" s="159">
        <v>5</v>
      </c>
      <c r="C29" s="686" t="s">
        <v>415</v>
      </c>
      <c r="D29" s="687"/>
      <c r="E29" s="687"/>
      <c r="F29" s="688"/>
      <c r="G29" s="481"/>
      <c r="H29" s="348"/>
      <c r="I29" s="358"/>
      <c r="J29" s="360"/>
      <c r="K29" s="351"/>
      <c r="L29" s="351"/>
      <c r="M29" s="351"/>
      <c r="N29" s="351"/>
      <c r="O29" s="351"/>
      <c r="P29" s="351"/>
      <c r="Q29" s="351"/>
      <c r="R29" s="351"/>
      <c r="S29" s="351"/>
      <c r="T29" s="351"/>
      <c r="U29" s="351"/>
      <c r="V29" s="351"/>
      <c r="W29" s="351"/>
    </row>
    <row r="30" spans="1:23" s="143" customFormat="1" ht="87.75" hidden="1" customHeight="1">
      <c r="A30" s="142"/>
      <c r="B30" s="159">
        <v>6</v>
      </c>
      <c r="C30" s="686" t="s">
        <v>416</v>
      </c>
      <c r="D30" s="687"/>
      <c r="E30" s="687"/>
      <c r="F30" s="688"/>
      <c r="G30" s="481"/>
      <c r="H30" s="348"/>
      <c r="I30" s="358"/>
      <c r="J30" s="360"/>
      <c r="K30" s="351"/>
      <c r="L30" s="351"/>
      <c r="M30" s="351"/>
      <c r="N30" s="351"/>
      <c r="O30" s="351"/>
      <c r="P30" s="351"/>
      <c r="Q30" s="351"/>
      <c r="R30" s="351"/>
      <c r="S30" s="351"/>
      <c r="T30" s="351"/>
      <c r="U30" s="351"/>
      <c r="V30" s="351"/>
      <c r="W30" s="351"/>
    </row>
    <row r="31" spans="1:23" s="143" customFormat="1" ht="69.75" hidden="1" customHeight="1">
      <c r="A31" s="142"/>
      <c r="B31" s="689" t="s">
        <v>417</v>
      </c>
      <c r="C31" s="690"/>
      <c r="D31" s="690"/>
      <c r="E31" s="690"/>
      <c r="F31" s="690"/>
      <c r="G31" s="691"/>
      <c r="H31" s="348"/>
      <c r="I31" s="358" t="e">
        <f>'Sch-1'!O21+'Sch-2'!K19+'Sch-6'!#REF!</f>
        <v>#REF!</v>
      </c>
      <c r="J31" s="379" t="e">
        <f>IF(I31=0,0,G31/I31)</f>
        <v>#REF!</v>
      </c>
      <c r="K31" s="351"/>
      <c r="L31" s="351"/>
      <c r="M31" s="351"/>
      <c r="N31" s="351"/>
      <c r="O31" s="351"/>
      <c r="P31" s="351"/>
      <c r="Q31" s="351"/>
      <c r="R31" s="351"/>
      <c r="S31" s="351"/>
      <c r="T31" s="351"/>
      <c r="U31" s="351"/>
      <c r="V31" s="351"/>
      <c r="W31" s="351"/>
    </row>
    <row r="32" spans="1:23" s="143" customFormat="1" ht="24.75" hidden="1" customHeight="1">
      <c r="A32" s="142"/>
      <c r="B32" s="472">
        <v>5</v>
      </c>
      <c r="C32" s="692" t="s">
        <v>405</v>
      </c>
      <c r="D32" s="693"/>
      <c r="E32" s="693"/>
      <c r="F32" s="693"/>
      <c r="G32" s="694"/>
      <c r="H32" s="348"/>
      <c r="I32" s="358"/>
      <c r="J32" s="379"/>
      <c r="K32" s="351"/>
      <c r="L32" s="351"/>
      <c r="M32" s="351"/>
      <c r="N32" s="351"/>
      <c r="O32" s="351"/>
      <c r="P32" s="351"/>
      <c r="Q32" s="351"/>
      <c r="R32" s="351"/>
      <c r="S32" s="351"/>
      <c r="T32" s="351"/>
      <c r="U32" s="351"/>
      <c r="V32" s="351"/>
      <c r="W32" s="351"/>
    </row>
    <row r="33" spans="1:23" s="143" customFormat="1" ht="61.5" hidden="1" customHeight="1">
      <c r="A33" s="142"/>
      <c r="B33" s="695"/>
      <c r="C33" s="696"/>
      <c r="D33" s="696"/>
      <c r="E33" s="696"/>
      <c r="F33" s="696"/>
      <c r="G33" s="697"/>
      <c r="H33" s="348"/>
      <c r="I33" s="358" t="e">
        <f>'Sch-1'!O21+'Sch-2'!K19+'Sch-6'!#REF!</f>
        <v>#REF!</v>
      </c>
      <c r="J33" s="360">
        <f>G33</f>
        <v>0</v>
      </c>
      <c r="K33" s="351"/>
      <c r="L33" s="351"/>
      <c r="M33" s="351"/>
      <c r="N33" s="351"/>
      <c r="O33" s="351"/>
      <c r="P33" s="351"/>
      <c r="Q33" s="351"/>
      <c r="R33" s="351"/>
      <c r="S33" s="351"/>
      <c r="T33" s="351"/>
      <c r="U33" s="351"/>
      <c r="V33" s="351"/>
      <c r="W33" s="351"/>
    </row>
    <row r="34" spans="1:23" s="143" customFormat="1" ht="48.75" customHeight="1">
      <c r="A34" s="142"/>
      <c r="B34" s="684"/>
      <c r="C34" s="685"/>
      <c r="D34" s="685"/>
      <c r="E34" s="685"/>
      <c r="F34" s="685"/>
      <c r="G34" s="685"/>
      <c r="H34" s="348"/>
      <c r="I34" s="348"/>
      <c r="J34" s="351"/>
      <c r="K34" s="351"/>
      <c r="L34" s="351"/>
      <c r="M34" s="351"/>
      <c r="N34" s="351"/>
      <c r="O34" s="351"/>
      <c r="P34" s="351"/>
      <c r="Q34" s="351"/>
      <c r="R34" s="351"/>
      <c r="S34" s="351"/>
      <c r="T34" s="351"/>
      <c r="U34" s="351"/>
      <c r="V34" s="351"/>
      <c r="W34" s="351"/>
    </row>
    <row r="35" spans="1:23" s="143" customFormat="1" ht="33" customHeight="1">
      <c r="A35" s="145" t="s">
        <v>128</v>
      </c>
      <c r="B35" s="162"/>
      <c r="C35" s="155"/>
      <c r="E35" s="163"/>
      <c r="F35" s="163"/>
      <c r="G35" s="144"/>
      <c r="H35" s="348"/>
      <c r="I35" s="348"/>
      <c r="J35" s="351"/>
      <c r="K35" s="351"/>
      <c r="L35" s="351"/>
      <c r="M35" s="351"/>
      <c r="N35" s="351"/>
      <c r="O35" s="351"/>
      <c r="P35" s="351"/>
      <c r="Q35" s="351"/>
      <c r="R35" s="351"/>
      <c r="S35" s="351"/>
      <c r="T35" s="351"/>
      <c r="U35" s="351"/>
      <c r="V35" s="351"/>
      <c r="W35" s="351"/>
    </row>
    <row r="36" spans="1:23" s="143" customFormat="1" ht="33" customHeight="1">
      <c r="A36" s="25" t="s">
        <v>280</v>
      </c>
      <c r="B36" s="162"/>
      <c r="C36" s="155"/>
      <c r="E36" s="163"/>
      <c r="F36" s="163"/>
      <c r="G36" s="144"/>
      <c r="H36" s="348"/>
      <c r="I36" s="348"/>
      <c r="J36" s="351"/>
      <c r="K36" s="351"/>
      <c r="L36" s="351"/>
      <c r="M36" s="351"/>
      <c r="N36" s="351"/>
      <c r="O36" s="351"/>
      <c r="P36" s="351"/>
      <c r="Q36" s="351"/>
      <c r="R36" s="351"/>
      <c r="S36" s="351"/>
      <c r="T36" s="351"/>
      <c r="U36" s="351"/>
      <c r="V36" s="351"/>
      <c r="W36" s="351"/>
    </row>
    <row r="37" spans="1:23" s="143" customFormat="1" ht="33" customHeight="1">
      <c r="B37" s="25"/>
      <c r="D37" s="74"/>
      <c r="E37" s="81"/>
      <c r="F37" s="81"/>
      <c r="G37" s="81"/>
      <c r="H37" s="352"/>
      <c r="I37" s="348"/>
      <c r="J37" s="351"/>
      <c r="K37" s="351"/>
      <c r="L37" s="351"/>
      <c r="M37" s="351"/>
      <c r="N37" s="351"/>
      <c r="O37" s="351"/>
      <c r="P37" s="351"/>
      <c r="Q37" s="351"/>
      <c r="R37" s="351"/>
      <c r="S37" s="351"/>
      <c r="T37" s="351"/>
      <c r="U37" s="351"/>
      <c r="V37" s="351"/>
      <c r="W37" s="351"/>
    </row>
    <row r="38" spans="1:23" ht="33" customHeight="1">
      <c r="A38" s="107"/>
      <c r="B38" s="107"/>
      <c r="C38" s="116"/>
      <c r="D38" s="81"/>
      <c r="E38" s="25"/>
      <c r="F38" s="25"/>
      <c r="G38" s="88" t="s">
        <v>281</v>
      </c>
      <c r="H38" s="350"/>
    </row>
    <row r="39" spans="1:23" ht="33" customHeight="1">
      <c r="A39" s="107"/>
      <c r="B39" s="107"/>
      <c r="C39" s="116"/>
      <c r="D39" s="81"/>
      <c r="E39" s="25"/>
      <c r="F39" s="25"/>
      <c r="G39" s="88" t="str">
        <f>"For and on behalf of " &amp; 'Sch-1'!C8</f>
        <v xml:space="preserve">For and on behalf of </v>
      </c>
      <c r="H39" s="350"/>
    </row>
    <row r="40" spans="1:23" ht="33" customHeight="1">
      <c r="A40" s="105"/>
      <c r="B40" s="105"/>
      <c r="C40" s="105"/>
      <c r="D40" s="120"/>
      <c r="E40" s="112"/>
      <c r="F40" s="112"/>
      <c r="G40" s="80"/>
      <c r="H40" s="353"/>
    </row>
    <row r="41" spans="1:23" ht="33" customHeight="1">
      <c r="A41" s="139" t="s">
        <v>120</v>
      </c>
      <c r="B41" s="139"/>
      <c r="C41" s="492">
        <f>'Sch-1'!B29</f>
        <v>0</v>
      </c>
      <c r="D41" s="120"/>
      <c r="E41" s="112" t="s">
        <v>282</v>
      </c>
      <c r="F41" s="674" t="str">
        <f>'Sch-1'!O29</f>
        <v/>
      </c>
      <c r="G41" s="674"/>
      <c r="H41" s="350"/>
    </row>
    <row r="42" spans="1:23" ht="33" customHeight="1">
      <c r="A42" s="139" t="s">
        <v>121</v>
      </c>
      <c r="B42" s="139"/>
      <c r="C42" s="121">
        <f>'Sch-1'!B30</f>
        <v>0</v>
      </c>
      <c r="D42" s="122"/>
      <c r="E42" s="112" t="s">
        <v>283</v>
      </c>
      <c r="F42" s="674" t="str">
        <f>'Sch-1'!O30</f>
        <v/>
      </c>
      <c r="G42" s="674"/>
      <c r="H42" s="350"/>
    </row>
    <row r="43" spans="1:23" ht="33" customHeight="1">
      <c r="A43" s="107"/>
      <c r="B43" s="107"/>
      <c r="C43" s="107"/>
      <c r="D43" s="107"/>
      <c r="E43" s="112"/>
      <c r="F43" s="112"/>
      <c r="G43" s="470"/>
      <c r="H43" s="354"/>
    </row>
  </sheetData>
  <sheetProtection algorithmName="SHA-512" hashValue="nnDuzWHls7o6Dlml5a0/Fq07i+263v1c0DwO2fg8JPV8emvPFKgveAgKq/r3unwEi654JB0L7ppTlqzA2YcgSw==" saltValue="VJOO3dUTmWLHVTZlDsQKMA==" spinCount="100000" sheet="1" formatColumns="0" formatRows="0" selectLockedCells="1"/>
  <customSheetViews>
    <customSheetView guid="{6167D39F-8E2F-4CD1-888C-E1DCB300434D}" showPageBreaks="1" showGridLines="0" zeroValues="0" printArea="1" hiddenRows="1" hiddenColumns="1" view="pageBreakPreview" topLeftCell="A15">
      <selection activeCell="G15" sqref="G15"/>
      <pageMargins left="0.72" right="0.49" top="0.62" bottom="0.52" header="0.32" footer="0.27"/>
      <pageSetup scale="67" orientation="portrait" r:id="rId1"/>
      <headerFooter alignWithMargins="0">
        <oddFooter>&amp;R&amp;"Book Antiqua,Bold"&amp;10Letter of Discount  / Page &amp;P of &amp;N</oddFooter>
      </headerFooter>
    </customSheetView>
    <customSheetView guid="{483DCDBB-D1CA-4B11-85F4-FA65A96DCE29}" showPageBreaks="1" showGridLines="0" zeroValues="0" printArea="1" hiddenRows="1" hiddenColumns="1" view="pageBreakPreview" topLeftCell="A13">
      <selection activeCell="G15" sqref="G15"/>
      <pageMargins left="0.72" right="0.49" top="0.62" bottom="0.52" header="0.32" footer="0.27"/>
      <pageSetup scale="67" orientation="portrait" r:id="rId2"/>
      <headerFooter alignWithMargins="0">
        <oddFooter>&amp;R&amp;"Book Antiqua,Bold"&amp;10Letter of Discount  / Page &amp;P of &amp;N</oddFooter>
      </headerFooter>
    </customSheetView>
    <customSheetView guid="{FA8C7114-2E15-4727-B4B0-927BCE12D1A6}" showPageBreaks="1" showGridLines="0" zeroValues="0" printArea="1" hiddenRows="1" hiddenColumns="1" view="pageBreakPreview" topLeftCell="A13">
      <selection activeCell="G15" sqref="G15"/>
      <pageMargins left="0.72" right="0.49" top="0.62" bottom="0.52" header="0.32" footer="0.27"/>
      <pageSetup scale="67" orientation="portrait" r:id="rId3"/>
      <headerFooter alignWithMargins="0">
        <oddFooter>&amp;R&amp;"Book Antiqua,Bold"&amp;10Letter of Discount  / Page &amp;P of &amp;N</oddFooter>
      </headerFooter>
    </customSheetView>
    <customSheetView guid="{5C772B04-11E1-4A74-9F43-9A74EF38E5E2}" showPageBreaks="1" showGridLines="0" zeroValues="0" printArea="1" hiddenRows="1" hiddenColumns="1" view="pageBreakPreview" topLeftCell="A13">
      <selection activeCell="G24" sqref="G24:G26"/>
      <pageMargins left="0.72" right="0.49" top="0.62" bottom="0.52" header="0.32" footer="0.27"/>
      <pageSetup scale="67" orientation="portrait" r:id="rId4"/>
      <headerFooter alignWithMargins="0">
        <oddFooter>&amp;R&amp;"Book Antiqua,Bold"&amp;10Letter of Discount  / Page &amp;P of &amp;N</oddFooter>
      </headerFooter>
    </customSheetView>
    <customSheetView guid="{883F4F4D-A630-4132-B676-8201FF751979}" showPageBreaks="1" showGridLines="0" zeroValues="0" printArea="1" hiddenRows="1" hiddenColumns="1" view="pageBreakPreview" topLeftCell="A13">
      <selection activeCell="G15" sqref="G15"/>
      <pageMargins left="0.72" right="0.49" top="0.62" bottom="0.52" header="0.32" footer="0.27"/>
      <pageSetup scale="67" orientation="portrait" r:id="rId5"/>
      <headerFooter alignWithMargins="0">
        <oddFooter>&amp;R&amp;"Book Antiqua,Bold"&amp;10Letter of Discount  / Page &amp;P of &amp;N</oddFooter>
      </headerFooter>
    </customSheetView>
    <customSheetView guid="{D545044E-B7FF-408B-A291-2187C526EC3D}" showPageBreaks="1" showGridLines="0" zeroValues="0" printArea="1" hiddenRows="1" hiddenColumns="1" view="pageBreakPreview">
      <selection activeCell="G24" sqref="G24:G26"/>
      <pageMargins left="0.72" right="0.49" top="0.62" bottom="0.52" header="0.32" footer="0.27"/>
      <pageSetup scale="77" orientation="portrait" r:id="rId6"/>
      <headerFooter alignWithMargins="0">
        <oddFooter>&amp;R&amp;"Book Antiqua,Bold"&amp;10Letter of Discount  / Page &amp;P of &amp;N</oddFooter>
      </headerFooter>
    </customSheetView>
    <customSheetView guid="{D963BE1A-1920-4E18-8F54-07F354CCE224}" showPageBreaks="1" showGridLines="0" zeroValues="0" printArea="1" hiddenRows="1" hiddenColumns="1" view="pageBreakPreview">
      <selection activeCell="G24" sqref="G24"/>
      <pageMargins left="0.72" right="0.49" top="0.62" bottom="0.52" header="0.32" footer="0.27"/>
      <pageSetup scale="77" orientation="portrait" r:id="rId7"/>
      <headerFooter alignWithMargins="0">
        <oddFooter>&amp;R&amp;"Book Antiqua,Bold"&amp;10Letter of Discount  / Page &amp;P of &amp;N</oddFooter>
      </headerFooter>
    </customSheetView>
    <customSheetView guid="{D39E83F3-4061-47C5-8153-10B7C21D208A}" showPageBreaks="1" showGridLines="0" zeroValues="0" printArea="1" hiddenRows="1" hiddenColumns="1" view="pageBreakPreview" topLeftCell="A35">
      <selection activeCell="B33" sqref="B33:G33"/>
      <pageMargins left="0.72" right="0.49" top="0.62" bottom="0.52" header="0.32" footer="0.27"/>
      <pageSetup scale="77" orientation="portrait" r:id="rId8"/>
      <headerFooter alignWithMargins="0">
        <oddFooter>&amp;R&amp;"Book Antiqua,Bold"&amp;10Letter of Discount  / Page &amp;P of &amp;N</oddFooter>
      </headerFooter>
    </customSheetView>
    <customSheetView guid="{EFF9997F-F423-457E-8339-C5D06689EC0D}" showPageBreaks="1" showGridLines="0" zeroValues="0" printArea="1" hiddenRows="1" hiddenColumns="1" view="pageBreakPreview" topLeftCell="A35">
      <selection activeCell="B33" sqref="B33:G33"/>
      <pageMargins left="0.72" right="0.49" top="0.62" bottom="0.52" header="0.32" footer="0.27"/>
      <pageSetup scale="77" orientation="portrait" r:id="rId9"/>
      <headerFooter alignWithMargins="0">
        <oddFooter>&amp;R&amp;"Book Antiqua,Bold"&amp;10Letter of Discount  / Page &amp;P of &amp;N</oddFooter>
      </headerFooter>
    </customSheetView>
    <customSheetView guid="{8020169D-1904-4071-9010-34C6BAD35472}" showPageBreaks="1" showGridLines="0" zeroValues="0" printArea="1" hiddenRows="1" hiddenColumns="1" view="pageBreakPreview" topLeftCell="A4">
      <selection activeCell="G15" sqref="G15"/>
      <pageMargins left="0.72" right="0.49" top="0.62" bottom="0.52" header="0.32" footer="0.27"/>
      <pageSetup scale="77" orientation="portrait" r:id="rId10"/>
      <headerFooter alignWithMargins="0">
        <oddFooter>&amp;R&amp;"Book Antiqua,Bold"&amp;10Letter of Discount  / Page &amp;P of &amp;N</oddFooter>
      </headerFooter>
    </customSheetView>
    <customSheetView guid="{BE00177C-666B-4CCB-B6AF-EE8409A04F15}" showPageBreaks="1" showGridLines="0" zeroValues="0" printArea="1" hiddenRows="1" hiddenColumns="1" view="pageBreakPreview">
      <pane xSplit="15.587719298245615" topLeftCell="P1"/>
      <selection activeCell="G28" sqref="G28"/>
      <pageMargins left="0.72" right="0.49" top="0.62" bottom="0.52" header="0.32" footer="0.27"/>
      <pageSetup scale="77" orientation="portrait" r:id="rId11"/>
      <headerFooter alignWithMargins="0">
        <oddFooter>&amp;R&amp;"Book Antiqua,Bold"&amp;10Letter of Discount  / Page &amp;P of &amp;N</oddFooter>
      </headerFooter>
    </customSheetView>
    <customSheetView guid="{5A07DBA2-29FE-46EA-8A64-6BF1FB7295C8}" showPageBreaks="1" showGridLines="0" zeroValues="0" printArea="1" hiddenRows="1" hiddenColumns="1" view="pageBreakPreview" showRuler="0" topLeftCell="A17">
      <pane xSplit="15.587719298245615" topLeftCell="P1"/>
      <selection activeCell="G28" sqref="G28"/>
      <pageMargins left="0.72" right="0.49" top="0.62" bottom="0.52" header="0.32" footer="0.27"/>
      <pageSetup scale="77" orientation="portrait" r:id="rId12"/>
      <headerFooter alignWithMargins="0">
        <oddFooter>&amp;R&amp;"Book Antiqua,Bold"&amp;10Letter of Discount  / Page &amp;P of &amp;N</oddFooter>
      </headerFooter>
    </customSheetView>
    <customSheetView guid="{42E48991-4351-4471-8AF6-A35D24AE57E4}" showPageBreaks="1" showGridLines="0" zeroValues="0" printArea="1" hiddenRows="1" hiddenColumns="1" view="pageBreakPreview" topLeftCell="A29">
      <selection activeCell="G16" sqref="G16"/>
      <pageMargins left="0.72" right="0.49" top="0.62" bottom="0.52" header="0.32" footer="0.27"/>
      <pageSetup scale="96" orientation="portrait" r:id="rId13"/>
      <headerFooter alignWithMargins="0">
        <oddFooter>&amp;R&amp;"Book Antiqua,Bold"&amp;10Letter of Discount  / Page &amp;P of &amp;N</oddFooter>
      </headerFooter>
    </customSheetView>
    <customSheetView guid="{9CA44E70-650F-49CD-967F-298619682CA2}" zeroValues="0" hiddenRows="1" hiddenColumns="1" topLeftCell="A17">
      <selection activeCell="G28" sqref="G28"/>
      <pageMargins left="0.72" right="0.49" top="0.62" bottom="0.52" header="0.32" footer="0.27"/>
      <pageSetup scale="96" orientation="portrait" r:id="rId14"/>
      <headerFooter alignWithMargins="0">
        <oddFooter>&amp;R&amp;"Book Antiqua,Bold"&amp;10Letter of Discount  / Page &amp;P of &amp;N</oddFooter>
      </headerFooter>
    </customSheetView>
    <customSheetView guid="{C39F923C-6CD3-45D8-86F8-6C4D806DDD7E}" zeroValues="0" hiddenRows="1" hiddenColumns="1" topLeftCell="A13">
      <selection activeCell="G15" sqref="G15"/>
      <pageMargins left="0.72" right="0.49" top="0.62" bottom="0.52" header="0.32" footer="0.27"/>
      <pageSetup scale="96" orientation="portrait" r:id="rId15"/>
      <headerFooter alignWithMargins="0">
        <oddFooter>&amp;R&amp;"Book Antiqua,Bold"&amp;10Letter of Discount  / Page &amp;P of &amp;N</oddFooter>
      </headerFooter>
    </customSheetView>
    <customSheetView guid="{B1277D53-29D6-4226-81E2-084FB62977B6}" zeroValues="0" hiddenRows="1" hiddenColumns="1" topLeftCell="A15">
      <selection activeCell="G15" sqref="G15"/>
      <pageMargins left="0.72" right="0.49" top="0.62" bottom="0.52" header="0.32" footer="0.27"/>
      <pageSetup scale="96" orientation="portrait" r:id="rId16"/>
      <headerFooter alignWithMargins="0">
        <oddFooter>&amp;R&amp;"Book Antiqua,Bold"&amp;10Letter of Discount  / Page &amp;P of &amp;N</oddFooter>
      </headerFooter>
    </customSheetView>
    <customSheetView guid="{58D82F59-8CF6-455F-B9F4-081499FDF243}" zeroValues="0" hiddenRows="1" hiddenColumns="1">
      <selection activeCell="G24" sqref="G24"/>
      <pageMargins left="0.72" right="0.49" top="0.62" bottom="0.52" header="0.32" footer="0.27"/>
      <pageSetup scale="96" orientation="portrait" r:id="rId17"/>
      <headerFooter alignWithMargins="0">
        <oddFooter>&amp;R&amp;"Book Antiqua,Bold"&amp;10Letter of Discount  / Page &amp;P of &amp;N</oddFooter>
      </headerFooter>
    </customSheetView>
    <customSheetView guid="{696D9240-6693-44E8-B9A4-2BFADD101EE2}" zeroValues="0" hiddenRows="1" hiddenColumns="1" topLeftCell="A4">
      <selection activeCell="G15" sqref="G15"/>
      <pageMargins left="0.72" right="0.49" top="0.62" bottom="0.52" header="0.32" footer="0.27"/>
      <pageSetup scale="96" orientation="portrait" r:id="rId18"/>
      <headerFooter alignWithMargins="0">
        <oddFooter>&amp;R&amp;"Book Antiqua,Bold"&amp;10Letter of Discount  / Page &amp;P of &amp;N</oddFooter>
      </headerFooter>
    </customSheetView>
    <customSheetView guid="{B0EE7D76-5806-4718-BDAD-3A3EA691E5E4}" zeroValues="0" hiddenRows="1" hiddenColumns="1">
      <selection activeCell="G24" sqref="G24"/>
      <pageMargins left="0.72" right="0.49" top="0.62" bottom="0.52" header="0.32" footer="0.27"/>
      <pageSetup scale="96" orientation="portrait" r:id="rId19"/>
      <headerFooter alignWithMargins="0">
        <oddFooter>&amp;R&amp;"Book Antiqua,Bold"&amp;10Letter of Discount  / Page &amp;P of &amp;N</oddFooter>
      </headerFooter>
    </customSheetView>
    <customSheetView guid="{E95B21C1-D936-4435-AF6F-90CF0B6A7506}" zeroValues="0" hiddenRows="1" hiddenColumns="1" topLeftCell="A15">
      <selection activeCell="G15" sqref="G15"/>
      <pageMargins left="0.72" right="0.49" top="0.62" bottom="0.52" header="0.32" footer="0.27"/>
      <pageSetup scale="96" orientation="portrait" r:id="rId20"/>
      <headerFooter alignWithMargins="0">
        <oddFooter>&amp;R&amp;"Book Antiqua,Bold"&amp;10Letter of Discount  / Page &amp;P of &amp;N</oddFooter>
      </headerFooter>
    </customSheetView>
    <customSheetView guid="{9C0E3A54-A1E4-4406-967B-FE168F751196}" zeroValues="0" hiddenRows="1" hiddenColumns="1" topLeftCell="A17">
      <selection activeCell="G28" sqref="G28"/>
      <pageMargins left="0.72" right="0.49" top="0.62" bottom="0.52" header="0.32" footer="0.27"/>
      <pageSetup scale="96" orientation="portrait" r:id="rId21"/>
      <headerFooter alignWithMargins="0">
        <oddFooter>&amp;R&amp;"Book Antiqua,Bold"&amp;10Letter of Discount  / Page &amp;P of &amp;N</oddFooter>
      </headerFooter>
    </customSheetView>
    <customSheetView guid="{EF525F2E-18DE-47FD-A864-6F2A2CA91061}" zeroValues="0" hiddenRows="1" hiddenColumns="1" topLeftCell="A26">
      <selection activeCell="G28" sqref="G28"/>
      <pageMargins left="0.72" right="0.49" top="0.62" bottom="0.52" header="0.32" footer="0.27"/>
      <pageSetup scale="96" orientation="portrait" r:id="rId22"/>
      <headerFooter alignWithMargins="0">
        <oddFooter>&amp;R&amp;"Book Antiqua,Bold"&amp;10Letter of Discount  / Page &amp;P of &amp;N</oddFooter>
      </headerFooter>
    </customSheetView>
    <customSheetView guid="{FE49A1A8-589E-4C61-B5F2-2DC8472D06ED}" showPageBreaks="1" showGridLines="0" zeroValues="0" printArea="1" hiddenRows="1" hiddenColumns="1" view="pageBreakPreview" topLeftCell="A34">
      <selection activeCell="G18" sqref="G18"/>
      <pageMargins left="0.72" right="0.49" top="0.62" bottom="0.52" header="0.32" footer="0.27"/>
      <pageSetup scale="96" orientation="portrait" r:id="rId23"/>
      <headerFooter alignWithMargins="0">
        <oddFooter>&amp;R&amp;"Book Antiqua,Bold"&amp;10Letter of Discount  / Page &amp;P of &amp;N</oddFooter>
      </headerFooter>
    </customSheetView>
    <customSheetView guid="{7781E931-9022-448B-8CEA-16A952A0B08B}" showPageBreaks="1" showGridLines="0" zeroValues="0" printArea="1" hiddenRows="1" hiddenColumns="1" view="pageBreakPreview" topLeftCell="A29">
      <selection activeCell="G18" sqref="G18"/>
      <pageMargins left="0.72" right="0.49" top="0.62" bottom="0.52" header="0.32" footer="0.27"/>
      <pageSetup scale="96" orientation="portrait" r:id="rId24"/>
      <headerFooter alignWithMargins="0">
        <oddFooter>&amp;R&amp;"Book Antiqua,Bold"&amp;10Letter of Discount  / Page &amp;P of &amp;N</oddFooter>
      </headerFooter>
    </customSheetView>
    <customSheetView guid="{2B22B4D9-734E-466D-B6F8-DF61D532EF69}" showPageBreaks="1" showGridLines="0" zeroValues="0" printArea="1" hiddenRows="1" hiddenColumns="1" view="pageBreakPreview" topLeftCell="A15">
      <selection activeCell="G15" sqref="G15"/>
      <pageMargins left="0.72" right="0.49" top="0.62" bottom="0.52" header="0.32" footer="0.27"/>
      <pageSetup scale="67" orientation="portrait" r:id="rId25"/>
      <headerFooter alignWithMargins="0">
        <oddFooter>&amp;R&amp;"Book Antiqua,Bold"&amp;10Letter of Discount  / Page &amp;P of &amp;N</oddFooter>
      </headerFooter>
    </customSheetView>
    <customSheetView guid="{31B0652A-BB55-4DFD-AFC3-AF588AAE8EEC}" showPageBreaks="1" showGridLines="0" zeroValues="0" printArea="1" hiddenRows="1" hiddenColumns="1" view="pageBreakPreview" topLeftCell="A15">
      <selection activeCell="G15" sqref="G15"/>
      <pageMargins left="0.72" right="0.49" top="0.62" bottom="0.52" header="0.32" footer="0.27"/>
      <pageSetup scale="67" orientation="portrait" r:id="rId26"/>
      <headerFooter alignWithMargins="0">
        <oddFooter>&amp;R&amp;"Book Antiqua,Bold"&amp;10Letter of Discount  / Page &amp;P of &amp;N</oddFooter>
      </headerFooter>
    </customSheetView>
  </customSheetViews>
  <mergeCells count="17">
    <mergeCell ref="A1:G1"/>
    <mergeCell ref="C12:G12"/>
    <mergeCell ref="A14:G14"/>
    <mergeCell ref="A4:G4"/>
    <mergeCell ref="J14:M14"/>
    <mergeCell ref="F42:G42"/>
    <mergeCell ref="C15:F15"/>
    <mergeCell ref="C16:F16"/>
    <mergeCell ref="C17:F17"/>
    <mergeCell ref="C23:F23"/>
    <mergeCell ref="B34:G34"/>
    <mergeCell ref="C30:F30"/>
    <mergeCell ref="F41:G41"/>
    <mergeCell ref="B31:G31"/>
    <mergeCell ref="C32:G32"/>
    <mergeCell ref="B33:G33"/>
    <mergeCell ref="C29:F29"/>
  </mergeCells>
  <phoneticPr fontId="3" type="noConversion"/>
  <dataValidations count="2">
    <dataValidation type="decimal" allowBlank="1" showInputMessage="1" showErrorMessage="1" error="Enter in percent only." sqref="G24:G30" xr:uid="{00000000-0002-0000-0E00-000000000000}">
      <formula1>0</formula1>
      <formula2>1</formula2>
    </dataValidation>
    <dataValidation operator="greaterThanOrEqual" allowBlank="1" showInputMessage="1" showErrorMessage="1" error="Enter numeric figures only." sqref="G18:G22" xr:uid="{00000000-0002-0000-0E00-000001000000}"/>
  </dataValidations>
  <pageMargins left="0.72" right="0.49" top="0.62" bottom="0.52" header="0.32" footer="0.27"/>
  <pageSetup scale="67" orientation="portrait" r:id="rId27"/>
  <headerFooter alignWithMargins="0">
    <oddFooter>&amp;R&amp;"Book Antiqua,Bold"&amp;10Letter of Discount  / Page &amp;P of &amp;N</oddFooter>
  </headerFooter>
  <drawing r:id="rId2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indexed="35"/>
  </sheetPr>
  <dimension ref="A1:F21"/>
  <sheetViews>
    <sheetView showGridLines="0" view="pageBreakPreview" zoomScaleNormal="100" zoomScaleSheetLayoutView="100" workbookViewId="0">
      <selection activeCell="C6" sqref="C6"/>
    </sheetView>
  </sheetViews>
  <sheetFormatPr defaultColWidth="9" defaultRowHeight="16.5"/>
  <cols>
    <col min="1" max="1" width="9" style="331"/>
    <col min="2" max="2" width="26.875" style="92" customWidth="1"/>
    <col min="3" max="3" width="22.875" style="92" customWidth="1"/>
    <col min="4" max="5" width="15.625" style="92" customWidth="1"/>
    <col min="6" max="16384" width="9" style="74"/>
  </cols>
  <sheetData>
    <row r="1" spans="1:6">
      <c r="A1" s="320"/>
      <c r="B1" s="321"/>
      <c r="C1" s="321"/>
      <c r="D1" s="321"/>
      <c r="E1" s="321"/>
    </row>
    <row r="2" spans="1:6" ht="21.95" customHeight="1">
      <c r="A2" s="702" t="s">
        <v>290</v>
      </c>
      <c r="B2" s="702"/>
      <c r="C2" s="702"/>
      <c r="D2" s="702"/>
      <c r="E2" s="74"/>
    </row>
    <row r="3" spans="1:6">
      <c r="A3" s="320"/>
      <c r="B3" s="321"/>
      <c r="C3" s="321"/>
      <c r="D3" s="321"/>
      <c r="E3" s="321"/>
    </row>
    <row r="4" spans="1:6" ht="30">
      <c r="A4" s="96" t="s">
        <v>291</v>
      </c>
      <c r="B4" s="322" t="s">
        <v>292</v>
      </c>
      <c r="C4" s="96" t="s">
        <v>293</v>
      </c>
      <c r="D4" s="96" t="s">
        <v>294</v>
      </c>
      <c r="E4" s="96" t="s">
        <v>295</v>
      </c>
    </row>
    <row r="5" spans="1:6" ht="18" customHeight="1">
      <c r="A5" s="323" t="s">
        <v>296</v>
      </c>
      <c r="B5" s="323" t="s">
        <v>297</v>
      </c>
      <c r="C5" s="323" t="s">
        <v>298</v>
      </c>
      <c r="D5" s="323" t="s">
        <v>299</v>
      </c>
      <c r="E5" s="323" t="s">
        <v>300</v>
      </c>
    </row>
    <row r="6" spans="1:6" ht="45" customHeight="1">
      <c r="A6" s="324">
        <v>1</v>
      </c>
      <c r="B6" s="325"/>
      <c r="C6" s="326"/>
      <c r="D6" s="327"/>
      <c r="E6" s="328">
        <f t="shared" ref="E6:E15" si="0">C6*D6</f>
        <v>0</v>
      </c>
    </row>
    <row r="7" spans="1:6" ht="45" customHeight="1">
      <c r="A7" s="324">
        <v>2</v>
      </c>
      <c r="B7" s="325"/>
      <c r="C7" s="326"/>
      <c r="D7" s="327"/>
      <c r="E7" s="328">
        <f t="shared" si="0"/>
        <v>0</v>
      </c>
    </row>
    <row r="8" spans="1:6" ht="45" customHeight="1">
      <c r="A8" s="324">
        <v>3</v>
      </c>
      <c r="B8" s="325"/>
      <c r="C8" s="326"/>
      <c r="D8" s="327"/>
      <c r="E8" s="328">
        <f t="shared" si="0"/>
        <v>0</v>
      </c>
    </row>
    <row r="9" spans="1:6" ht="45" customHeight="1">
      <c r="A9" s="324">
        <v>4</v>
      </c>
      <c r="B9" s="325"/>
      <c r="C9" s="326"/>
      <c r="D9" s="327"/>
      <c r="E9" s="328">
        <f t="shared" si="0"/>
        <v>0</v>
      </c>
    </row>
    <row r="10" spans="1:6" ht="45" customHeight="1">
      <c r="A10" s="324">
        <v>5</v>
      </c>
      <c r="B10" s="325"/>
      <c r="C10" s="326"/>
      <c r="D10" s="327"/>
      <c r="E10" s="328">
        <f t="shared" si="0"/>
        <v>0</v>
      </c>
    </row>
    <row r="11" spans="1:6" ht="45" customHeight="1">
      <c r="A11" s="324">
        <v>6</v>
      </c>
      <c r="B11" s="325"/>
      <c r="C11" s="326"/>
      <c r="D11" s="327"/>
      <c r="E11" s="328">
        <f t="shared" si="0"/>
        <v>0</v>
      </c>
    </row>
    <row r="12" spans="1:6" ht="45" customHeight="1">
      <c r="A12" s="324">
        <v>7</v>
      </c>
      <c r="B12" s="325"/>
      <c r="C12" s="326"/>
      <c r="D12" s="327"/>
      <c r="E12" s="328">
        <f t="shared" si="0"/>
        <v>0</v>
      </c>
    </row>
    <row r="13" spans="1:6" ht="45" customHeight="1">
      <c r="A13" s="324">
        <v>8</v>
      </c>
      <c r="B13" s="325"/>
      <c r="C13" s="326"/>
      <c r="D13" s="327"/>
      <c r="E13" s="328">
        <f t="shared" si="0"/>
        <v>0</v>
      </c>
    </row>
    <row r="14" spans="1:6" ht="45" customHeight="1">
      <c r="A14" s="324">
        <v>9</v>
      </c>
      <c r="B14" s="325"/>
      <c r="C14" s="326"/>
      <c r="D14" s="327"/>
      <c r="E14" s="328">
        <f t="shared" si="0"/>
        <v>0</v>
      </c>
    </row>
    <row r="15" spans="1:6" ht="45" customHeight="1">
      <c r="A15" s="324">
        <v>10</v>
      </c>
      <c r="B15" s="325"/>
      <c r="C15" s="326"/>
      <c r="D15" s="327"/>
      <c r="E15" s="328">
        <f t="shared" si="0"/>
        <v>0</v>
      </c>
    </row>
    <row r="16" spans="1:6" ht="45" customHeight="1">
      <c r="A16" s="239"/>
      <c r="B16" s="329" t="s">
        <v>301</v>
      </c>
      <c r="C16" s="329"/>
      <c r="D16" s="329"/>
      <c r="E16" s="329">
        <f>SUM(E6:E15)</f>
        <v>0</v>
      </c>
      <c r="F16" s="330"/>
    </row>
    <row r="17" ht="30" customHeight="1"/>
    <row r="18" ht="30" customHeight="1"/>
    <row r="19" ht="30" customHeight="1"/>
    <row r="20" ht="30" customHeight="1"/>
    <row r="21" ht="30" customHeight="1"/>
  </sheetData>
  <sheetProtection password="CCB9" sheet="1" formatColumns="0" formatRows="0" selectLockedCells="1"/>
  <customSheetViews>
    <customSheetView guid="{6167D39F-8E2F-4CD1-888C-E1DCB300434D}" showPageBreaks="1" showGridLines="0" printArea="1" state="hidden" view="pageBreakPreview">
      <selection activeCell="C6" sqref="C6"/>
      <pageMargins left="0.75" right="0.75" top="0.65" bottom="1" header="0.5" footer="0.5"/>
      <pageSetup orientation="portrait" r:id="rId1"/>
      <headerFooter alignWithMargins="0"/>
    </customSheetView>
    <customSheetView guid="{483DCDBB-D1CA-4B11-85F4-FA65A96DCE29}" showPageBreaks="1" showGridLines="0" printArea="1" state="hidden" view="pageBreakPreview">
      <selection activeCell="C6" sqref="C6"/>
      <pageMargins left="0.75" right="0.75" top="0.65" bottom="1" header="0.5" footer="0.5"/>
      <pageSetup orientation="portrait" r:id="rId2"/>
      <headerFooter alignWithMargins="0"/>
    </customSheetView>
    <customSheetView guid="{FA8C7114-2E15-4727-B4B0-927BCE12D1A6}" showPageBreaks="1" showGridLines="0" printArea="1" state="hidden" view="pageBreakPreview">
      <selection activeCell="C6" sqref="C6"/>
      <pageMargins left="0.75" right="0.75" top="0.65" bottom="1" header="0.5" footer="0.5"/>
      <pageSetup orientation="portrait" r:id="rId3"/>
      <headerFooter alignWithMargins="0"/>
    </customSheetView>
    <customSheetView guid="{5C772B04-11E1-4A74-9F43-9A74EF38E5E2}" showPageBreaks="1" showGridLines="0" printArea="1" state="hidden" view="pageBreakPreview">
      <selection activeCell="C6" sqref="C6"/>
      <pageMargins left="0.75" right="0.75" top="0.65" bottom="1" header="0.5" footer="0.5"/>
      <pageSetup orientation="portrait" r:id="rId4"/>
      <headerFooter alignWithMargins="0"/>
    </customSheetView>
    <customSheetView guid="{883F4F4D-A630-4132-B676-8201FF751979}" showPageBreaks="1" showGridLines="0" printArea="1" state="hidden" view="pageBreakPreview">
      <selection activeCell="C6" sqref="C6"/>
      <pageMargins left="0.75" right="0.75" top="0.65" bottom="1" header="0.5" footer="0.5"/>
      <pageSetup orientation="portrait" r:id="rId5"/>
      <headerFooter alignWithMargins="0"/>
    </customSheetView>
    <customSheetView guid="{D545044E-B7FF-408B-A291-2187C526EC3D}" showPageBreaks="1" showGridLines="0" printArea="1" state="hidden" view="pageBreakPreview">
      <selection activeCell="C6" sqref="C6"/>
      <pageMargins left="0.75" right="0.75" top="0.65" bottom="1" header="0.5" footer="0.5"/>
      <pageSetup orientation="portrait" r:id="rId6"/>
      <headerFooter alignWithMargins="0"/>
    </customSheetView>
    <customSheetView guid="{D963BE1A-1920-4E18-8F54-07F354CCE224}" showPageBreaks="1" showGridLines="0" printArea="1" view="pageBreakPreview">
      <selection activeCell="C6" sqref="C6"/>
      <pageMargins left="0.75" right="0.75" top="0.65" bottom="1" header="0.5" footer="0.5"/>
      <pageSetup orientation="portrait" r:id="rId7"/>
      <headerFooter alignWithMargins="0"/>
    </customSheetView>
    <customSheetView guid="{D39E83F3-4061-47C5-8153-10B7C21D208A}" showPageBreaks="1" showGridLines="0" printArea="1" view="pageBreakPreview">
      <selection activeCell="C6" sqref="C6"/>
      <pageMargins left="0.75" right="0.75" top="0.65" bottom="1" header="0.5" footer="0.5"/>
      <pageSetup orientation="portrait" r:id="rId8"/>
      <headerFooter alignWithMargins="0"/>
    </customSheetView>
    <customSheetView guid="{EFF9997F-F423-457E-8339-C5D06689EC0D}" showPageBreaks="1" showGridLines="0" printArea="1" view="pageBreakPreview">
      <selection activeCell="C6" sqref="C6"/>
      <pageMargins left="0.75" right="0.75" top="0.65" bottom="1" header="0.5" footer="0.5"/>
      <pageSetup orientation="portrait" r:id="rId9"/>
      <headerFooter alignWithMargins="0"/>
    </customSheetView>
    <customSheetView guid="{8020169D-1904-4071-9010-34C6BAD35472}" showPageBreaks="1" showGridLines="0" printArea="1" view="pageBreakPreview">
      <selection activeCell="C6" sqref="C6"/>
      <pageMargins left="0.75" right="0.75" top="0.65" bottom="1" header="0.5" footer="0.5"/>
      <pageSetup orientation="portrait" r:id="rId10"/>
      <headerFooter alignWithMargins="0"/>
    </customSheetView>
    <customSheetView guid="{BE00177C-666B-4CCB-B6AF-EE8409A04F15}" showPageBreaks="1" showGridLines="0" printArea="1" view="pageBreakPreview">
      <selection activeCell="C6" sqref="C6"/>
      <pageMargins left="0.75" right="0.75" top="0.65" bottom="1" header="0.5" footer="0.5"/>
      <pageSetup orientation="portrait" r:id="rId11"/>
      <headerFooter alignWithMargins="0"/>
    </customSheetView>
    <customSheetView guid="{5A07DBA2-29FE-46EA-8A64-6BF1FB7295C8}" showPageBreaks="1" showGridLines="0" printArea="1" view="pageBreakPreview" showRuler="0">
      <selection activeCell="D6" sqref="D6"/>
      <pageMargins left="0.75" right="0.75" top="0.65" bottom="1" header="0.5" footer="0.5"/>
      <pageSetup orientation="portrait" r:id="rId12"/>
      <headerFooter alignWithMargins="0"/>
    </customSheetView>
    <customSheetView guid="{42E48991-4351-4471-8AF6-A35D24AE57E4}" showPageBreaks="1" showGridLines="0" printArea="1" view="pageBreakPreview">
      <selection activeCell="B6" sqref="B6"/>
      <pageMargins left="0.75" right="0.75" top="0.65" bottom="1" header="0.5" footer="0.5"/>
      <pageSetup orientation="portrait" r:id="rId13"/>
      <headerFooter alignWithMargins="0"/>
    </customSheetView>
    <customSheetView guid="{9CA44E70-650F-49CD-967F-298619682CA2}" topLeftCell="A4">
      <selection activeCell="B6" sqref="B6"/>
      <pageMargins left="0.75" right="0.75" top="0.65" bottom="1" header="0.5" footer="0.5"/>
      <pageSetup orientation="portrait" r:id="rId14"/>
      <headerFooter alignWithMargins="0"/>
    </customSheetView>
    <customSheetView guid="{C39F923C-6CD3-45D8-86F8-6C4D806DDD7E}" showPageBreaks="1" printArea="1" view="pageBreakPreview">
      <selection activeCell="F45" sqref="F45"/>
      <pageMargins left="0.75" right="0.75" top="0.65" bottom="1" header="0.5" footer="0.5"/>
      <pageSetup orientation="portrait" r:id="rId15"/>
      <headerFooter alignWithMargins="0"/>
    </customSheetView>
    <customSheetView guid="{B1277D53-29D6-4226-81E2-084FB62977B6}" showPageBreaks="1" printArea="1" view="pageBreakPreview" topLeftCell="A8">
      <selection activeCell="B8" sqref="B8"/>
      <pageMargins left="0.75" right="0.75" top="0.65" bottom="1" header="0.5" footer="0.5"/>
      <pageSetup orientation="portrait" r:id="rId16"/>
      <headerFooter alignWithMargins="0"/>
    </customSheetView>
    <customSheetView guid="{58D82F59-8CF6-455F-B9F4-081499FDF243}" scale="70">
      <selection activeCell="C6" sqref="C6:D6"/>
      <pageMargins left="0.75" right="0.75" top="0.65" bottom="1" header="0.5" footer="0.5"/>
      <pageSetup orientation="portrait" r:id="rId17"/>
      <headerFooter alignWithMargins="0"/>
    </customSheetView>
    <customSheetView guid="{696D9240-6693-44E8-B9A4-2BFADD101EE2}" scale="70">
      <selection activeCell="C6" sqref="C6:D6"/>
      <pageMargins left="0.75" right="0.75" top="0.65" bottom="1" header="0.5" footer="0.5"/>
      <pageSetup orientation="portrait" r:id="rId18"/>
      <headerFooter alignWithMargins="0"/>
    </customSheetView>
    <customSheetView guid="{B0EE7D76-5806-4718-BDAD-3A3EA691E5E4}" scale="70">
      <selection activeCell="C6" sqref="C6:D6"/>
      <pageMargins left="0.75" right="0.75" top="0.65" bottom="1" header="0.5" footer="0.5"/>
      <pageSetup orientation="portrait" r:id="rId19"/>
      <headerFooter alignWithMargins="0"/>
    </customSheetView>
    <customSheetView guid="{E95B21C1-D936-4435-AF6F-90CF0B6A7506}" showPageBreaks="1" printArea="1" view="pageBreakPreview" topLeftCell="A8">
      <selection activeCell="B8" sqref="B8"/>
      <pageMargins left="0.75" right="0.75" top="0.65" bottom="1" header="0.5" footer="0.5"/>
      <pageSetup orientation="portrait" r:id="rId20"/>
      <headerFooter alignWithMargins="0"/>
    </customSheetView>
    <customSheetView guid="{9C0E3A54-A1E4-4406-967B-FE168F751196}" topLeftCell="A4">
      <selection activeCell="B6" sqref="B6"/>
      <pageMargins left="0.75" right="0.75" top="0.65" bottom="1" header="0.5" footer="0.5"/>
      <pageSetup orientation="portrait" r:id="rId21"/>
      <headerFooter alignWithMargins="0"/>
    </customSheetView>
    <customSheetView guid="{EF525F2E-18DE-47FD-A864-6F2A2CA91061}">
      <selection activeCell="B6" sqref="B6"/>
      <pageMargins left="0.75" right="0.75" top="0.65" bottom="1" header="0.5" footer="0.5"/>
      <pageSetup orientation="portrait" r:id="rId22"/>
      <headerFooter alignWithMargins="0"/>
    </customSheetView>
    <customSheetView guid="{FE49A1A8-589E-4C61-B5F2-2DC8472D06ED}" showPageBreaks="1" showGridLines="0" printArea="1" view="pageBreakPreview" topLeftCell="A25">
      <selection activeCell="B6" sqref="B6"/>
      <pageMargins left="0.75" right="0.75" top="0.65" bottom="1" header="0.5" footer="0.5"/>
      <pageSetup orientation="portrait" r:id="rId23"/>
      <headerFooter alignWithMargins="0"/>
    </customSheetView>
    <customSheetView guid="{7781E931-9022-448B-8CEA-16A952A0B08B}" showPageBreaks="1" showGridLines="0" printArea="1" view="pageBreakPreview">
      <selection activeCell="B6" sqref="B6"/>
      <pageMargins left="0.75" right="0.75" top="0.65" bottom="1" header="0.5" footer="0.5"/>
      <pageSetup orientation="portrait" r:id="rId24"/>
      <headerFooter alignWithMargins="0"/>
    </customSheetView>
    <customSheetView guid="{2B22B4D9-734E-466D-B6F8-DF61D532EF69}" showPageBreaks="1" showGridLines="0" printArea="1" state="hidden" view="pageBreakPreview">
      <selection activeCell="C6" sqref="C6"/>
      <pageMargins left="0.75" right="0.75" top="0.65" bottom="1" header="0.5" footer="0.5"/>
      <pageSetup orientation="portrait" r:id="rId25"/>
      <headerFooter alignWithMargins="0"/>
    </customSheetView>
    <customSheetView guid="{31B0652A-BB55-4DFD-AFC3-AF588AAE8EEC}" showPageBreaks="1" showGridLines="0" printArea="1" state="hidden" view="pageBreakPreview">
      <selection activeCell="C6" sqref="C6"/>
      <pageMargins left="0.75" right="0.75" top="0.65" bottom="1" header="0.5" footer="0.5"/>
      <pageSetup orientation="portrait" r:id="rId26"/>
      <headerFooter alignWithMargins="0"/>
    </customSheetView>
  </customSheetViews>
  <mergeCells count="1">
    <mergeCell ref="A2:D2"/>
  </mergeCells>
  <phoneticPr fontId="31" type="noConversion"/>
  <pageMargins left="0.75" right="0.75" top="0.65" bottom="1" header="0.5" footer="0.5"/>
  <pageSetup orientation="portrait" r:id="rId27"/>
  <headerFooter alignWithMargins="0"/>
  <drawing r:id="rId2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indexed="47"/>
  </sheetPr>
  <dimension ref="A1:F21"/>
  <sheetViews>
    <sheetView showGridLines="0" view="pageBreakPreview" zoomScale="80" zoomScaleNormal="100" zoomScaleSheetLayoutView="80" workbookViewId="0">
      <selection activeCell="C6" sqref="C6"/>
    </sheetView>
  </sheetViews>
  <sheetFormatPr defaultColWidth="9" defaultRowHeight="16.5"/>
  <cols>
    <col min="1" max="1" width="9" style="331"/>
    <col min="2" max="2" width="26.875" style="92" customWidth="1"/>
    <col min="3" max="3" width="22.875" style="92" customWidth="1"/>
    <col min="4" max="5" width="15.625" style="92" customWidth="1"/>
    <col min="6" max="16384" width="9" style="74"/>
  </cols>
  <sheetData>
    <row r="1" spans="1:6">
      <c r="A1" s="320"/>
      <c r="B1" s="321"/>
      <c r="C1" s="321"/>
      <c r="D1" s="321"/>
      <c r="E1" s="321"/>
    </row>
    <row r="2" spans="1:6" ht="21.95" customHeight="1">
      <c r="A2" s="702" t="s">
        <v>302</v>
      </c>
      <c r="B2" s="702"/>
      <c r="C2" s="702"/>
      <c r="D2" s="703"/>
      <c r="E2"/>
    </row>
    <row r="3" spans="1:6">
      <c r="A3" s="320"/>
      <c r="B3" s="321"/>
      <c r="C3" s="321"/>
      <c r="D3" s="321"/>
      <c r="E3" s="321"/>
    </row>
    <row r="4" spans="1:6" ht="30">
      <c r="A4" s="96" t="s">
        <v>291</v>
      </c>
      <c r="B4" s="322" t="s">
        <v>292</v>
      </c>
      <c r="C4" s="96" t="s">
        <v>303</v>
      </c>
      <c r="D4" s="96" t="s">
        <v>304</v>
      </c>
      <c r="E4" s="96" t="s">
        <v>262</v>
      </c>
    </row>
    <row r="5" spans="1:6" ht="18" customHeight="1">
      <c r="A5" s="323" t="s">
        <v>296</v>
      </c>
      <c r="B5" s="323" t="s">
        <v>297</v>
      </c>
      <c r="C5" s="323" t="s">
        <v>298</v>
      </c>
      <c r="D5" s="323" t="s">
        <v>299</v>
      </c>
      <c r="E5" s="323" t="s">
        <v>300</v>
      </c>
    </row>
    <row r="6" spans="1:6" ht="45" customHeight="1">
      <c r="A6" s="324">
        <v>1</v>
      </c>
      <c r="B6" s="325"/>
      <c r="C6" s="326"/>
      <c r="D6" s="327"/>
      <c r="E6" s="328">
        <f>C6*D6</f>
        <v>0</v>
      </c>
    </row>
    <row r="7" spans="1:6" ht="45" customHeight="1">
      <c r="A7" s="324">
        <v>2</v>
      </c>
      <c r="B7" s="325"/>
      <c r="C7" s="326"/>
      <c r="D7" s="327"/>
      <c r="E7" s="328">
        <f t="shared" ref="E7:E15" si="0">C7*D7</f>
        <v>0</v>
      </c>
    </row>
    <row r="8" spans="1:6" ht="45" customHeight="1">
      <c r="A8" s="324">
        <v>3</v>
      </c>
      <c r="B8" s="325"/>
      <c r="C8" s="326"/>
      <c r="D8" s="327"/>
      <c r="E8" s="328">
        <f t="shared" si="0"/>
        <v>0</v>
      </c>
    </row>
    <row r="9" spans="1:6" ht="45" customHeight="1">
      <c r="A9" s="324">
        <v>4</v>
      </c>
      <c r="B9" s="325"/>
      <c r="C9" s="326"/>
      <c r="D9" s="327"/>
      <c r="E9" s="328">
        <f t="shared" si="0"/>
        <v>0</v>
      </c>
    </row>
    <row r="10" spans="1:6" ht="45" customHeight="1">
      <c r="A10" s="324">
        <v>5</v>
      </c>
      <c r="B10" s="325"/>
      <c r="C10" s="326"/>
      <c r="D10" s="327"/>
      <c r="E10" s="328">
        <f t="shared" si="0"/>
        <v>0</v>
      </c>
    </row>
    <row r="11" spans="1:6" ht="45" customHeight="1">
      <c r="A11" s="324">
        <v>6</v>
      </c>
      <c r="B11" s="325"/>
      <c r="C11" s="326"/>
      <c r="D11" s="327"/>
      <c r="E11" s="328">
        <f t="shared" si="0"/>
        <v>0</v>
      </c>
    </row>
    <row r="12" spans="1:6" ht="45" customHeight="1">
      <c r="A12" s="324">
        <v>7</v>
      </c>
      <c r="B12" s="325"/>
      <c r="C12" s="326"/>
      <c r="D12" s="327"/>
      <c r="E12" s="328">
        <f t="shared" si="0"/>
        <v>0</v>
      </c>
    </row>
    <row r="13" spans="1:6" ht="45" customHeight="1">
      <c r="A13" s="324">
        <v>8</v>
      </c>
      <c r="B13" s="325"/>
      <c r="C13" s="326"/>
      <c r="D13" s="327"/>
      <c r="E13" s="328">
        <f t="shared" si="0"/>
        <v>0</v>
      </c>
    </row>
    <row r="14" spans="1:6" ht="45" customHeight="1">
      <c r="A14" s="324">
        <v>9</v>
      </c>
      <c r="B14" s="325"/>
      <c r="C14" s="326"/>
      <c r="D14" s="327"/>
      <c r="E14" s="328">
        <f t="shared" si="0"/>
        <v>0</v>
      </c>
    </row>
    <row r="15" spans="1:6" ht="45" customHeight="1">
      <c r="A15" s="324">
        <v>10</v>
      </c>
      <c r="B15" s="325"/>
      <c r="C15" s="326"/>
      <c r="D15" s="327"/>
      <c r="E15" s="328">
        <f t="shared" si="0"/>
        <v>0</v>
      </c>
    </row>
    <row r="16" spans="1:6" ht="45" customHeight="1">
      <c r="A16" s="239"/>
      <c r="B16" s="329" t="s">
        <v>301</v>
      </c>
      <c r="C16" s="329"/>
      <c r="D16" s="329"/>
      <c r="E16" s="329">
        <f>SUM(E6:E15)</f>
        <v>0</v>
      </c>
      <c r="F16" s="330"/>
    </row>
    <row r="17" ht="30" customHeight="1"/>
    <row r="18" ht="30" customHeight="1"/>
    <row r="19" ht="30" customHeight="1"/>
    <row r="20" ht="30" customHeight="1"/>
    <row r="21" ht="30" customHeight="1"/>
  </sheetData>
  <sheetProtection password="CCB9" sheet="1" formatColumns="0" formatRows="0" selectLockedCells="1"/>
  <customSheetViews>
    <customSheetView guid="{6167D39F-8E2F-4CD1-888C-E1DCB300434D}" scale="80" showPageBreaks="1" showGridLines="0" printArea="1" state="hidden" view="pageBreakPreview">
      <selection activeCell="C6" sqref="C6"/>
      <pageMargins left="0.75" right="0.75" top="0.65" bottom="1" header="0.5" footer="0.5"/>
      <pageSetup orientation="portrait" r:id="rId1"/>
      <headerFooter alignWithMargins="0"/>
    </customSheetView>
    <customSheetView guid="{483DCDBB-D1CA-4B11-85F4-FA65A96DCE29}" scale="80" showPageBreaks="1" showGridLines="0" printArea="1" state="hidden" view="pageBreakPreview">
      <selection activeCell="C6" sqref="C6"/>
      <pageMargins left="0.75" right="0.75" top="0.65" bottom="1" header="0.5" footer="0.5"/>
      <pageSetup orientation="portrait" r:id="rId2"/>
      <headerFooter alignWithMargins="0"/>
    </customSheetView>
    <customSheetView guid="{FA8C7114-2E15-4727-B4B0-927BCE12D1A6}" scale="80" showPageBreaks="1" showGridLines="0" printArea="1" state="hidden" view="pageBreakPreview">
      <selection activeCell="C6" sqref="C6"/>
      <pageMargins left="0.75" right="0.75" top="0.65" bottom="1" header="0.5" footer="0.5"/>
      <pageSetup orientation="portrait" r:id="rId3"/>
      <headerFooter alignWithMargins="0"/>
    </customSheetView>
    <customSheetView guid="{5C772B04-11E1-4A74-9F43-9A74EF38E5E2}" scale="80" showPageBreaks="1" showGridLines="0" printArea="1" state="hidden" view="pageBreakPreview">
      <selection activeCell="C6" sqref="C6"/>
      <pageMargins left="0.75" right="0.75" top="0.65" bottom="1" header="0.5" footer="0.5"/>
      <pageSetup orientation="portrait" r:id="rId4"/>
      <headerFooter alignWithMargins="0"/>
    </customSheetView>
    <customSheetView guid="{883F4F4D-A630-4132-B676-8201FF751979}" scale="80" showPageBreaks="1" showGridLines="0" printArea="1" state="hidden" view="pageBreakPreview">
      <selection activeCell="C6" sqref="C6"/>
      <pageMargins left="0.75" right="0.75" top="0.65" bottom="1" header="0.5" footer="0.5"/>
      <pageSetup orientation="portrait" r:id="rId5"/>
      <headerFooter alignWithMargins="0"/>
    </customSheetView>
    <customSheetView guid="{D545044E-B7FF-408B-A291-2187C526EC3D}" scale="80" showPageBreaks="1" showGridLines="0" printArea="1" state="hidden" view="pageBreakPreview">
      <selection activeCell="C6" sqref="C6"/>
      <pageMargins left="0.75" right="0.75" top="0.65" bottom="1" header="0.5" footer="0.5"/>
      <pageSetup orientation="portrait" r:id="rId6"/>
      <headerFooter alignWithMargins="0"/>
    </customSheetView>
    <customSheetView guid="{D963BE1A-1920-4E18-8F54-07F354CCE224}" scale="80" showPageBreaks="1" showGridLines="0" printArea="1" view="pageBreakPreview">
      <selection activeCell="D12" sqref="D12"/>
      <pageMargins left="0.75" right="0.75" top="0.65" bottom="1" header="0.5" footer="0.5"/>
      <pageSetup orientation="portrait" r:id="rId7"/>
      <headerFooter alignWithMargins="0"/>
    </customSheetView>
    <customSheetView guid="{D39E83F3-4061-47C5-8153-10B7C21D208A}" scale="80" showPageBreaks="1" showGridLines="0" printArea="1" view="pageBreakPreview">
      <selection activeCell="D12" sqref="D12"/>
      <pageMargins left="0.75" right="0.75" top="0.65" bottom="1" header="0.5" footer="0.5"/>
      <pageSetup orientation="portrait" r:id="rId8"/>
      <headerFooter alignWithMargins="0"/>
    </customSheetView>
    <customSheetView guid="{EFF9997F-F423-457E-8339-C5D06689EC0D}" scale="80" showPageBreaks="1" showGridLines="0" printArea="1" view="pageBreakPreview">
      <selection activeCell="D12" sqref="D12"/>
      <pageMargins left="0.75" right="0.75" top="0.65" bottom="1" header="0.5" footer="0.5"/>
      <pageSetup orientation="portrait" r:id="rId9"/>
      <headerFooter alignWithMargins="0"/>
    </customSheetView>
    <customSheetView guid="{8020169D-1904-4071-9010-34C6BAD35472}" scale="80" showPageBreaks="1" showGridLines="0" printArea="1" view="pageBreakPreview">
      <selection activeCell="D12" sqref="D12"/>
      <pageMargins left="0.75" right="0.75" top="0.65" bottom="1" header="0.5" footer="0.5"/>
      <pageSetup orientation="portrait" r:id="rId10"/>
      <headerFooter alignWithMargins="0"/>
    </customSheetView>
    <customSheetView guid="{BE00177C-666B-4CCB-B6AF-EE8409A04F15}" scale="60" showPageBreaks="1" showGridLines="0" printArea="1" view="pageBreakPreview">
      <selection activeCell="D12" sqref="D12"/>
      <pageMargins left="0.75" right="0.75" top="0.65" bottom="1" header="0.5" footer="0.5"/>
      <pageSetup orientation="portrait" r:id="rId11"/>
      <headerFooter alignWithMargins="0"/>
    </customSheetView>
    <customSheetView guid="{5A07DBA2-29FE-46EA-8A64-6BF1FB7295C8}" scale="60" showPageBreaks="1" showGridLines="0" printArea="1" view="pageBreakPreview" showRuler="0">
      <selection activeCell="D12" sqref="D12"/>
      <pageMargins left="0.75" right="0.75" top="0.65" bottom="1" header="0.5" footer="0.5"/>
      <pageSetup orientation="portrait" r:id="rId12"/>
      <headerFooter alignWithMargins="0"/>
    </customSheetView>
    <customSheetView guid="{42E48991-4351-4471-8AF6-A35D24AE57E4}" scale="60" showPageBreaks="1" showGridLines="0" printArea="1" view="pageBreakPreview">
      <selection activeCell="D6" sqref="D6"/>
      <pageMargins left="0.75" right="0.75" top="0.65" bottom="1" header="0.5" footer="0.5"/>
      <pageSetup orientation="portrait" r:id="rId13"/>
      <headerFooter alignWithMargins="0"/>
    </customSheetView>
    <customSheetView guid="{9CA44E70-650F-49CD-967F-298619682CA2}" topLeftCell="A6">
      <selection activeCell="B6" sqref="B6"/>
      <pageMargins left="0.75" right="0.75" top="0.65" bottom="1" header="0.5" footer="0.5"/>
      <pageSetup orientation="portrait" r:id="rId14"/>
      <headerFooter alignWithMargins="0"/>
    </customSheetView>
    <customSheetView guid="{C39F923C-6CD3-45D8-86F8-6C4D806DDD7E}" scale="60" showPageBreaks="1" printArea="1" view="pageBreakPreview">
      <selection activeCell="F45" sqref="F45"/>
      <pageMargins left="0.75" right="0.75" top="0.65" bottom="1" header="0.5" footer="0.5"/>
      <pageSetup orientation="portrait" r:id="rId15"/>
      <headerFooter alignWithMargins="0"/>
    </customSheetView>
    <customSheetView guid="{B1277D53-29D6-4226-81E2-084FB62977B6}" scale="60" showPageBreaks="1" printArea="1" view="pageBreakPreview" topLeftCell="A7">
      <selection activeCell="C8" sqref="C8"/>
      <pageMargins left="0.75" right="0.75" top="0.65" bottom="1" header="0.5" footer="0.5"/>
      <pageSetup orientation="portrait" r:id="rId16"/>
      <headerFooter alignWithMargins="0"/>
    </customSheetView>
    <customSheetView guid="{58D82F59-8CF6-455F-B9F4-081499FDF243}" scale="90">
      <selection activeCell="C8" sqref="C8"/>
      <pageMargins left="0.75" right="0.75" top="0.65" bottom="1" header="0.5" footer="0.5"/>
      <pageSetup orientation="portrait" r:id="rId17"/>
      <headerFooter alignWithMargins="0"/>
    </customSheetView>
    <customSheetView guid="{696D9240-6693-44E8-B9A4-2BFADD101EE2}" scale="90">
      <selection activeCell="C8" sqref="C8"/>
      <pageMargins left="0.75" right="0.75" top="0.65" bottom="1" header="0.5" footer="0.5"/>
      <pageSetup orientation="portrait" r:id="rId18"/>
      <headerFooter alignWithMargins="0"/>
    </customSheetView>
    <customSheetView guid="{B0EE7D76-5806-4718-BDAD-3A3EA691E5E4}" scale="90">
      <selection activeCell="C8" sqref="C8"/>
      <pageMargins left="0.75" right="0.75" top="0.65" bottom="1" header="0.5" footer="0.5"/>
      <pageSetup orientation="portrait" r:id="rId19"/>
      <headerFooter alignWithMargins="0"/>
    </customSheetView>
    <customSheetView guid="{E95B21C1-D936-4435-AF6F-90CF0B6A7506}" scale="60" showPageBreaks="1" printArea="1" view="pageBreakPreview" topLeftCell="A7">
      <selection activeCell="C8" sqref="C8"/>
      <pageMargins left="0.75" right="0.75" top="0.65" bottom="1" header="0.5" footer="0.5"/>
      <pageSetup orientation="portrait" r:id="rId20"/>
      <headerFooter alignWithMargins="0"/>
    </customSheetView>
    <customSheetView guid="{9C0E3A54-A1E4-4406-967B-FE168F751196}" topLeftCell="A6">
      <selection activeCell="B6" sqref="B6"/>
      <pageMargins left="0.75" right="0.75" top="0.65" bottom="1" header="0.5" footer="0.5"/>
      <pageSetup orientation="portrait" r:id="rId21"/>
      <headerFooter alignWithMargins="0"/>
    </customSheetView>
    <customSheetView guid="{EF525F2E-18DE-47FD-A864-6F2A2CA91061}" topLeftCell="A16">
      <selection activeCell="B6" sqref="B6"/>
      <pageMargins left="0.75" right="0.75" top="0.65" bottom="1" header="0.5" footer="0.5"/>
      <pageSetup orientation="portrait" r:id="rId22"/>
      <headerFooter alignWithMargins="0"/>
    </customSheetView>
    <customSheetView guid="{FE49A1A8-589E-4C61-B5F2-2DC8472D06ED}" scale="60" showPageBreaks="1" showGridLines="0" printArea="1" view="pageBreakPreview">
      <selection activeCell="D6" sqref="D6"/>
      <pageMargins left="0.75" right="0.75" top="0.65" bottom="1" header="0.5" footer="0.5"/>
      <pageSetup orientation="portrait" r:id="rId23"/>
      <headerFooter alignWithMargins="0"/>
    </customSheetView>
    <customSheetView guid="{7781E931-9022-448B-8CEA-16A952A0B08B}" scale="60" showPageBreaks="1" showGridLines="0" printArea="1" view="pageBreakPreview">
      <selection activeCell="D6" sqref="D6"/>
      <pageMargins left="0.75" right="0.75" top="0.65" bottom="1" header="0.5" footer="0.5"/>
      <pageSetup orientation="portrait" r:id="rId24"/>
      <headerFooter alignWithMargins="0"/>
    </customSheetView>
    <customSheetView guid="{2B22B4D9-734E-466D-B6F8-DF61D532EF69}" scale="80" showPageBreaks="1" showGridLines="0" printArea="1" state="hidden" view="pageBreakPreview">
      <selection activeCell="C6" sqref="C6"/>
      <pageMargins left="0.75" right="0.75" top="0.65" bottom="1" header="0.5" footer="0.5"/>
      <pageSetup orientation="portrait" r:id="rId25"/>
      <headerFooter alignWithMargins="0"/>
    </customSheetView>
    <customSheetView guid="{31B0652A-BB55-4DFD-AFC3-AF588AAE8EEC}" scale="80" showPageBreaks="1" showGridLines="0" printArea="1" state="hidden" view="pageBreakPreview">
      <selection activeCell="C6" sqref="C6"/>
      <pageMargins left="0.75" right="0.75" top="0.65" bottom="1" header="0.5" footer="0.5"/>
      <pageSetup orientation="portrait" r:id="rId26"/>
      <headerFooter alignWithMargins="0"/>
    </customSheetView>
  </customSheetViews>
  <mergeCells count="1">
    <mergeCell ref="A2:D2"/>
  </mergeCells>
  <phoneticPr fontId="31" type="noConversion"/>
  <pageMargins left="0.75" right="0.75" top="0.65" bottom="1" header="0.5" footer="0.5"/>
  <pageSetup orientation="portrait" r:id="rId27"/>
  <headerFooter alignWithMargins="0"/>
  <drawing r:id="rId2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indexed="61"/>
  </sheetPr>
  <dimension ref="A1:G21"/>
  <sheetViews>
    <sheetView showGridLines="0" view="pageBreakPreview" zoomScaleNormal="100" zoomScaleSheetLayoutView="100" workbookViewId="0">
      <selection activeCell="C6" sqref="C6"/>
    </sheetView>
  </sheetViews>
  <sheetFormatPr defaultColWidth="9" defaultRowHeight="16.5"/>
  <cols>
    <col min="1" max="1" width="7.625" style="331" customWidth="1"/>
    <col min="2" max="4" width="20.625" style="92" customWidth="1"/>
    <col min="5" max="5" width="9.625" style="92" customWidth="1"/>
    <col min="6" max="6" width="12.625" style="92" customWidth="1"/>
    <col min="7" max="16384" width="9" style="74"/>
  </cols>
  <sheetData>
    <row r="1" spans="1:7">
      <c r="A1" s="320"/>
      <c r="B1" s="321"/>
      <c r="C1" s="321"/>
      <c r="D1" s="321"/>
      <c r="E1" s="321"/>
      <c r="F1" s="321"/>
    </row>
    <row r="2" spans="1:7" ht="21.95" customHeight="1">
      <c r="A2" s="702" t="s">
        <v>305</v>
      </c>
      <c r="B2" s="702"/>
      <c r="C2" s="702"/>
      <c r="D2" s="702"/>
      <c r="E2" s="703"/>
      <c r="F2" s="74"/>
    </row>
    <row r="3" spans="1:7">
      <c r="A3" s="320"/>
      <c r="B3" s="321"/>
      <c r="C3" s="321"/>
      <c r="D3" s="321"/>
      <c r="E3" s="321"/>
      <c r="F3" s="321"/>
    </row>
    <row r="4" spans="1:7" ht="45">
      <c r="A4" s="96" t="s">
        <v>291</v>
      </c>
      <c r="B4" s="322" t="s">
        <v>292</v>
      </c>
      <c r="C4" s="96" t="s">
        <v>306</v>
      </c>
      <c r="D4" s="96" t="s">
        <v>307</v>
      </c>
      <c r="E4" s="96" t="s">
        <v>308</v>
      </c>
      <c r="F4" s="96" t="s">
        <v>309</v>
      </c>
    </row>
    <row r="5" spans="1:7" ht="18" customHeight="1">
      <c r="A5" s="323" t="s">
        <v>296</v>
      </c>
      <c r="B5" s="323" t="s">
        <v>297</v>
      </c>
      <c r="C5" s="323" t="s">
        <v>298</v>
      </c>
      <c r="D5" s="323" t="s">
        <v>299</v>
      </c>
      <c r="E5" s="332" t="s">
        <v>310</v>
      </c>
      <c r="F5" s="323" t="s">
        <v>311</v>
      </c>
    </row>
    <row r="6" spans="1:7" ht="45" customHeight="1">
      <c r="A6" s="324">
        <v>1</v>
      </c>
      <c r="B6" s="325"/>
      <c r="C6" s="326"/>
      <c r="D6" s="326"/>
      <c r="E6" s="327"/>
      <c r="F6" s="328">
        <f>C6*E6</f>
        <v>0</v>
      </c>
    </row>
    <row r="7" spans="1:7" ht="45" customHeight="1">
      <c r="A7" s="324">
        <v>2</v>
      </c>
      <c r="B7" s="325"/>
      <c r="C7" s="326"/>
      <c r="D7" s="326"/>
      <c r="E7" s="327"/>
      <c r="F7" s="328">
        <f t="shared" ref="F7:F15" si="0">C7*E7</f>
        <v>0</v>
      </c>
    </row>
    <row r="8" spans="1:7" ht="45" customHeight="1">
      <c r="A8" s="324">
        <v>3</v>
      </c>
      <c r="B8" s="325"/>
      <c r="C8" s="326"/>
      <c r="D8" s="326"/>
      <c r="E8" s="327"/>
      <c r="F8" s="328">
        <f t="shared" si="0"/>
        <v>0</v>
      </c>
    </row>
    <row r="9" spans="1:7" ht="45" customHeight="1">
      <c r="A9" s="324">
        <v>4</v>
      </c>
      <c r="B9" s="325"/>
      <c r="C9" s="326"/>
      <c r="D9" s="326"/>
      <c r="E9" s="327"/>
      <c r="F9" s="328">
        <f t="shared" si="0"/>
        <v>0</v>
      </c>
    </row>
    <row r="10" spans="1:7" ht="45" customHeight="1">
      <c r="A10" s="324">
        <v>5</v>
      </c>
      <c r="B10" s="325"/>
      <c r="C10" s="326"/>
      <c r="D10" s="326"/>
      <c r="E10" s="327"/>
      <c r="F10" s="328">
        <f t="shared" si="0"/>
        <v>0</v>
      </c>
    </row>
    <row r="11" spans="1:7" ht="45" customHeight="1">
      <c r="A11" s="324">
        <v>6</v>
      </c>
      <c r="B11" s="325"/>
      <c r="C11" s="326"/>
      <c r="D11" s="326"/>
      <c r="E11" s="327"/>
      <c r="F11" s="328">
        <f t="shared" si="0"/>
        <v>0</v>
      </c>
    </row>
    <row r="12" spans="1:7" ht="45" customHeight="1">
      <c r="A12" s="324">
        <v>7</v>
      </c>
      <c r="B12" s="325"/>
      <c r="C12" s="326"/>
      <c r="D12" s="326"/>
      <c r="E12" s="327"/>
      <c r="F12" s="328">
        <f t="shared" si="0"/>
        <v>0</v>
      </c>
    </row>
    <row r="13" spans="1:7" ht="45" customHeight="1">
      <c r="A13" s="324">
        <v>8</v>
      </c>
      <c r="B13" s="325"/>
      <c r="C13" s="326"/>
      <c r="D13" s="326"/>
      <c r="E13" s="327"/>
      <c r="F13" s="328">
        <f t="shared" si="0"/>
        <v>0</v>
      </c>
    </row>
    <row r="14" spans="1:7" ht="45" customHeight="1">
      <c r="A14" s="324">
        <v>9</v>
      </c>
      <c r="B14" s="325"/>
      <c r="C14" s="326"/>
      <c r="D14" s="326"/>
      <c r="E14" s="327"/>
      <c r="F14" s="328">
        <f t="shared" si="0"/>
        <v>0</v>
      </c>
    </row>
    <row r="15" spans="1:7" ht="45" customHeight="1">
      <c r="A15" s="324">
        <v>10</v>
      </c>
      <c r="B15" s="325"/>
      <c r="C15" s="326"/>
      <c r="D15" s="326"/>
      <c r="E15" s="327"/>
      <c r="F15" s="328">
        <f t="shared" si="0"/>
        <v>0</v>
      </c>
    </row>
    <row r="16" spans="1:7" ht="45" customHeight="1">
      <c r="A16" s="239"/>
      <c r="B16" s="329" t="s">
        <v>301</v>
      </c>
      <c r="C16" s="329"/>
      <c r="D16" s="329"/>
      <c r="E16" s="329"/>
      <c r="F16" s="329">
        <f>SUM(F6:F15)</f>
        <v>0</v>
      </c>
      <c r="G16" s="330"/>
    </row>
    <row r="17" ht="30" customHeight="1"/>
    <row r="18" ht="30" customHeight="1"/>
    <row r="19" ht="30" customHeight="1"/>
    <row r="20" ht="30" customHeight="1"/>
    <row r="21" ht="30" customHeight="1"/>
  </sheetData>
  <sheetProtection password="CCB9" sheet="1" formatColumns="0" formatRows="0" selectLockedCells="1"/>
  <customSheetViews>
    <customSheetView guid="{6167D39F-8E2F-4CD1-888C-E1DCB300434D}" showPageBreaks="1" showGridLines="0" printArea="1" state="hidden" view="pageBreakPreview">
      <selection activeCell="C6" sqref="C6"/>
      <pageMargins left="0.75" right="0.62" top="0.65" bottom="1" header="0.5" footer="0.5"/>
      <pageSetup orientation="portrait" r:id="rId1"/>
      <headerFooter alignWithMargins="0"/>
    </customSheetView>
    <customSheetView guid="{483DCDBB-D1CA-4B11-85F4-FA65A96DCE29}" showPageBreaks="1" showGridLines="0" printArea="1" state="hidden" view="pageBreakPreview">
      <selection activeCell="C6" sqref="C6"/>
      <pageMargins left="0.75" right="0.62" top="0.65" bottom="1" header="0.5" footer="0.5"/>
      <pageSetup orientation="portrait" r:id="rId2"/>
      <headerFooter alignWithMargins="0"/>
    </customSheetView>
    <customSheetView guid="{FA8C7114-2E15-4727-B4B0-927BCE12D1A6}" showPageBreaks="1" showGridLines="0" printArea="1" state="hidden" view="pageBreakPreview">
      <selection activeCell="C6" sqref="C6"/>
      <pageMargins left="0.75" right="0.62" top="0.65" bottom="1" header="0.5" footer="0.5"/>
      <pageSetup orientation="portrait" r:id="rId3"/>
      <headerFooter alignWithMargins="0"/>
    </customSheetView>
    <customSheetView guid="{5C772B04-11E1-4A74-9F43-9A74EF38E5E2}" showPageBreaks="1" showGridLines="0" printArea="1" state="hidden" view="pageBreakPreview">
      <selection activeCell="C6" sqref="C6"/>
      <pageMargins left="0.75" right="0.62" top="0.65" bottom="1" header="0.5" footer="0.5"/>
      <pageSetup orientation="portrait" r:id="rId4"/>
      <headerFooter alignWithMargins="0"/>
    </customSheetView>
    <customSheetView guid="{883F4F4D-A630-4132-B676-8201FF751979}" showPageBreaks="1" showGridLines="0" printArea="1" state="hidden" view="pageBreakPreview">
      <selection activeCell="C6" sqref="C6"/>
      <pageMargins left="0.75" right="0.62" top="0.65" bottom="1" header="0.5" footer="0.5"/>
      <pageSetup orientation="portrait" r:id="rId5"/>
      <headerFooter alignWithMargins="0"/>
    </customSheetView>
    <customSheetView guid="{D545044E-B7FF-408B-A291-2187C526EC3D}" showPageBreaks="1" showGridLines="0" printArea="1" state="hidden" view="pageBreakPreview">
      <selection activeCell="C6" sqref="C6"/>
      <pageMargins left="0.75" right="0.62" top="0.65" bottom="1" header="0.5" footer="0.5"/>
      <pageSetup orientation="portrait" r:id="rId6"/>
      <headerFooter alignWithMargins="0"/>
    </customSheetView>
    <customSheetView guid="{D963BE1A-1920-4E18-8F54-07F354CCE224}" showPageBreaks="1" showGridLines="0" printArea="1" view="pageBreakPreview">
      <selection activeCell="D6" sqref="D6"/>
      <pageMargins left="0.75" right="0.62" top="0.65" bottom="1" header="0.5" footer="0.5"/>
      <pageSetup orientation="portrait" r:id="rId7"/>
      <headerFooter alignWithMargins="0"/>
    </customSheetView>
    <customSheetView guid="{D39E83F3-4061-47C5-8153-10B7C21D208A}" showPageBreaks="1" showGridLines="0" printArea="1" view="pageBreakPreview">
      <selection activeCell="D6" sqref="D6"/>
      <pageMargins left="0.75" right="0.62" top="0.65" bottom="1" header="0.5" footer="0.5"/>
      <pageSetup orientation="portrait" r:id="rId8"/>
      <headerFooter alignWithMargins="0"/>
    </customSheetView>
    <customSheetView guid="{EFF9997F-F423-457E-8339-C5D06689EC0D}" showPageBreaks="1" showGridLines="0" printArea="1" view="pageBreakPreview">
      <selection activeCell="D6" sqref="D6"/>
      <pageMargins left="0.75" right="0.62" top="0.65" bottom="1" header="0.5" footer="0.5"/>
      <pageSetup orientation="portrait" r:id="rId9"/>
      <headerFooter alignWithMargins="0"/>
    </customSheetView>
    <customSheetView guid="{8020169D-1904-4071-9010-34C6BAD35472}" showPageBreaks="1" showGridLines="0" printArea="1" view="pageBreakPreview">
      <selection activeCell="D6" sqref="D6"/>
      <pageMargins left="0.75" right="0.62" top="0.65" bottom="1" header="0.5" footer="0.5"/>
      <pageSetup orientation="portrait" r:id="rId10"/>
      <headerFooter alignWithMargins="0"/>
    </customSheetView>
    <customSheetView guid="{BE00177C-666B-4CCB-B6AF-EE8409A04F15}" showPageBreaks="1" showGridLines="0" printArea="1" view="pageBreakPreview">
      <selection activeCell="D6" sqref="D6"/>
      <pageMargins left="0.75" right="0.62" top="0.65" bottom="1" header="0.5" footer="0.5"/>
      <pageSetup orientation="portrait" r:id="rId11"/>
      <headerFooter alignWithMargins="0"/>
    </customSheetView>
    <customSheetView guid="{5A07DBA2-29FE-46EA-8A64-6BF1FB7295C8}" showPageBreaks="1" showGridLines="0" printArea="1" view="pageBreakPreview" showRuler="0">
      <selection activeCell="D6" sqref="D6"/>
      <pageMargins left="0.75" right="0.62" top="0.65" bottom="1" header="0.5" footer="0.5"/>
      <pageSetup orientation="portrait" r:id="rId12"/>
      <headerFooter alignWithMargins="0"/>
    </customSheetView>
    <customSheetView guid="{42E48991-4351-4471-8AF6-A35D24AE57E4}" showPageBreaks="1" showGridLines="0" printArea="1" view="pageBreakPreview" topLeftCell="A13">
      <selection activeCell="B6" sqref="B6"/>
      <pageMargins left="0.75" right="0.62" top="0.65" bottom="1" header="0.5" footer="0.5"/>
      <pageSetup orientation="portrait" r:id="rId13"/>
      <headerFooter alignWithMargins="0"/>
    </customSheetView>
    <customSheetView guid="{9CA44E70-650F-49CD-967F-298619682CA2}" topLeftCell="A4">
      <selection activeCell="B6" sqref="B6"/>
      <pageMargins left="0.75" right="0.62" top="0.65" bottom="1" header="0.5" footer="0.5"/>
      <pageSetup orientation="portrait" r:id="rId14"/>
      <headerFooter alignWithMargins="0"/>
    </customSheetView>
    <customSheetView guid="{C39F923C-6CD3-45D8-86F8-6C4D806DDD7E}" showPageBreaks="1" printArea="1" view="pageBreakPreview" topLeftCell="A4">
      <selection activeCell="F45" sqref="F45"/>
      <pageMargins left="0.75" right="0.62" top="0.65" bottom="1" header="0.5" footer="0.5"/>
      <pageSetup orientation="portrait" r:id="rId15"/>
      <headerFooter alignWithMargins="0"/>
    </customSheetView>
    <customSheetView guid="{B1277D53-29D6-4226-81E2-084FB62977B6}" showPageBreaks="1" printArea="1" view="pageBreakPreview" topLeftCell="A10">
      <selection activeCell="E7" sqref="E7"/>
      <pageMargins left="0.75" right="0.62" top="0.65" bottom="1" header="0.5" footer="0.5"/>
      <pageSetup orientation="portrait" r:id="rId16"/>
      <headerFooter alignWithMargins="0"/>
    </customSheetView>
    <customSheetView guid="{58D82F59-8CF6-455F-B9F4-081499FDF243}">
      <selection activeCell="C7" sqref="C7"/>
      <pageMargins left="0.75" right="0.62" top="0.65" bottom="1" header="0.5" footer="0.5"/>
      <pageSetup orientation="portrait" r:id="rId17"/>
      <headerFooter alignWithMargins="0"/>
    </customSheetView>
    <customSheetView guid="{696D9240-6693-44E8-B9A4-2BFADD101EE2}">
      <selection activeCell="C7" sqref="C7"/>
      <pageMargins left="0.75" right="0.62" top="0.65" bottom="1" header="0.5" footer="0.5"/>
      <pageSetup orientation="portrait" r:id="rId18"/>
      <headerFooter alignWithMargins="0"/>
    </customSheetView>
    <customSheetView guid="{B0EE7D76-5806-4718-BDAD-3A3EA691E5E4}">
      <selection activeCell="C7" sqref="C7"/>
      <pageMargins left="0.75" right="0.62" top="0.65" bottom="1" header="0.5" footer="0.5"/>
      <pageSetup orientation="portrait" r:id="rId19"/>
      <headerFooter alignWithMargins="0"/>
    </customSheetView>
    <customSheetView guid="{E95B21C1-D936-4435-AF6F-90CF0B6A7506}" showPageBreaks="1" printArea="1" view="pageBreakPreview" topLeftCell="A10">
      <selection activeCell="E7" sqref="E7"/>
      <pageMargins left="0.75" right="0.62" top="0.65" bottom="1" header="0.5" footer="0.5"/>
      <pageSetup orientation="portrait" r:id="rId20"/>
      <headerFooter alignWithMargins="0"/>
    </customSheetView>
    <customSheetView guid="{9C0E3A54-A1E4-4406-967B-FE168F751196}" topLeftCell="A4">
      <selection activeCell="B6" sqref="B6"/>
      <pageMargins left="0.75" right="0.62" top="0.65" bottom="1" header="0.5" footer="0.5"/>
      <pageSetup orientation="portrait" r:id="rId21"/>
      <headerFooter alignWithMargins="0"/>
    </customSheetView>
    <customSheetView guid="{EF525F2E-18DE-47FD-A864-6F2A2CA91061}" topLeftCell="A16">
      <selection activeCell="B6" sqref="B6"/>
      <pageMargins left="0.75" right="0.62" top="0.65" bottom="1" header="0.5" footer="0.5"/>
      <pageSetup orientation="portrait" r:id="rId22"/>
      <headerFooter alignWithMargins="0"/>
    </customSheetView>
    <customSheetView guid="{FE49A1A8-589E-4C61-B5F2-2DC8472D06ED}" showPageBreaks="1" showGridLines="0" printArea="1" view="pageBreakPreview" topLeftCell="A13">
      <selection activeCell="B6" sqref="B6"/>
      <pageMargins left="0.75" right="0.62" top="0.65" bottom="1" header="0.5" footer="0.5"/>
      <pageSetup orientation="portrait" r:id="rId23"/>
      <headerFooter alignWithMargins="0"/>
    </customSheetView>
    <customSheetView guid="{7781E931-9022-448B-8CEA-16A952A0B08B}" showPageBreaks="1" showGridLines="0" printArea="1" view="pageBreakPreview">
      <selection activeCell="B6" sqref="B6"/>
      <pageMargins left="0.75" right="0.62" top="0.65" bottom="1" header="0.5" footer="0.5"/>
      <pageSetup orientation="portrait" r:id="rId24"/>
      <headerFooter alignWithMargins="0"/>
    </customSheetView>
    <customSheetView guid="{2B22B4D9-734E-466D-B6F8-DF61D532EF69}" showPageBreaks="1" showGridLines="0" printArea="1" state="hidden" view="pageBreakPreview">
      <selection activeCell="C6" sqref="C6"/>
      <pageMargins left="0.75" right="0.62" top="0.65" bottom="1" header="0.5" footer="0.5"/>
      <pageSetup orientation="portrait" r:id="rId25"/>
      <headerFooter alignWithMargins="0"/>
    </customSheetView>
    <customSheetView guid="{31B0652A-BB55-4DFD-AFC3-AF588AAE8EEC}" showPageBreaks="1" showGridLines="0" printArea="1" state="hidden" view="pageBreakPreview">
      <selection activeCell="C6" sqref="C6"/>
      <pageMargins left="0.75" right="0.62" top="0.65" bottom="1" header="0.5" footer="0.5"/>
      <pageSetup orientation="portrait" r:id="rId26"/>
      <headerFooter alignWithMargins="0"/>
    </customSheetView>
  </customSheetViews>
  <mergeCells count="1">
    <mergeCell ref="A2:E2"/>
  </mergeCells>
  <phoneticPr fontId="31" type="noConversion"/>
  <pageMargins left="0.75" right="0.62" top="0.65" bottom="1" header="0.5" footer="0.5"/>
  <pageSetup orientation="portrait" r:id="rId27"/>
  <headerFooter alignWithMargins="0"/>
  <drawing r:id="rId2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AO70"/>
  <sheetViews>
    <sheetView showGridLines="0" showZeros="0" view="pageBreakPreview" topLeftCell="A33" zoomScaleNormal="100" zoomScaleSheetLayoutView="100" workbookViewId="0">
      <selection activeCell="F45" sqref="F45"/>
    </sheetView>
  </sheetViews>
  <sheetFormatPr defaultColWidth="8" defaultRowHeight="16.5"/>
  <cols>
    <col min="1" max="1" width="9.375" style="107" customWidth="1"/>
    <col min="2" max="2" width="12.625" style="110" customWidth="1"/>
    <col min="3" max="3" width="33" style="107" customWidth="1"/>
    <col min="4" max="4" width="18.125" style="107" customWidth="1"/>
    <col min="5" max="5" width="11.125" style="107" customWidth="1"/>
    <col min="6" max="6" width="29.875" style="104" customWidth="1"/>
    <col min="7" max="8" width="8" style="104" customWidth="1"/>
    <col min="9" max="25" width="8" style="105" customWidth="1"/>
    <col min="26" max="27" width="8" style="221" customWidth="1"/>
    <col min="28" max="28" width="17.5" style="221" customWidth="1"/>
    <col min="29" max="29" width="12.125" style="221" customWidth="1"/>
    <col min="30" max="30" width="8" style="221" customWidth="1"/>
    <col min="31" max="31" width="8" style="222" customWidth="1"/>
    <col min="32" max="32" width="12" style="222" customWidth="1"/>
    <col min="33" max="35" width="8" style="221" customWidth="1"/>
    <col min="36" max="36" width="9.125" style="221" customWidth="1"/>
    <col min="37" max="41" width="8" style="221" customWidth="1"/>
    <col min="42" max="16384" width="8" style="105"/>
  </cols>
  <sheetData>
    <row r="1" spans="1:36" ht="34.5" customHeight="1">
      <c r="A1" s="102" t="str">
        <f>Cover!B3</f>
        <v>Specification No.: CC/NT/G-MISC/DOM/A06/26/00981</v>
      </c>
      <c r="B1" s="102"/>
      <c r="C1" s="103"/>
      <c r="D1" s="103"/>
      <c r="E1" s="103"/>
      <c r="F1" s="113" t="s">
        <v>312</v>
      </c>
      <c r="Z1" s="221" t="str">
        <f>'Names of Bidder'!D6</f>
        <v>Individual Firm</v>
      </c>
      <c r="AE1" s="222">
        <v>1</v>
      </c>
      <c r="AF1" s="222" t="s">
        <v>1</v>
      </c>
      <c r="AI1" s="222">
        <v>1</v>
      </c>
      <c r="AJ1" s="221" t="s">
        <v>5</v>
      </c>
    </row>
    <row r="2" spans="1:36">
      <c r="B2" s="107"/>
      <c r="F2" s="107"/>
      <c r="Z2" s="221" t="e">
        <f>'Names of Bidder'!AA6</f>
        <v>#REF!</v>
      </c>
      <c r="AE2" s="222">
        <v>2</v>
      </c>
      <c r="AF2" s="222" t="s">
        <v>2</v>
      </c>
      <c r="AI2" s="222">
        <v>2</v>
      </c>
      <c r="AJ2" s="221" t="s">
        <v>6</v>
      </c>
    </row>
    <row r="3" spans="1:36" ht="15">
      <c r="A3" s="710" t="s">
        <v>118</v>
      </c>
      <c r="B3" s="710"/>
      <c r="C3" s="710"/>
      <c r="D3" s="710"/>
      <c r="E3" s="710"/>
      <c r="F3" s="710"/>
      <c r="AE3" s="222">
        <v>3</v>
      </c>
      <c r="AF3" s="222" t="s">
        <v>3</v>
      </c>
      <c r="AI3" s="222">
        <v>3</v>
      </c>
      <c r="AJ3" s="221" t="s">
        <v>7</v>
      </c>
    </row>
    <row r="4" spans="1:36" ht="15">
      <c r="A4" s="106"/>
      <c r="B4" s="106"/>
      <c r="C4" s="106"/>
      <c r="D4" s="106"/>
      <c r="E4" s="106"/>
      <c r="F4" s="106"/>
      <c r="AE4" s="222">
        <v>4</v>
      </c>
      <c r="AF4" s="222" t="s">
        <v>4</v>
      </c>
      <c r="AI4" s="222">
        <v>4</v>
      </c>
      <c r="AJ4" s="221" t="s">
        <v>8</v>
      </c>
    </row>
    <row r="5" spans="1:36">
      <c r="A5" s="110" t="s">
        <v>284</v>
      </c>
      <c r="C5" s="711"/>
      <c r="D5" s="712"/>
      <c r="E5" s="712"/>
      <c r="F5" s="712"/>
      <c r="AE5" s="222">
        <v>5</v>
      </c>
      <c r="AF5" s="222" t="s">
        <v>4</v>
      </c>
      <c r="AI5" s="222">
        <v>5</v>
      </c>
      <c r="AJ5" s="221" t="s">
        <v>9</v>
      </c>
    </row>
    <row r="6" spans="1:36">
      <c r="A6" s="110" t="s">
        <v>274</v>
      </c>
      <c r="B6" s="713">
        <f>'Sch-1'!B29</f>
        <v>0</v>
      </c>
      <c r="C6" s="713"/>
      <c r="F6" s="107"/>
      <c r="AE6" s="222">
        <v>6</v>
      </c>
      <c r="AF6" s="222" t="s">
        <v>4</v>
      </c>
      <c r="AG6" s="223">
        <f>DAY(B6)</f>
        <v>0</v>
      </c>
      <c r="AI6" s="222">
        <v>6</v>
      </c>
      <c r="AJ6" s="221" t="s">
        <v>10</v>
      </c>
    </row>
    <row r="7" spans="1:36">
      <c r="A7" s="110"/>
      <c r="B7" s="114"/>
      <c r="C7" s="114"/>
      <c r="F7" s="107"/>
      <c r="AE7" s="222">
        <v>7</v>
      </c>
      <c r="AF7" s="222" t="s">
        <v>4</v>
      </c>
      <c r="AG7" s="223">
        <f>MONTH(B6)</f>
        <v>1</v>
      </c>
      <c r="AI7" s="222">
        <v>7</v>
      </c>
      <c r="AJ7" s="221" t="s">
        <v>11</v>
      </c>
    </row>
    <row r="8" spans="1:36">
      <c r="A8" s="109" t="str">
        <f>'Sch-1'!N6</f>
        <v>To:</v>
      </c>
      <c r="B8" s="108"/>
      <c r="F8" s="111"/>
      <c r="AE8" s="222">
        <v>8</v>
      </c>
      <c r="AF8" s="222" t="s">
        <v>4</v>
      </c>
      <c r="AG8" s="223" t="str">
        <f>LOOKUP(AG7,AI1:AI12,AJ1:AJ12)</f>
        <v>January</v>
      </c>
      <c r="AI8" s="222">
        <v>8</v>
      </c>
      <c r="AJ8" s="221" t="s">
        <v>12</v>
      </c>
    </row>
    <row r="9" spans="1:36">
      <c r="A9" s="109" t="str">
        <f>'Sch-1'!N7</f>
        <v>Contract Services</v>
      </c>
      <c r="B9" s="109"/>
      <c r="F9" s="111"/>
      <c r="AE9" s="222">
        <v>9</v>
      </c>
      <c r="AF9" s="222" t="s">
        <v>4</v>
      </c>
      <c r="AG9" s="223">
        <f>YEAR(B6)</f>
        <v>1900</v>
      </c>
      <c r="AI9" s="222">
        <v>9</v>
      </c>
      <c r="AJ9" s="221" t="s">
        <v>13</v>
      </c>
    </row>
    <row r="10" spans="1:36">
      <c r="A10" s="109" t="str">
        <f>'Sch-1'!N8</f>
        <v>Power Grid Corporation of India Ltd.,</v>
      </c>
      <c r="B10" s="109"/>
      <c r="F10" s="111"/>
      <c r="AE10" s="222">
        <v>10</v>
      </c>
      <c r="AF10" s="222" t="s">
        <v>4</v>
      </c>
      <c r="AI10" s="222">
        <v>10</v>
      </c>
      <c r="AJ10" s="221" t="s">
        <v>14</v>
      </c>
    </row>
    <row r="11" spans="1:36">
      <c r="A11" s="109" t="str">
        <f>'Sch-1'!N9</f>
        <v>"Saudamini", Plot No.-2</v>
      </c>
      <c r="B11" s="109"/>
      <c r="F11" s="111"/>
      <c r="AE11" s="222">
        <v>11</v>
      </c>
      <c r="AF11" s="222" t="s">
        <v>4</v>
      </c>
      <c r="AI11" s="222">
        <v>11</v>
      </c>
      <c r="AJ11" s="221" t="s">
        <v>15</v>
      </c>
    </row>
    <row r="12" spans="1:36">
      <c r="A12" s="109" t="str">
        <f>'Sch-1'!N10</f>
        <v>Sector-29,</v>
      </c>
      <c r="B12" s="109"/>
      <c r="F12" s="111"/>
      <c r="AE12" s="222">
        <v>12</v>
      </c>
      <c r="AF12" s="222" t="s">
        <v>4</v>
      </c>
      <c r="AI12" s="222">
        <v>12</v>
      </c>
      <c r="AJ12" s="221" t="s">
        <v>16</v>
      </c>
    </row>
    <row r="13" spans="1:36">
      <c r="A13" s="109" t="str">
        <f>'Sch-1'!N11</f>
        <v>Gurgaon (Haryana) - 122001</v>
      </c>
      <c r="B13" s="109"/>
      <c r="F13" s="111"/>
      <c r="AE13" s="222">
        <v>13</v>
      </c>
      <c r="AF13" s="222" t="s">
        <v>4</v>
      </c>
    </row>
    <row r="14" spans="1:36" ht="49.5" customHeight="1">
      <c r="A14" s="110"/>
      <c r="F14" s="111"/>
      <c r="AE14" s="222">
        <v>14</v>
      </c>
      <c r="AF14" s="222" t="s">
        <v>4</v>
      </c>
    </row>
    <row r="15" spans="1:36" ht="63" customHeight="1">
      <c r="A15" s="482" t="s">
        <v>285</v>
      </c>
      <c r="B15" s="123"/>
      <c r="C15" s="714" t="str">
        <f>Cover!B2</f>
        <v>Procurement of Insulated Cross Arm for 400kV System under vendor development.</v>
      </c>
      <c r="D15" s="714"/>
      <c r="E15" s="714"/>
      <c r="F15" s="714"/>
      <c r="AE15" s="222">
        <v>15</v>
      </c>
      <c r="AF15" s="222" t="s">
        <v>4</v>
      </c>
    </row>
    <row r="16" spans="1:36" ht="33" customHeight="1">
      <c r="A16" s="107" t="s">
        <v>275</v>
      </c>
      <c r="B16" s="107"/>
      <c r="C16" s="111"/>
      <c r="D16" s="111"/>
      <c r="E16" s="111"/>
      <c r="F16" s="111"/>
      <c r="AE16" s="222">
        <v>16</v>
      </c>
      <c r="AF16" s="222" t="s">
        <v>4</v>
      </c>
    </row>
    <row r="17" spans="1:41" ht="144" customHeight="1">
      <c r="A17" s="123">
        <v>1</v>
      </c>
      <c r="B17" s="705"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and deliver on destination site basis Goods under the above-named package in full conformity with the said Bidding Documents for the sum of Rs. 0 (Rs. Zero Only ) or such other sums as may be determined in accordance with the terms and conditions of the Bidding Documents.</v>
      </c>
      <c r="C17" s="705"/>
      <c r="D17" s="705"/>
      <c r="E17" s="705"/>
      <c r="F17" s="705"/>
      <c r="Z17" s="224" t="s">
        <v>469</v>
      </c>
      <c r="AA17" s="225" t="s">
        <v>0</v>
      </c>
      <c r="AB17" s="226">
        <f>'Sch-5 After Discount'!D25</f>
        <v>0</v>
      </c>
      <c r="AC17" s="227" t="str">
        <f>" (" &amp; 'N to W'!A4 &amp; ")"</f>
        <v xml:space="preserve"> (Rs. Zero Only )</v>
      </c>
      <c r="AE17" s="222">
        <v>17</v>
      </c>
      <c r="AF17" s="222" t="s">
        <v>4</v>
      </c>
    </row>
    <row r="18" spans="1:41" ht="43.5" customHeight="1">
      <c r="B18" s="716" t="s">
        <v>276</v>
      </c>
      <c r="C18" s="716"/>
      <c r="D18" s="716"/>
      <c r="E18" s="716"/>
      <c r="F18" s="716"/>
      <c r="AE18" s="222">
        <v>18</v>
      </c>
      <c r="AF18" s="222" t="s">
        <v>4</v>
      </c>
    </row>
    <row r="19" spans="1:41" s="104" customFormat="1" ht="33" customHeight="1">
      <c r="A19" s="124">
        <v>2</v>
      </c>
      <c r="B19" s="717" t="s">
        <v>277</v>
      </c>
      <c r="C19" s="717"/>
      <c r="D19" s="717"/>
      <c r="E19" s="717"/>
      <c r="F19" s="717"/>
      <c r="Z19" s="228"/>
      <c r="AA19" s="228"/>
      <c r="AB19" s="228"/>
      <c r="AC19" s="228"/>
      <c r="AD19" s="228"/>
      <c r="AE19" s="222">
        <v>19</v>
      </c>
      <c r="AF19" s="222" t="s">
        <v>4</v>
      </c>
      <c r="AG19" s="228"/>
      <c r="AH19" s="228"/>
      <c r="AI19" s="228"/>
      <c r="AJ19" s="228"/>
      <c r="AK19" s="228"/>
      <c r="AL19" s="228"/>
      <c r="AM19" s="228"/>
      <c r="AN19" s="228"/>
      <c r="AO19" s="228"/>
    </row>
    <row r="20" spans="1:41" ht="45" customHeight="1">
      <c r="A20" s="123">
        <v>2.1</v>
      </c>
      <c r="B20" s="705" t="s">
        <v>278</v>
      </c>
      <c r="C20" s="705"/>
      <c r="D20" s="705"/>
      <c r="E20" s="705"/>
      <c r="F20" s="705"/>
      <c r="AE20" s="222">
        <v>20</v>
      </c>
      <c r="AF20" s="222" t="s">
        <v>4</v>
      </c>
    </row>
    <row r="21" spans="1:41" ht="36.75" customHeight="1">
      <c r="B21" s="373" t="str">
        <f>"Schedule 1("&amp;'Basic Data'!C9 &amp;") "</f>
        <v xml:space="preserve">Schedule 1(Vendor development Package) </v>
      </c>
      <c r="C21" s="374"/>
      <c r="D21" s="718" t="s">
        <v>313</v>
      </c>
      <c r="E21" s="719"/>
      <c r="F21" s="719"/>
      <c r="AE21" s="222">
        <v>21</v>
      </c>
      <c r="AF21" s="222" t="s">
        <v>1</v>
      </c>
    </row>
    <row r="22" spans="1:41" ht="38.25" customHeight="1">
      <c r="B22" s="373" t="str">
        <f>"Schedule 2("&amp;'Basic Data'!C9 &amp;") "</f>
        <v xml:space="preserve">Schedule 2(Vendor development Package) </v>
      </c>
      <c r="C22" s="374"/>
      <c r="D22" s="720" t="s">
        <v>461</v>
      </c>
      <c r="E22" s="721"/>
      <c r="F22" s="721"/>
      <c r="AE22" s="222">
        <v>22</v>
      </c>
      <c r="AF22" s="222" t="s">
        <v>4</v>
      </c>
    </row>
    <row r="23" spans="1:41" ht="33" hidden="1" customHeight="1">
      <c r="B23" s="373" t="str">
        <f>"Schedule 3("&amp;'Basic Data'!C9 &amp;") "</f>
        <v xml:space="preserve">Schedule 3(Vendor development Package) </v>
      </c>
      <c r="C23" s="374"/>
      <c r="D23" s="375" t="s">
        <v>314</v>
      </c>
      <c r="E23" s="374"/>
      <c r="F23" s="376"/>
      <c r="H23" s="195" t="str">
        <f>'Names of Bidder'!D6</f>
        <v>Individual Firm</v>
      </c>
      <c r="AE23" s="222">
        <v>23</v>
      </c>
      <c r="AF23" s="222" t="s">
        <v>4</v>
      </c>
    </row>
    <row r="24" spans="1:41" ht="33" customHeight="1">
      <c r="B24" s="373" t="str">
        <f>"Schedule 4("&amp;'Basic Data'!C9 &amp;") "</f>
        <v xml:space="preserve">Schedule 4(Vendor development Package) </v>
      </c>
      <c r="C24" s="374"/>
      <c r="D24" s="375" t="s">
        <v>315</v>
      </c>
      <c r="E24" s="374"/>
      <c r="F24" s="376"/>
      <c r="AE24" s="222">
        <v>24</v>
      </c>
      <c r="AF24" s="222" t="s">
        <v>4</v>
      </c>
    </row>
    <row r="25" spans="1:41" ht="33" customHeight="1">
      <c r="B25" s="373" t="str">
        <f>"Schedule 5("&amp;'Basic Data'!C9 &amp;") "</f>
        <v xml:space="preserve">Schedule 5(Vendor development Package) </v>
      </c>
      <c r="C25" s="374"/>
      <c r="D25" s="375" t="s">
        <v>316</v>
      </c>
      <c r="E25" s="374"/>
      <c r="F25" s="376"/>
      <c r="AE25" s="222">
        <v>25</v>
      </c>
      <c r="AF25" s="222" t="s">
        <v>4</v>
      </c>
    </row>
    <row r="26" spans="1:41" ht="33" customHeight="1">
      <c r="B26" s="373" t="str">
        <f>"Schedule 6("&amp;'Basic Data'!C9 &amp;") "</f>
        <v xml:space="preserve">Schedule 6(Vendor development Package) </v>
      </c>
      <c r="C26" s="374"/>
      <c r="D26" s="375" t="s">
        <v>279</v>
      </c>
      <c r="E26" s="374"/>
      <c r="F26" s="376"/>
      <c r="AE26" s="222">
        <v>26</v>
      </c>
      <c r="AF26" s="222" t="s">
        <v>4</v>
      </c>
    </row>
    <row r="27" spans="1:41" ht="127.15" customHeight="1">
      <c r="A27" s="125">
        <v>2.2000000000000002</v>
      </c>
      <c r="B27" s="705" t="s">
        <v>286</v>
      </c>
      <c r="C27" s="705"/>
      <c r="D27" s="705"/>
      <c r="E27" s="705"/>
      <c r="F27" s="705"/>
      <c r="AE27" s="222">
        <v>28</v>
      </c>
      <c r="AF27" s="222" t="s">
        <v>4</v>
      </c>
    </row>
    <row r="28" spans="1:41" ht="85.5" customHeight="1">
      <c r="A28" s="125">
        <v>2.2999999999999998</v>
      </c>
      <c r="B28" s="705" t="s">
        <v>482</v>
      </c>
      <c r="C28" s="705"/>
      <c r="D28" s="705"/>
      <c r="E28" s="705"/>
      <c r="F28" s="705"/>
      <c r="AE28" s="222">
        <v>29</v>
      </c>
      <c r="AF28" s="222" t="s">
        <v>4</v>
      </c>
    </row>
    <row r="29" spans="1:41" ht="149.25" customHeight="1">
      <c r="A29" s="125">
        <v>2.4</v>
      </c>
      <c r="B29" s="705" t="s">
        <v>287</v>
      </c>
      <c r="C29" s="705"/>
      <c r="D29" s="705"/>
      <c r="E29" s="705"/>
      <c r="F29" s="705"/>
      <c r="AE29" s="222">
        <v>30</v>
      </c>
      <c r="AF29" s="222" t="s">
        <v>4</v>
      </c>
    </row>
    <row r="30" spans="1:41" ht="90.75" customHeight="1">
      <c r="A30" s="125">
        <v>2.5</v>
      </c>
      <c r="B30" s="705" t="s">
        <v>288</v>
      </c>
      <c r="C30" s="705"/>
      <c r="D30" s="705"/>
      <c r="E30" s="705"/>
      <c r="F30" s="705"/>
      <c r="AE30" s="222">
        <v>31</v>
      </c>
      <c r="AF30" s="222" t="s">
        <v>1</v>
      </c>
    </row>
    <row r="31" spans="1:41" ht="89.25" customHeight="1">
      <c r="A31" s="123">
        <v>3</v>
      </c>
      <c r="B31" s="705" t="s">
        <v>317</v>
      </c>
      <c r="C31" s="705"/>
      <c r="D31" s="705"/>
      <c r="E31" s="705"/>
      <c r="F31" s="705"/>
    </row>
    <row r="32" spans="1:41" ht="84" customHeight="1">
      <c r="A32" s="125">
        <v>3.1</v>
      </c>
      <c r="B32" s="705" t="s">
        <v>454</v>
      </c>
      <c r="C32" s="705"/>
      <c r="D32" s="705"/>
      <c r="E32" s="705"/>
      <c r="F32" s="705"/>
    </row>
    <row r="33" spans="1:41" ht="84.75" customHeight="1">
      <c r="A33" s="125">
        <v>3.2</v>
      </c>
      <c r="B33" s="705" t="s">
        <v>455</v>
      </c>
      <c r="C33" s="705"/>
      <c r="D33" s="705"/>
      <c r="E33" s="705"/>
      <c r="F33" s="705"/>
    </row>
    <row r="34" spans="1:41" ht="70.5" hidden="1" customHeight="1">
      <c r="A34" s="125">
        <v>3.3</v>
      </c>
      <c r="B34" s="705" t="s">
        <v>414</v>
      </c>
      <c r="C34" s="705"/>
      <c r="D34" s="705"/>
      <c r="E34" s="705"/>
      <c r="F34" s="705"/>
    </row>
    <row r="35" spans="1:41" ht="51.75" customHeight="1">
      <c r="A35" s="125">
        <v>3.3</v>
      </c>
      <c r="B35" s="714" t="s">
        <v>456</v>
      </c>
      <c r="C35" s="714"/>
      <c r="D35" s="714"/>
      <c r="E35" s="714"/>
      <c r="F35" s="714"/>
    </row>
    <row r="36" spans="1:41" ht="117" customHeight="1">
      <c r="A36" s="123">
        <v>4</v>
      </c>
      <c r="B36" s="705" t="s">
        <v>289</v>
      </c>
      <c r="C36" s="705"/>
      <c r="D36" s="705"/>
      <c r="E36" s="705"/>
      <c r="F36" s="705"/>
    </row>
    <row r="37" spans="1:41" ht="21" customHeight="1">
      <c r="B37" s="25" t="str">
        <f>IF('Names of Bidder'!D26=0,"Dated this……... day of ……….", "Dated this " &amp; AG6 &amp; LOOKUP(AG6,AE1:AE30,AF1:AF30) &amp; " day of " &amp; AG8 &amp; " " &amp;AG9)</f>
        <v>Dated this……... day of ……….</v>
      </c>
      <c r="C37" s="25"/>
      <c r="D37" s="25"/>
      <c r="E37" s="115"/>
      <c r="F37" s="115"/>
    </row>
    <row r="38" spans="1:41" ht="21" customHeight="1">
      <c r="B38" s="25" t="s">
        <v>280</v>
      </c>
      <c r="C38" s="74"/>
      <c r="D38" s="81"/>
      <c r="E38" s="81"/>
      <c r="F38" s="81"/>
    </row>
    <row r="39" spans="1:41" ht="21" customHeight="1">
      <c r="B39" s="116"/>
      <c r="C39" s="81"/>
      <c r="D39" s="81"/>
      <c r="E39" s="25"/>
      <c r="F39" s="88" t="s">
        <v>281</v>
      </c>
    </row>
    <row r="40" spans="1:41" ht="33" customHeight="1">
      <c r="B40" s="116"/>
      <c r="C40" s="81"/>
      <c r="D40" s="25"/>
      <c r="E40" s="25"/>
      <c r="F40" s="88" t="str">
        <f>"For and on behalf of " &amp; 'Sch-1'!C8</f>
        <v xml:space="preserve">For and on behalf of </v>
      </c>
    </row>
    <row r="41" spans="1:41" ht="24.95" customHeight="1">
      <c r="A41" s="105"/>
      <c r="B41" s="105"/>
      <c r="C41" s="120"/>
      <c r="D41" s="105"/>
      <c r="E41" s="112"/>
      <c r="F41" s="110"/>
    </row>
    <row r="42" spans="1:41" ht="24.95" customHeight="1">
      <c r="A42" s="139" t="s">
        <v>120</v>
      </c>
      <c r="B42" s="715">
        <f>'Sch-1'!B29</f>
        <v>0</v>
      </c>
      <c r="C42" s="715"/>
      <c r="D42" s="471"/>
      <c r="E42" s="112" t="s">
        <v>282</v>
      </c>
      <c r="F42" s="121" t="str">
        <f>'Sch-1'!O29</f>
        <v/>
      </c>
    </row>
    <row r="43" spans="1:41" ht="24.95" customHeight="1">
      <c r="A43" s="139" t="s">
        <v>121</v>
      </c>
      <c r="B43" s="121">
        <f>'Sch-1'!B30</f>
        <v>0</v>
      </c>
      <c r="C43" s="122"/>
      <c r="D43" s="471"/>
      <c r="E43" s="112" t="s">
        <v>283</v>
      </c>
      <c r="F43" s="121" t="str">
        <f>'Sch-1'!O30</f>
        <v/>
      </c>
    </row>
    <row r="44" spans="1:41" ht="24.95" customHeight="1">
      <c r="B44" s="107"/>
      <c r="D44" s="105"/>
      <c r="E44" s="112"/>
      <c r="F44" s="107"/>
    </row>
    <row r="45" spans="1:41" s="104" customFormat="1" ht="33" customHeight="1">
      <c r="A45" s="136" t="s">
        <v>119</v>
      </c>
      <c r="B45" s="89"/>
      <c r="C45" s="119"/>
      <c r="D45" s="25"/>
      <c r="E45" s="88"/>
      <c r="F45" s="137"/>
      <c r="H45" s="126"/>
      <c r="Z45" s="228"/>
      <c r="AA45" s="228"/>
      <c r="AB45" s="228"/>
      <c r="AC45" s="228"/>
      <c r="AD45" s="228"/>
      <c r="AE45" s="222"/>
      <c r="AF45" s="222"/>
      <c r="AG45" s="228"/>
      <c r="AH45" s="228"/>
      <c r="AI45" s="228"/>
      <c r="AJ45" s="228"/>
      <c r="AK45" s="228"/>
      <c r="AL45" s="228"/>
      <c r="AM45" s="228"/>
      <c r="AN45" s="228"/>
      <c r="AO45" s="228"/>
    </row>
    <row r="46" spans="1:41" s="104" customFormat="1" ht="33" customHeight="1">
      <c r="A46" s="706" t="s">
        <v>144</v>
      </c>
      <c r="B46" s="706"/>
      <c r="C46" s="706"/>
      <c r="D46" s="169"/>
      <c r="E46" s="169"/>
      <c r="F46" s="169"/>
      <c r="H46" s="126"/>
      <c r="Z46" s="228"/>
      <c r="AA46" s="228"/>
      <c r="AB46" s="228"/>
      <c r="AC46" s="228"/>
      <c r="AD46" s="228"/>
      <c r="AE46" s="222"/>
      <c r="AF46" s="222"/>
      <c r="AG46" s="228"/>
      <c r="AH46" s="228"/>
      <c r="AI46" s="228"/>
      <c r="AJ46" s="228"/>
      <c r="AK46" s="228"/>
      <c r="AL46" s="228"/>
      <c r="AM46" s="228"/>
      <c r="AN46" s="228"/>
      <c r="AO46" s="228"/>
    </row>
    <row r="47" spans="1:41" s="104" customFormat="1" ht="33" customHeight="1">
      <c r="A47" s="708"/>
      <c r="B47" s="708"/>
      <c r="C47" s="708"/>
      <c r="D47" s="169"/>
      <c r="E47" s="169"/>
      <c r="F47" s="169"/>
      <c r="H47" s="126"/>
      <c r="Z47" s="228"/>
      <c r="AA47" s="228"/>
      <c r="AB47" s="228"/>
      <c r="AC47" s="228"/>
      <c r="AD47" s="228"/>
      <c r="AE47" s="222"/>
      <c r="AF47" s="222"/>
      <c r="AG47" s="228"/>
      <c r="AH47" s="228"/>
      <c r="AI47" s="228"/>
      <c r="AJ47" s="228"/>
      <c r="AK47" s="228"/>
      <c r="AL47" s="228"/>
      <c r="AM47" s="228"/>
      <c r="AN47" s="228"/>
      <c r="AO47" s="228"/>
    </row>
    <row r="48" spans="1:41" s="104" customFormat="1" ht="33" customHeight="1">
      <c r="A48" s="704"/>
      <c r="B48" s="704"/>
      <c r="C48" s="704"/>
      <c r="D48" s="169"/>
      <c r="E48" s="169"/>
      <c r="F48" s="169"/>
      <c r="H48" s="126"/>
      <c r="Z48" s="228"/>
      <c r="AA48" s="228"/>
      <c r="AB48" s="228"/>
      <c r="AC48" s="228"/>
      <c r="AD48" s="228"/>
      <c r="AE48" s="222"/>
      <c r="AF48" s="222"/>
      <c r="AG48" s="228"/>
      <c r="AH48" s="228"/>
      <c r="AI48" s="228"/>
      <c r="AJ48" s="228"/>
      <c r="AK48" s="228"/>
      <c r="AL48" s="228"/>
      <c r="AM48" s="228"/>
      <c r="AN48" s="228"/>
      <c r="AO48" s="228"/>
    </row>
    <row r="49" spans="1:41" s="104" customFormat="1" ht="33" customHeight="1">
      <c r="A49" s="709" t="s">
        <v>145</v>
      </c>
      <c r="B49" s="709"/>
      <c r="C49" s="709"/>
      <c r="D49" s="169"/>
      <c r="E49" s="169"/>
      <c r="F49" s="169"/>
      <c r="H49" s="126"/>
      <c r="Z49" s="228"/>
      <c r="AA49" s="228"/>
      <c r="AB49" s="228"/>
      <c r="AC49" s="228"/>
      <c r="AD49" s="228"/>
      <c r="AE49" s="222"/>
      <c r="AF49" s="222"/>
      <c r="AG49" s="228"/>
      <c r="AH49" s="228"/>
      <c r="AI49" s="228"/>
      <c r="AJ49" s="228"/>
      <c r="AK49" s="228"/>
      <c r="AL49" s="228"/>
      <c r="AM49" s="228"/>
      <c r="AN49" s="228"/>
      <c r="AO49" s="228"/>
    </row>
    <row r="50" spans="1:41" s="104" customFormat="1" ht="33" customHeight="1">
      <c r="A50" s="709" t="s">
        <v>143</v>
      </c>
      <c r="B50" s="709"/>
      <c r="C50" s="709"/>
      <c r="D50" s="169"/>
      <c r="E50" s="169"/>
      <c r="F50" s="169"/>
      <c r="H50" s="126"/>
      <c r="Z50" s="228"/>
      <c r="AA50" s="228"/>
      <c r="AB50" s="228"/>
      <c r="AC50" s="228"/>
      <c r="AD50" s="228"/>
      <c r="AE50" s="222"/>
      <c r="AF50" s="222"/>
      <c r="AG50" s="228"/>
      <c r="AH50" s="228"/>
      <c r="AI50" s="228"/>
      <c r="AJ50" s="228"/>
      <c r="AK50" s="228"/>
      <c r="AL50" s="228"/>
      <c r="AM50" s="228"/>
      <c r="AN50" s="228"/>
      <c r="AO50" s="228"/>
    </row>
    <row r="51" spans="1:41" s="104" customFormat="1" ht="33" customHeight="1">
      <c r="A51" s="709" t="s">
        <v>146</v>
      </c>
      <c r="B51" s="709"/>
      <c r="C51" s="709"/>
      <c r="D51" s="169"/>
      <c r="E51" s="169"/>
      <c r="F51" s="169"/>
      <c r="H51" s="126"/>
      <c r="Z51" s="228"/>
      <c r="AA51" s="228"/>
      <c r="AB51" s="228"/>
      <c r="AC51" s="228"/>
      <c r="AD51" s="228"/>
      <c r="AE51" s="222"/>
      <c r="AF51" s="222"/>
      <c r="AG51" s="228"/>
      <c r="AH51" s="228"/>
      <c r="AI51" s="228"/>
      <c r="AJ51" s="228"/>
      <c r="AK51" s="228"/>
      <c r="AL51" s="228"/>
      <c r="AM51" s="228"/>
      <c r="AN51" s="228"/>
      <c r="AO51" s="228"/>
    </row>
    <row r="52" spans="1:41" s="104" customFormat="1" ht="33" customHeight="1">
      <c r="A52" s="706" t="s">
        <v>147</v>
      </c>
      <c r="B52" s="706"/>
      <c r="C52" s="706"/>
      <c r="D52" s="169"/>
      <c r="E52" s="169"/>
      <c r="F52" s="169"/>
      <c r="H52" s="126"/>
      <c r="Z52" s="228"/>
      <c r="AA52" s="228"/>
      <c r="AB52" s="228"/>
      <c r="AC52" s="228"/>
      <c r="AD52" s="228"/>
      <c r="AE52" s="222"/>
      <c r="AF52" s="222"/>
      <c r="AG52" s="228"/>
      <c r="AH52" s="228"/>
      <c r="AI52" s="228"/>
      <c r="AJ52" s="228"/>
      <c r="AK52" s="228"/>
      <c r="AL52" s="228"/>
      <c r="AM52" s="228"/>
      <c r="AN52" s="228"/>
      <c r="AO52" s="228"/>
    </row>
    <row r="53" spans="1:41" s="104" customFormat="1" ht="33" customHeight="1">
      <c r="A53" s="708"/>
      <c r="B53" s="708"/>
      <c r="C53" s="708"/>
      <c r="D53" s="169"/>
      <c r="E53" s="169"/>
      <c r="F53" s="169"/>
      <c r="H53" s="126"/>
      <c r="Z53" s="228"/>
      <c r="AA53" s="228"/>
      <c r="AB53" s="228"/>
      <c r="AC53" s="228"/>
      <c r="AD53" s="228"/>
      <c r="AE53" s="222"/>
      <c r="AF53" s="222"/>
      <c r="AG53" s="228"/>
      <c r="AH53" s="228"/>
      <c r="AI53" s="228"/>
      <c r="AJ53" s="228"/>
      <c r="AK53" s="228"/>
      <c r="AL53" s="228"/>
      <c r="AM53" s="228"/>
      <c r="AN53" s="228"/>
      <c r="AO53" s="228"/>
    </row>
    <row r="54" spans="1:41" s="104" customFormat="1" ht="33" customHeight="1">
      <c r="A54" s="704"/>
      <c r="B54" s="704"/>
      <c r="C54" s="704"/>
      <c r="D54" s="707"/>
      <c r="E54" s="707"/>
      <c r="F54" s="707"/>
      <c r="H54" s="126"/>
      <c r="Z54" s="228"/>
      <c r="AA54" s="228"/>
      <c r="AB54" s="228"/>
      <c r="AC54" s="228"/>
      <c r="AD54" s="228"/>
      <c r="AE54" s="222"/>
      <c r="AF54" s="222"/>
      <c r="AG54" s="228"/>
      <c r="AH54" s="228"/>
      <c r="AI54" s="228"/>
      <c r="AJ54" s="228"/>
      <c r="AK54" s="228"/>
      <c r="AL54" s="228"/>
      <c r="AM54" s="228"/>
      <c r="AN54" s="228"/>
      <c r="AO54" s="228"/>
    </row>
    <row r="55" spans="1:41" s="104" customFormat="1" ht="33" customHeight="1">
      <c r="A55" s="136"/>
      <c r="B55" s="136"/>
      <c r="C55" s="136"/>
      <c r="D55" s="138"/>
      <c r="E55" s="138"/>
      <c r="F55" s="138"/>
      <c r="H55" s="126"/>
      <c r="Z55" s="228"/>
      <c r="AA55" s="228"/>
      <c r="AB55" s="228"/>
      <c r="AC55" s="228"/>
      <c r="AD55" s="228"/>
      <c r="AE55" s="222"/>
      <c r="AF55" s="222"/>
      <c r="AG55" s="228"/>
      <c r="AH55" s="228"/>
      <c r="AI55" s="228"/>
      <c r="AJ55" s="228"/>
      <c r="AK55" s="228"/>
      <c r="AL55" s="228"/>
      <c r="AM55" s="228"/>
      <c r="AN55" s="228"/>
      <c r="AO55" s="228"/>
    </row>
    <row r="56" spans="1:41" s="104" customFormat="1" ht="33" customHeight="1">
      <c r="A56" s="126"/>
      <c r="B56" s="110"/>
      <c r="C56" s="107"/>
      <c r="D56" s="107"/>
      <c r="E56" s="107"/>
      <c r="H56" s="126"/>
      <c r="Z56" s="228"/>
      <c r="AA56" s="228"/>
      <c r="AB56" s="228"/>
      <c r="AC56" s="228"/>
      <c r="AD56" s="228"/>
      <c r="AE56" s="222"/>
      <c r="AF56" s="222"/>
      <c r="AG56" s="228"/>
      <c r="AH56" s="228"/>
      <c r="AI56" s="228"/>
      <c r="AJ56" s="228"/>
      <c r="AK56" s="228"/>
      <c r="AL56" s="228"/>
      <c r="AM56" s="228"/>
      <c r="AN56" s="228"/>
      <c r="AO56" s="228"/>
    </row>
    <row r="57" spans="1:41" s="104" customFormat="1" ht="33" customHeight="1">
      <c r="A57" s="126"/>
      <c r="B57" s="110"/>
      <c r="C57" s="107"/>
      <c r="D57" s="107"/>
      <c r="E57" s="107"/>
      <c r="H57" s="126"/>
      <c r="Z57" s="228"/>
      <c r="AA57" s="228"/>
      <c r="AB57" s="228"/>
      <c r="AC57" s="228"/>
      <c r="AD57" s="228"/>
      <c r="AE57" s="222"/>
      <c r="AF57" s="222"/>
      <c r="AG57" s="228"/>
      <c r="AH57" s="228"/>
      <c r="AI57" s="228"/>
      <c r="AJ57" s="228"/>
      <c r="AK57" s="228"/>
      <c r="AL57" s="228"/>
      <c r="AM57" s="228"/>
      <c r="AN57" s="228"/>
      <c r="AO57" s="228"/>
    </row>
    <row r="58" spans="1:41" s="104" customFormat="1" ht="33" customHeight="1">
      <c r="A58" s="126"/>
      <c r="B58" s="110"/>
      <c r="C58" s="107"/>
      <c r="D58" s="107"/>
      <c r="E58" s="107"/>
      <c r="H58" s="126"/>
      <c r="Z58" s="228"/>
      <c r="AA58" s="228"/>
      <c r="AB58" s="228"/>
      <c r="AC58" s="228"/>
      <c r="AD58" s="228"/>
      <c r="AE58" s="222"/>
      <c r="AF58" s="222"/>
      <c r="AG58" s="228"/>
      <c r="AH58" s="228"/>
      <c r="AI58" s="228"/>
      <c r="AJ58" s="228"/>
      <c r="AK58" s="228"/>
      <c r="AL58" s="228"/>
      <c r="AM58" s="228"/>
      <c r="AN58" s="228"/>
      <c r="AO58" s="228"/>
    </row>
    <row r="59" spans="1:41">
      <c r="A59" s="110"/>
    </row>
    <row r="60" spans="1:41">
      <c r="A60" s="110"/>
    </row>
    <row r="61" spans="1:41">
      <c r="A61" s="110"/>
    </row>
    <row r="62" spans="1:41">
      <c r="A62" s="110"/>
    </row>
    <row r="63" spans="1:41">
      <c r="A63" s="110"/>
    </row>
    <row r="64" spans="1:41">
      <c r="A64" s="110"/>
    </row>
    <row r="65" spans="1:1">
      <c r="A65" s="110"/>
    </row>
    <row r="66" spans="1:1">
      <c r="A66" s="110"/>
    </row>
    <row r="67" spans="1:1">
      <c r="A67" s="110"/>
    </row>
    <row r="68" spans="1:1">
      <c r="A68" s="110"/>
    </row>
    <row r="69" spans="1:1">
      <c r="A69" s="110"/>
    </row>
    <row r="70" spans="1:1">
      <c r="A70" s="110"/>
    </row>
  </sheetData>
  <sheetProtection algorithmName="SHA-512" hashValue="HSwv/TAaJAFMfwYr8qJFMyIfN0QHTjzJGSG+6qL5xxUHmkDhnAhHj5kX71o2R1Vz6FM5wSe//Mo/PL3iDMB8cw==" saltValue="PFurSBoc2x2MXBAx0ZznIA==" spinCount="100000" sheet="1" formatColumns="0" formatRows="0" selectLockedCells="1"/>
  <customSheetViews>
    <customSheetView guid="{6167D39F-8E2F-4CD1-888C-E1DCB300434D}" showPageBreaks="1" showGridLines="0" zeroValues="0" printArea="1" hiddenRows="1" view="pageBreakPreview" topLeftCell="A33">
      <selection activeCell="F45" sqref="F45"/>
      <rowBreaks count="1" manualBreakCount="1">
        <brk id="32" max="5" man="1"/>
      </rowBreaks>
      <pageMargins left="0.75" right="0.77" top="0.73" bottom="0.75" header="0.52" footer="0.45"/>
      <pageSetup scale="98" orientation="portrait" r:id="rId1"/>
      <headerFooter alignWithMargins="0"/>
    </customSheetView>
    <customSheetView guid="{483DCDBB-D1CA-4B11-85F4-FA65A96DCE29}" showPageBreaks="1" showGridLines="0" zeroValues="0" printArea="1" hiddenRows="1" view="pageBreakPreview" topLeftCell="A33">
      <selection activeCell="F45" sqref="F45"/>
      <rowBreaks count="1" manualBreakCount="1">
        <brk id="32" max="5" man="1"/>
      </rowBreaks>
      <pageMargins left="0.75" right="0.77" top="0.73" bottom="0.75" header="0.52" footer="0.45"/>
      <pageSetup scale="98" orientation="portrait" r:id="rId2"/>
      <headerFooter alignWithMargins="0"/>
    </customSheetView>
    <customSheetView guid="{FA8C7114-2E15-4727-B4B0-927BCE12D1A6}" showPageBreaks="1" showGridLines="0" zeroValues="0" printArea="1" hiddenRows="1" view="pageBreakPreview" topLeftCell="A33">
      <selection activeCell="F45" sqref="F45"/>
      <rowBreaks count="1" manualBreakCount="1">
        <brk id="32" max="5" man="1"/>
      </rowBreaks>
      <pageMargins left="0.75" right="0.77" top="0.73" bottom="0.75" header="0.52" footer="0.45"/>
      <pageSetup scale="98" orientation="portrait" r:id="rId3"/>
      <headerFooter alignWithMargins="0"/>
    </customSheetView>
    <customSheetView guid="{5C772B04-11E1-4A74-9F43-9A74EF38E5E2}" showPageBreaks="1" showGridLines="0" zeroValues="0" printArea="1" hiddenRows="1" view="pageBreakPreview" topLeftCell="A32">
      <selection activeCell="F45" sqref="F45"/>
      <rowBreaks count="1" manualBreakCount="1">
        <brk id="32" max="5" man="1"/>
      </rowBreaks>
      <pageMargins left="0.75" right="0.77" top="0.73" bottom="0.75" header="0.52" footer="0.45"/>
      <pageSetup scale="98" orientation="portrait" r:id="rId4"/>
      <headerFooter alignWithMargins="0"/>
    </customSheetView>
    <customSheetView guid="{883F4F4D-A630-4132-B676-8201FF751979}" showPageBreaks="1" showGridLines="0" zeroValues="0" printArea="1" hiddenRows="1" view="pageBreakPreview">
      <selection activeCell="F45" sqref="F45"/>
      <rowBreaks count="1" manualBreakCount="1">
        <brk id="32" max="5" man="1"/>
      </rowBreaks>
      <pageMargins left="0.75" right="0.77" top="0.73" bottom="0.75" header="0.52" footer="0.45"/>
      <pageSetup scale="98" orientation="portrait" r:id="rId5"/>
      <headerFooter alignWithMargins="0"/>
    </customSheetView>
    <customSheetView guid="{D545044E-B7FF-408B-A291-2187C526EC3D}" showPageBreaks="1" showGridLines="0" zeroValues="0" printArea="1" hiddenRows="1" view="pageBreakPreview" topLeftCell="A44">
      <selection activeCell="F46" sqref="F46:F51"/>
      <rowBreaks count="1" manualBreakCount="1">
        <brk id="32" max="5" man="1"/>
      </rowBreaks>
      <pageMargins left="0.75" right="0.77" top="0.73" bottom="0.75" header="0.52" footer="0.45"/>
      <pageSetup scale="98" orientation="portrait" r:id="rId6"/>
      <headerFooter alignWithMargins="0"/>
    </customSheetView>
    <customSheetView guid="{D963BE1A-1920-4E18-8F54-07F354CCE224}" showPageBreaks="1" showGridLines="0" zeroValues="0" printArea="1" hiddenRows="1" view="pageBreakPreview" topLeftCell="A28">
      <selection activeCell="C5" sqref="C5:F5"/>
      <rowBreaks count="2" manualBreakCount="2">
        <brk id="24" max="5" man="1"/>
        <brk id="32" max="5" man="1"/>
      </rowBreaks>
      <pageMargins left="0.75" right="0.77" top="0.73" bottom="0.75" header="0.52" footer="0.45"/>
      <pageSetup scale="98" orientation="portrait" r:id="rId7"/>
      <headerFooter alignWithMargins="0"/>
    </customSheetView>
    <customSheetView guid="{D39E83F3-4061-47C5-8153-10B7C21D208A}" showPageBreaks="1" showGridLines="0" zeroValues="0" printArea="1" hiddenRows="1" view="pageBreakPreview" topLeftCell="A40">
      <selection activeCell="C5" sqref="C5:F5"/>
      <pageMargins left="0.75" right="0.77" top="0.73" bottom="0.75" header="0.52" footer="0.45"/>
      <pageSetup orientation="portrait" r:id="rId8"/>
      <headerFooter alignWithMargins="0"/>
    </customSheetView>
    <customSheetView guid="{EFF9997F-F423-457E-8339-C5D06689EC0D}" showPageBreaks="1" showGridLines="0" zeroValues="0" printArea="1" hiddenRows="1" view="pageBreakPreview">
      <selection activeCell="C5" sqref="C5:F5"/>
      <pageMargins left="0.75" right="0.77" top="0.73" bottom="0.75" header="0.52" footer="0.45"/>
      <pageSetup orientation="portrait" r:id="rId9"/>
      <headerFooter alignWithMargins="0"/>
    </customSheetView>
    <customSheetView guid="{8020169D-1904-4071-9010-34C6BAD35472}" showPageBreaks="1" showGridLines="0" zeroValues="0" printArea="1" hiddenRows="1" view="pageBreakPreview" topLeftCell="A35">
      <selection activeCell="F45" sqref="F45"/>
      <rowBreaks count="2" manualBreakCount="2">
        <brk id="26" max="5" man="1"/>
        <brk id="33" max="5" man="1"/>
      </rowBreaks>
      <pageMargins left="0.75" right="0.77" top="0.73" bottom="0.75" header="0.52" footer="0.45"/>
      <pageSetup scale="95" orientation="portrait" r:id="rId10"/>
      <headerFooter alignWithMargins="0"/>
    </customSheetView>
    <customSheetView guid="{BE00177C-666B-4CCB-B6AF-EE8409A04F15}" showPageBreaks="1" showGridLines="0" zeroValues="0" printArea="1" hiddenRows="1" view="pageBreakPreview">
      <selection activeCell="C5" sqref="C5:F5"/>
      <rowBreaks count="2" manualBreakCount="2">
        <brk id="26" max="5" man="1"/>
        <brk id="33" max="5" man="1"/>
      </rowBreaks>
      <pageMargins left="0.75" right="0.77" top="0.73" bottom="0.75" header="0.52" footer="0.45"/>
      <pageSetup scale="95" orientation="portrait" r:id="rId11"/>
      <headerFooter alignWithMargins="0"/>
    </customSheetView>
    <customSheetView guid="{5A07DBA2-29FE-46EA-8A64-6BF1FB7295C8}" showPageBreaks="1" showGridLines="0" zeroValues="0" printArea="1" hiddenRows="1" view="pageBreakPreview" showRuler="0">
      <selection activeCell="F45" sqref="F45"/>
      <rowBreaks count="2" manualBreakCount="2">
        <brk id="26" max="5" man="1"/>
        <brk id="33" max="5" man="1"/>
      </rowBreaks>
      <pageMargins left="0.75" right="0.77" top="0.73" bottom="0.75" header="0.52" footer="0.45"/>
      <pageSetup scale="95" orientation="portrait" r:id="rId12"/>
      <headerFooter alignWithMargins="0"/>
    </customSheetView>
    <customSheetView guid="{42E48991-4351-4471-8AF6-A35D24AE57E4}" showPageBreaks="1" showGridLines="0" zeroValues="0" printArea="1" hiddenRows="1" view="pageBreakPreview">
      <selection activeCell="F45" sqref="F45"/>
      <rowBreaks count="2" manualBreakCount="2">
        <brk id="26" max="5" man="1"/>
        <brk id="33" max="5" man="1"/>
      </rowBreaks>
      <pageMargins left="0.75" right="0.77" top="0.73" bottom="0.75" header="0.52" footer="0.45"/>
      <pageSetup scale="95" orientation="portrait" r:id="rId13"/>
      <headerFooter alignWithMargins="0"/>
    </customSheetView>
    <customSheetView guid="{9CA44E70-650F-49CD-967F-298619682CA2}" zeroValues="0" hiddenRows="1">
      <selection activeCell="F45" sqref="F45"/>
      <rowBreaks count="2" manualBreakCount="2">
        <brk id="26" max="5" man="1"/>
        <brk id="33" max="5" man="1"/>
      </rowBreaks>
      <pageMargins left="0.75" right="0.77" top="0.73" bottom="0.75" header="0.52" footer="0.45"/>
      <pageSetup scale="95" orientation="portrait" r:id="rId14"/>
      <headerFooter alignWithMargins="0"/>
    </customSheetView>
    <customSheetView guid="{C39F923C-6CD3-45D8-86F8-6C4D806DDD7E}" zeroValues="0" hiddenRows="1">
      <selection activeCell="F45" sqref="F45"/>
      <rowBreaks count="2" manualBreakCount="2">
        <brk id="26" max="5" man="1"/>
        <brk id="33" max="5" man="1"/>
      </rowBreaks>
      <pageMargins left="0.75" right="0.77" top="0.73" bottom="0.75" header="0.52" footer="0.45"/>
      <pageSetup scale="95" orientation="portrait" r:id="rId15"/>
      <headerFooter alignWithMargins="0"/>
    </customSheetView>
    <customSheetView guid="{B1277D53-29D6-4226-81E2-084FB62977B6}" zeroValues="0" hiddenRows="1">
      <selection activeCell="D54" sqref="D54:F54"/>
      <rowBreaks count="2" manualBreakCount="2">
        <brk id="26" max="5" man="1"/>
        <brk id="33" max="5" man="1"/>
      </rowBreaks>
      <pageMargins left="0.75" right="0.77" top="0.73" bottom="0.75" header="0.52" footer="0.45"/>
      <pageSetup scale="95" orientation="portrait" r:id="rId16"/>
      <headerFooter alignWithMargins="0">
        <oddFooter>&amp;L&amp;8Tower Package-P238-TW04, TL associated with Phase-I Generation Project in Orissa (Part-C)&amp;R&amp;"Book Antiqua,Bold"&amp;8Attachment-13 TW04  / Page &amp;P of &amp;N</oddFooter>
      </headerFooter>
    </customSheetView>
    <customSheetView guid="{58D82F59-8CF6-455F-B9F4-081499FDF243}"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17"/>
      <headerFooter alignWithMargins="0">
        <oddFooter>&amp;L&amp;8Tower Package-P238-TW04, TL associated with Phase-I Generation Project in Orissa (Part-C)&amp;R&amp;"Book Antiqua,Bold"&amp;8Attachment-13 TW04  / Page &amp;P of &amp;N</oddFooter>
      </headerFooter>
    </customSheetView>
    <customSheetView guid="{696D9240-6693-44E8-B9A4-2BFADD101EE2}" zeroValues="0" hiddenRows="1">
      <selection activeCell="C5" sqref="C5:F5"/>
      <pageMargins left="0.75" right="0.77" top="0.73" bottom="0.75" header="0.52" footer="0.45"/>
      <pageSetup orientation="portrait" r:id="rId18"/>
      <headerFooter alignWithMargins="0">
        <oddFooter>&amp;L&amp;8Tower Package-P238-TW04, TL associated with Phase-I Generation Project in Orissa (Part-C)&amp;R&amp;"Book Antiqua,Bold"&amp;8Attachment-13 TW04  / Page &amp;P of &amp;N</oddFooter>
      </headerFooter>
    </customSheetView>
    <customSheetView guid="{B0EE7D76-5806-4718-BDAD-3A3EA691E5E4}"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19"/>
      <headerFooter alignWithMargins="0">
        <oddFooter>&amp;L&amp;8Tower Package-P238-TW04, TL associated with Phase-I Generation Project in Orissa (Part-C)&amp;R&amp;"Book Antiqua,Bold"&amp;8Attachment-13 TW04  / Page &amp;P of &amp;N</oddFooter>
      </headerFooter>
    </customSheetView>
    <customSheetView guid="{E95B21C1-D936-4435-AF6F-90CF0B6A7506}" zeroValues="0" hiddenRows="1">
      <selection activeCell="D54" sqref="D54:F54"/>
      <rowBreaks count="2" manualBreakCount="2">
        <brk id="26" max="5" man="1"/>
        <brk id="33" max="5" man="1"/>
      </rowBreaks>
      <pageMargins left="0.75" right="0.77" top="0.73" bottom="0.75" header="0.52" footer="0.45"/>
      <pageSetup scale="95" orientation="portrait" r:id="rId20"/>
      <headerFooter alignWithMargins="0">
        <oddFooter>&amp;L&amp;8Tower Package-P238-TW04, TL associated with Phase-I Generation Project in Orissa (Part-C)&amp;R&amp;"Book Antiqua,Bold"&amp;8Attachment-13 TW04  / Page &amp;P of &amp;N</oddFooter>
      </headerFooter>
    </customSheetView>
    <customSheetView guid="{9C0E3A54-A1E4-4406-967B-FE168F751196}" zeroValues="0" hiddenRows="1" topLeftCell="A19">
      <selection activeCell="F45" sqref="F45"/>
      <rowBreaks count="2" manualBreakCount="2">
        <brk id="26" max="5" man="1"/>
        <brk id="33" max="5" man="1"/>
      </rowBreaks>
      <pageMargins left="0.75" right="0.77" top="0.73" bottom="0.75" header="0.52" footer="0.45"/>
      <pageSetup scale="95" orientation="portrait" r:id="rId21"/>
      <headerFooter alignWithMargins="0"/>
    </customSheetView>
    <customSheetView guid="{EF525F2E-18DE-47FD-A864-6F2A2CA91061}" zeroValues="0" hiddenRows="1" topLeftCell="A13">
      <selection activeCell="F45" sqref="F45"/>
      <rowBreaks count="2" manualBreakCount="2">
        <brk id="26" max="5" man="1"/>
        <brk id="33" max="5" man="1"/>
      </rowBreaks>
      <pageMargins left="0.75" right="0.77" top="0.73" bottom="0.75" header="0.52" footer="0.45"/>
      <pageSetup scale="95" orientation="portrait" r:id="rId22"/>
      <headerFooter alignWithMargins="0"/>
    </customSheetView>
    <customSheetView guid="{FE49A1A8-589E-4C61-B5F2-2DC8472D06ED}" showPageBreaks="1" showGridLines="0" zeroValues="0" printArea="1" hiddenRows="1" view="pageBreakPreview" topLeftCell="A15">
      <selection activeCell="F45" sqref="F45"/>
      <rowBreaks count="2" manualBreakCount="2">
        <brk id="26" max="5" man="1"/>
        <brk id="33" max="5" man="1"/>
      </rowBreaks>
      <pageMargins left="0.75" right="0.77" top="0.73" bottom="0.75" header="0.52" footer="0.45"/>
      <pageSetup scale="95" orientation="portrait" r:id="rId23"/>
      <headerFooter alignWithMargins="0"/>
    </customSheetView>
    <customSheetView guid="{7781E931-9022-448B-8CEA-16A952A0B08B}" showPageBreaks="1" showGridLines="0" zeroValues="0" printArea="1" hiddenRows="1" view="pageBreakPreview" topLeftCell="A35">
      <selection activeCell="F45" sqref="F45"/>
      <rowBreaks count="2" manualBreakCount="2">
        <brk id="26" max="5" man="1"/>
        <brk id="33" max="5" man="1"/>
      </rowBreaks>
      <pageMargins left="0.75" right="0.77" top="0.73" bottom="0.75" header="0.52" footer="0.45"/>
      <pageSetup scale="95" orientation="portrait" r:id="rId24"/>
      <headerFooter alignWithMargins="0"/>
    </customSheetView>
    <customSheetView guid="{2B22B4D9-734E-466D-B6F8-DF61D532EF69}" showPageBreaks="1" showGridLines="0" zeroValues="0" printArea="1" hiddenRows="1" view="pageBreakPreview">
      <selection activeCell="C5" sqref="C5:F5"/>
      <rowBreaks count="1" manualBreakCount="1">
        <brk id="32" max="5" man="1"/>
      </rowBreaks>
      <pageMargins left="0.75" right="0.77" top="0.73" bottom="0.75" header="0.52" footer="0.45"/>
      <pageSetup scale="98" orientation="portrait" r:id="rId25"/>
      <headerFooter alignWithMargins="0"/>
    </customSheetView>
    <customSheetView guid="{31B0652A-BB55-4DFD-AFC3-AF588AAE8EEC}" showPageBreaks="1" showGridLines="0" zeroValues="0" printArea="1" hiddenRows="1" view="pageBreakPreview" topLeftCell="A32">
      <selection activeCell="F45" sqref="F45"/>
      <rowBreaks count="1" manualBreakCount="1">
        <brk id="32" max="5" man="1"/>
      </rowBreaks>
      <pageMargins left="0.75" right="0.77" top="0.73" bottom="0.75" header="0.52" footer="0.45"/>
      <pageSetup scale="98" orientation="portrait" r:id="rId26"/>
      <headerFooter alignWithMargins="0"/>
    </customSheetView>
  </customSheetViews>
  <mergeCells count="31">
    <mergeCell ref="B27:F27"/>
    <mergeCell ref="B29:F29"/>
    <mergeCell ref="B34:F34"/>
    <mergeCell ref="B28:F28"/>
    <mergeCell ref="B30:F30"/>
    <mergeCell ref="A3:F3"/>
    <mergeCell ref="C5:F5"/>
    <mergeCell ref="B6:C6"/>
    <mergeCell ref="C15:F15"/>
    <mergeCell ref="A48:C48"/>
    <mergeCell ref="B32:F32"/>
    <mergeCell ref="A47:C47"/>
    <mergeCell ref="B36:F36"/>
    <mergeCell ref="B42:C42"/>
    <mergeCell ref="B35:F35"/>
    <mergeCell ref="B17:F17"/>
    <mergeCell ref="B18:F18"/>
    <mergeCell ref="B19:F19"/>
    <mergeCell ref="D21:F21"/>
    <mergeCell ref="B20:F20"/>
    <mergeCell ref="D22:F22"/>
    <mergeCell ref="A54:C54"/>
    <mergeCell ref="B31:F31"/>
    <mergeCell ref="B33:F33"/>
    <mergeCell ref="A46:C46"/>
    <mergeCell ref="D54:F54"/>
    <mergeCell ref="A53:C53"/>
    <mergeCell ref="A51:C51"/>
    <mergeCell ref="A49:C49"/>
    <mergeCell ref="A50:C50"/>
    <mergeCell ref="A52:C52"/>
  </mergeCells>
  <phoneticPr fontId="35" type="noConversion"/>
  <pageMargins left="0.75" right="0.77" top="0.73" bottom="0.75" header="0.52" footer="0.45"/>
  <pageSetup scale="98" orientation="portrait" r:id="rId27"/>
  <headerFooter alignWithMargins="0"/>
  <rowBreaks count="1" manualBreakCount="1">
    <brk id="32" max="5" man="1"/>
  </rowBreaks>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249977111117893"/>
  </sheetPr>
  <dimension ref="A1:J17"/>
  <sheetViews>
    <sheetView showGridLines="0" tabSelected="1" showRuler="0" view="pageBreakPreview" zoomScaleNormal="100" zoomScaleSheetLayoutView="100" workbookViewId="0">
      <selection activeCell="G4" sqref="G4"/>
    </sheetView>
  </sheetViews>
  <sheetFormatPr defaultColWidth="8" defaultRowHeight="13.5"/>
  <cols>
    <col min="1" max="1" width="8.625" style="8" customWidth="1"/>
    <col min="2" max="2" width="11.125" style="8" customWidth="1"/>
    <col min="3" max="4" width="38.625" style="8" customWidth="1"/>
    <col min="5" max="5" width="14.875" style="8" customWidth="1"/>
    <col min="6" max="6" width="8.625" style="18" customWidth="1"/>
    <col min="7" max="9" width="8" style="18" customWidth="1"/>
    <col min="10" max="16384" width="8" style="12"/>
  </cols>
  <sheetData>
    <row r="1" spans="1:10" ht="30.75" customHeight="1">
      <c r="B1" s="557" t="s">
        <v>161</v>
      </c>
      <c r="C1" s="558"/>
      <c r="D1" s="558"/>
      <c r="E1" s="559"/>
      <c r="F1" s="9"/>
      <c r="G1" s="10"/>
      <c r="H1" s="10"/>
      <c r="I1" s="10"/>
      <c r="J1" s="11"/>
    </row>
    <row r="2" spans="1:10" ht="44.25" customHeight="1">
      <c r="A2" s="13"/>
      <c r="B2" s="560" t="str">
        <f>'Basic Data'!C5</f>
        <v>Procurement of Insulated Cross Arm for 400kV System under vendor development.</v>
      </c>
      <c r="C2" s="561"/>
      <c r="D2" s="561"/>
      <c r="E2" s="562"/>
      <c r="F2" s="10"/>
      <c r="G2" s="10"/>
      <c r="H2" s="10"/>
      <c r="I2" s="10"/>
      <c r="J2" s="11"/>
    </row>
    <row r="3" spans="1:10" ht="32.25" customHeight="1">
      <c r="A3" s="13"/>
      <c r="B3" s="563" t="str">
        <f>"Specification No.: " &amp; 'Basic Data'!C7</f>
        <v>Specification No.: CC/NT/G-MISC/DOM/A06/26/00981</v>
      </c>
      <c r="C3" s="564"/>
      <c r="D3" s="564"/>
      <c r="E3" s="565"/>
      <c r="F3" s="10"/>
      <c r="G3" s="10"/>
      <c r="H3" s="10"/>
      <c r="I3" s="10"/>
      <c r="J3" s="11"/>
    </row>
    <row r="4" spans="1:10" ht="30" customHeight="1">
      <c r="A4" s="13"/>
      <c r="B4" s="201">
        <v>1</v>
      </c>
      <c r="C4" s="546" t="s">
        <v>463</v>
      </c>
      <c r="D4" s="546"/>
      <c r="E4" s="547"/>
      <c r="F4" s="10"/>
      <c r="G4" s="16"/>
      <c r="H4" s="16"/>
      <c r="I4" s="10"/>
      <c r="J4" s="11"/>
    </row>
    <row r="5" spans="1:10" ht="30" customHeight="1">
      <c r="A5" s="13"/>
      <c r="B5" s="201">
        <v>2</v>
      </c>
      <c r="C5" s="546" t="s">
        <v>462</v>
      </c>
      <c r="D5" s="546"/>
      <c r="E5" s="547"/>
      <c r="F5" s="10"/>
      <c r="G5" s="10"/>
      <c r="H5" s="10"/>
      <c r="I5" s="10"/>
      <c r="J5" s="11"/>
    </row>
    <row r="6" spans="1:10" s="18" customFormat="1" ht="30" customHeight="1">
      <c r="A6" s="13"/>
      <c r="B6" s="201">
        <v>3</v>
      </c>
      <c r="C6" s="546" t="s">
        <v>141</v>
      </c>
      <c r="D6" s="546"/>
      <c r="E6" s="547"/>
      <c r="F6" s="10"/>
      <c r="G6" s="10"/>
      <c r="H6" s="10"/>
      <c r="I6" s="10"/>
      <c r="J6" s="10"/>
    </row>
    <row r="7" spans="1:10" ht="12" hidden="1" customHeight="1">
      <c r="A7" s="13"/>
      <c r="B7" s="202">
        <v>4</v>
      </c>
      <c r="C7" s="546" t="s">
        <v>242</v>
      </c>
      <c r="D7" s="546"/>
      <c r="E7" s="547"/>
      <c r="F7" s="10"/>
      <c r="G7" s="10"/>
      <c r="H7" s="10"/>
      <c r="I7" s="10"/>
      <c r="J7" s="11"/>
    </row>
    <row r="8" spans="1:10" ht="12" customHeight="1">
      <c r="A8" s="13"/>
      <c r="B8" s="14"/>
      <c r="C8" s="13"/>
      <c r="D8" s="13"/>
      <c r="E8" s="15"/>
      <c r="F8" s="10"/>
      <c r="G8" s="10"/>
      <c r="H8" s="10"/>
      <c r="I8" s="10"/>
      <c r="J8" s="11"/>
    </row>
    <row r="9" spans="1:10" ht="20.25" customHeight="1">
      <c r="A9" s="13"/>
      <c r="B9" s="548"/>
      <c r="C9" s="549"/>
      <c r="D9" s="549"/>
      <c r="E9" s="550"/>
      <c r="F9" s="10"/>
      <c r="G9" s="10"/>
      <c r="H9" s="10"/>
      <c r="I9" s="10"/>
      <c r="J9" s="11"/>
    </row>
    <row r="10" spans="1:10" ht="33.75" hidden="1" customHeight="1">
      <c r="A10" s="13"/>
      <c r="B10" s="14"/>
      <c r="C10" s="13"/>
      <c r="D10" s="13"/>
      <c r="E10" s="17"/>
      <c r="F10" s="10"/>
      <c r="G10" s="10"/>
      <c r="H10" s="10"/>
      <c r="I10" s="10"/>
      <c r="J10" s="11"/>
    </row>
    <row r="11" spans="1:10" ht="24" customHeight="1">
      <c r="B11" s="551"/>
      <c r="C11" s="552"/>
      <c r="D11" s="552"/>
      <c r="E11" s="553"/>
    </row>
    <row r="12" spans="1:10" ht="15.95" customHeight="1">
      <c r="B12" s="551"/>
      <c r="C12" s="552"/>
      <c r="D12" s="552"/>
      <c r="E12" s="553"/>
      <c r="G12" s="10"/>
      <c r="H12" s="10"/>
      <c r="I12" s="10"/>
      <c r="J12" s="11"/>
    </row>
    <row r="13" spans="1:10" ht="24" customHeight="1">
      <c r="B13" s="551"/>
      <c r="C13" s="552"/>
      <c r="D13" s="552"/>
      <c r="E13" s="553"/>
      <c r="F13" s="19"/>
      <c r="G13" s="20"/>
      <c r="H13" s="20"/>
      <c r="I13" s="20"/>
      <c r="J13" s="20"/>
    </row>
    <row r="14" spans="1:10" ht="27.75" customHeight="1">
      <c r="B14" s="554"/>
      <c r="C14" s="555"/>
      <c r="D14" s="555"/>
      <c r="E14" s="556"/>
      <c r="F14" s="19"/>
      <c r="G14" s="20"/>
      <c r="H14" s="20"/>
      <c r="I14" s="20"/>
      <c r="J14" s="20"/>
    </row>
    <row r="15" spans="1:10" ht="15.75">
      <c r="A15" s="13"/>
      <c r="B15" s="21"/>
      <c r="C15" s="21"/>
      <c r="D15" s="21"/>
      <c r="E15" s="21"/>
      <c r="F15" s="10"/>
      <c r="G15" s="10"/>
      <c r="H15" s="10"/>
      <c r="I15" s="10"/>
      <c r="J15" s="11"/>
    </row>
    <row r="16" spans="1:10" ht="15.75">
      <c r="A16" s="13"/>
      <c r="B16" s="13"/>
      <c r="C16" s="13"/>
      <c r="D16" s="13"/>
      <c r="E16" s="13"/>
      <c r="F16" s="10"/>
      <c r="G16" s="10"/>
      <c r="H16" s="10"/>
      <c r="I16" s="10"/>
      <c r="J16" s="11"/>
    </row>
    <row r="17" spans="1:10" ht="15.75">
      <c r="A17" s="13"/>
      <c r="B17" s="13"/>
      <c r="C17" s="13"/>
      <c r="D17" s="13"/>
      <c r="E17" s="13"/>
      <c r="F17" s="10"/>
      <c r="G17" s="10"/>
      <c r="H17" s="10"/>
      <c r="I17" s="10"/>
      <c r="J17" s="11"/>
    </row>
  </sheetData>
  <sheetProtection algorithmName="SHA-512" hashValue="KIAQwhyKv6hS1/rPv4CkCr6kSiwXApi/DpOHSyIybqitI+Tb0CeqBSx0dtVN+UApkXLjvFsbFyi6a2FHh/VPCQ==" saltValue="1AEDmJQKtVh8IcW5jJwS7A==" spinCount="100000" sheet="1" formatColumns="0" formatRows="0" selectLockedCells="1"/>
  <customSheetViews>
    <customSheetView guid="{6167D39F-8E2F-4CD1-888C-E1DCB300434D}" showPageBreaks="1" showGridLines="0" printArea="1" hiddenRows="1" view="pageBreakPreview" showRuler="0">
      <selection activeCell="G4" sqref="G4"/>
      <pageMargins left="0.15748031496062992" right="0.23622047244094491" top="0.78740157480314965" bottom="0.98425196850393704" header="0.35433070866141736" footer="0.51181102362204722"/>
      <printOptions horizontalCentered="1"/>
      <pageSetup paperSize="9" orientation="landscape" r:id="rId1"/>
      <headerFooter alignWithMargins="0"/>
    </customSheetView>
    <customSheetView guid="{483DCDBB-D1CA-4B11-85F4-FA65A96DCE29}" showPageBreaks="1" showGridLines="0" printArea="1" hiddenRows="1" view="pageBreakPreview" showRuler="0">
      <selection activeCell="B30" sqref="B30"/>
      <pageMargins left="0.15748031496062992" right="0.23622047244094491" top="0.78740157480314965" bottom="0.98425196850393704" header="0.35433070866141736" footer="0.51181102362204722"/>
      <printOptions horizontalCentered="1"/>
      <pageSetup paperSize="9" orientation="landscape" r:id="rId2"/>
      <headerFooter alignWithMargins="0"/>
    </customSheetView>
    <customSheetView guid="{FA8C7114-2E15-4727-B4B0-927BCE12D1A6}" scale="80" showPageBreaks="1" showGridLines="0" printArea="1" hiddenRows="1" view="pageBreakPreview" showRuler="0" topLeftCell="B1">
      <selection activeCell="E36" sqref="E36"/>
      <pageMargins left="0.15748031496062992" right="0.23622047244094491" top="0.78740157480314965" bottom="0.98425196850393704" header="0.35433070866141736" footer="0.51181102362204722"/>
      <printOptions horizontalCentered="1"/>
      <pageSetup paperSize="9" orientation="landscape" r:id="rId3"/>
      <headerFooter alignWithMargins="0"/>
    </customSheetView>
    <customSheetView guid="{5C772B04-11E1-4A74-9F43-9A74EF38E5E2}" showPageBreaks="1" showGridLines="0" printArea="1" hiddenRows="1" view="pageBreakPreview" showRuler="0">
      <selection activeCell="B30" sqref="B30"/>
      <pageMargins left="0.15748031496062992" right="0.23622047244094491" top="0.78740157480314965" bottom="0.98425196850393704" header="0.35433070866141736" footer="0.51181102362204722"/>
      <printOptions horizontalCentered="1"/>
      <pageSetup paperSize="9" orientation="landscape" r:id="rId4"/>
      <headerFooter alignWithMargins="0"/>
    </customSheetView>
    <customSheetView guid="{883F4F4D-A630-4132-B676-8201FF751979}" showPageBreaks="1" showGridLines="0" printArea="1" hiddenRows="1" view="pageBreakPreview" showRuler="0">
      <selection activeCell="B30" sqref="B30"/>
      <pageMargins left="0.15748031496062992" right="0.23622047244094491" top="0.78740157480314965" bottom="0.98425196850393704" header="0.35433070866141736" footer="0.51181102362204722"/>
      <printOptions horizontalCentered="1"/>
      <pageSetup paperSize="9" orientation="landscape" r:id="rId5"/>
      <headerFooter alignWithMargins="0"/>
    </customSheetView>
    <customSheetView guid="{D545044E-B7FF-408B-A291-2187C526EC3D}" scale="80" showPageBreaks="1" showGridLines="0" printArea="1" hiddenRows="1" view="pageBreakPreview" showRuler="0" topLeftCell="B1">
      <selection activeCell="E36" sqref="E36"/>
      <pageMargins left="0.15748031496062992" right="0.23622047244094491" top="0.78740157480314965" bottom="0.98425196850393704" header="0.35433070866141736" footer="0.51181102362204722"/>
      <printOptions horizontalCentered="1"/>
      <pageSetup paperSize="9" orientation="landscape" r:id="rId6"/>
      <headerFooter alignWithMargins="0"/>
    </customSheetView>
    <customSheetView guid="{D963BE1A-1920-4E18-8F54-07F354CCE224}" scale="80" showPageBreaks="1" showGridLines="0" printArea="1" hiddenRows="1" view="pageBreakPreview" showRuler="0" topLeftCell="B1">
      <selection activeCell="B2" sqref="B2:E2"/>
      <pageMargins left="0.15748031496062992" right="0.23622047244094491" top="0.78740157480314965" bottom="0.98425196850393704" header="0.35433070866141736" footer="0.51181102362204722"/>
      <printOptions horizontalCentered="1"/>
      <pageSetup paperSize="9" orientation="landscape" r:id="rId7"/>
      <headerFooter alignWithMargins="0"/>
    </customSheetView>
    <customSheetView guid="{D39E83F3-4061-47C5-8153-10B7C21D208A}" scale="80" showPageBreaks="1" showGridLines="0" printArea="1" hiddenRows="1" view="pageBreakPreview" showRuler="0" topLeftCell="B1">
      <selection activeCell="B2" sqref="B2:E2"/>
      <pageMargins left="0.15748031496062992" right="0.23622047244094491" top="0.78740157480314965" bottom="0.98425196850393704" header="0.35433070866141736" footer="0.51181102362204722"/>
      <printOptions horizontalCentered="1"/>
      <pageSetup paperSize="9" orientation="landscape" r:id="rId8"/>
      <headerFooter alignWithMargins="0"/>
    </customSheetView>
    <customSheetView guid="{EFF9997F-F423-457E-8339-C5D06689EC0D}" scale="80" showPageBreaks="1" showGridLines="0" printArea="1" hiddenRows="1" view="pageBreakPreview" showRuler="0" topLeftCell="B1">
      <selection activeCell="B2" sqref="B2:E2"/>
      <pageMargins left="0.15748031496062992" right="0.23622047244094491" top="0.78740157480314965" bottom="0.98425196850393704" header="0.35433070866141736" footer="0.51181102362204722"/>
      <printOptions horizontalCentered="1"/>
      <pageSetup paperSize="9" orientation="landscape" r:id="rId9"/>
      <headerFooter alignWithMargins="0"/>
    </customSheetView>
    <customSheetView guid="{8020169D-1904-4071-9010-34C6BAD35472}" scale="80" showPageBreaks="1" showGridLines="0" printArea="1" hiddenRows="1" view="pageBreakPreview" showRuler="0" topLeftCell="B1">
      <selection activeCell="B2" sqref="B2:E2"/>
      <pageMargins left="0.15748031496062992" right="0.23622047244094491" top="0.78740157480314965" bottom="0.98425196850393704" header="0.35433070866141736" footer="0.51181102362204722"/>
      <printOptions horizontalCentered="1"/>
      <pageSetup paperSize="9" orientation="landscape" r:id="rId10"/>
      <headerFooter alignWithMargins="0"/>
    </customSheetView>
    <customSheetView guid="{BE00177C-666B-4CCB-B6AF-EE8409A04F15}" scale="80" showPageBreaks="1" showGridLines="0" printArea="1" hiddenRows="1" view="pageBreakPreview" showRuler="0" topLeftCell="B1">
      <selection activeCell="B2" sqref="B2:E2"/>
      <pageMargins left="0.15748031496062992" right="0.23622047244094491" top="0.78740157480314965" bottom="0.98425196850393704" header="0.35433070866141736" footer="0.51181102362204722"/>
      <printOptions horizontalCentered="1"/>
      <pageSetup paperSize="9" orientation="landscape" r:id="rId11"/>
      <headerFooter alignWithMargins="0"/>
    </customSheetView>
    <customSheetView guid="{5A07DBA2-29FE-46EA-8A64-6BF1FB7295C8}" scale="80" showPageBreaks="1" showGridLines="0" printArea="1" hiddenRows="1" view="pageBreakPreview" showRuler="0" topLeftCell="B1">
      <selection activeCell="B2" sqref="B2:E2"/>
      <pageMargins left="0.15748031496062992" right="0.23622047244094491" top="0.78740157480314965" bottom="0.98425196850393704" header="0.35433070866141736" footer="0.51181102362204722"/>
      <printOptions horizontalCentered="1"/>
      <pageSetup paperSize="9" orientation="landscape" r:id="rId12"/>
      <headerFooter alignWithMargins="0"/>
    </customSheetView>
    <customSheetView guid="{42E48991-4351-4471-8AF6-A35D24AE57E4}" scale="80" showPageBreaks="1" showGridLines="0" printArea="1" hiddenRows="1" view="pageBreakPreview" topLeftCell="B1">
      <selection activeCell="B2" sqref="B2:E2"/>
      <pageMargins left="0.15748031496062992" right="0.23622047244094491" top="0.78740157480314965" bottom="0.98425196850393704" header="0.35433070866141736" footer="0.51181102362204722"/>
      <printOptions horizontalCentered="1"/>
      <pageSetup paperSize="9" orientation="landscape" r:id="rId13"/>
      <headerFooter alignWithMargins="0"/>
    </customSheetView>
    <customSheetView guid="{9CA44E70-650F-49CD-967F-298619682CA2}" showPageBreaks="1" showGridLines="0" printArea="1" hiddenRows="1">
      <selection activeCell="F45" sqref="F45"/>
      <pageMargins left="0.15748031496062992" right="0.23622047244094491" top="0.78740157480314965" bottom="0.98425196850393704" header="0.35433070866141736" footer="0.51181102362204722"/>
      <printOptions horizontalCentered="1"/>
      <pageSetup paperSize="9" orientation="landscape" r:id="rId14"/>
      <headerFooter alignWithMargins="0"/>
    </customSheetView>
    <customSheetView guid="{C39F923C-6CD3-45D8-86F8-6C4D806DDD7E}" showGridLines="0" hiddenRows="1">
      <selection activeCell="F45" sqref="F45"/>
      <pageMargins left="0.15748031496062992" right="0.23622047244094491" top="0.78740157480314965" bottom="0.98425196850393704" header="0.35433070866141736" footer="0.51181102362204722"/>
      <printOptions horizontalCentered="1"/>
      <pageSetup paperSize="9" orientation="landscape" r:id="rId15"/>
      <headerFooter alignWithMargins="0"/>
    </customSheetView>
    <customSheetView guid="{B1277D53-29D6-4226-81E2-084FB62977B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6"/>
      <headerFooter alignWithMargins="0"/>
    </customSheetView>
    <customSheetView guid="{58D82F59-8CF6-455F-B9F4-081499FDF243}"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7"/>
      <headerFooter alignWithMargins="0"/>
    </customSheetView>
    <customSheetView guid="{4F65FF32-EC61-4022-A399-2986D7B6B8B3}" showGridLines="0" showRuler="0">
      <selection activeCell="B2" sqref="B2:E2"/>
      <pageMargins left="0.15748031496062992" right="0.23622047244094491" top="0.51181102362204722" bottom="0.98425196850393704" header="0.35433070866141736" footer="0.51181102362204722"/>
      <pageSetup paperSize="9" orientation="landscape" r:id="rId18"/>
      <headerFooter alignWithMargins="0"/>
    </customSheetView>
    <customSheetView guid="{696D9240-6693-44E8-B9A4-2BFADD101EE2}"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9"/>
      <headerFooter alignWithMargins="0"/>
    </customSheetView>
    <customSheetView guid="{B0EE7D76-5806-4718-BDAD-3A3EA691E5E4}"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20"/>
      <headerFooter alignWithMargins="0"/>
    </customSheetView>
    <customSheetView guid="{E95B21C1-D936-4435-AF6F-90CF0B6A7506}" showPageBreaks="1" showGridLines="0" printArea="1"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21"/>
      <headerFooter alignWithMargins="0"/>
    </customSheetView>
    <customSheetView guid="{9C0E3A54-A1E4-4406-967B-FE168F751196}" showGridLines="0" hiddenRows="1">
      <selection activeCell="F45" sqref="F45"/>
      <pageMargins left="0.15748031496062992" right="0.23622047244094491" top="0.78740157480314965" bottom="0.98425196850393704" header="0.35433070866141736" footer="0.51181102362204722"/>
      <printOptions horizontalCentered="1"/>
      <pageSetup paperSize="9" orientation="landscape" r:id="rId22"/>
      <headerFooter alignWithMargins="0"/>
    </customSheetView>
    <customSheetView guid="{EF525F2E-18DE-47FD-A864-6F2A2CA91061}" showGridLines="0" hiddenRows="1">
      <selection activeCell="F45" sqref="F45"/>
      <pageMargins left="0.15748031496062992" right="0.23622047244094491" top="0.78740157480314965" bottom="0.98425196850393704" header="0.35433070866141736" footer="0.51181102362204722"/>
      <printOptions horizontalCentered="1"/>
      <pageSetup paperSize="9" orientation="landscape" r:id="rId23"/>
      <headerFooter alignWithMargins="0"/>
    </customSheetView>
    <customSheetView guid="{FE49A1A8-589E-4C61-B5F2-2DC8472D06ED}" showPageBreaks="1" showGridLines="0" printArea="1" hiddenRows="1" view="pageBreakPreview">
      <selection activeCell="B2" sqref="B2:E2"/>
      <pageMargins left="0.15748031496062992" right="0.23622047244094491" top="0.78740157480314965" bottom="0.98425196850393704" header="0.35433070866141736" footer="0.51181102362204722"/>
      <printOptions horizontalCentered="1"/>
      <pageSetup paperSize="9" orientation="landscape" r:id="rId24"/>
      <headerFooter alignWithMargins="0"/>
    </customSheetView>
    <customSheetView guid="{7781E931-9022-448B-8CEA-16A952A0B08B}" scale="80" showPageBreaks="1" showGridLines="0" printArea="1" hiddenRows="1" view="pageBreakPreview" topLeftCell="B1">
      <selection activeCell="B2" sqref="B2:E2"/>
      <pageMargins left="0.15748031496062992" right="0.23622047244094491" top="0.78740157480314965" bottom="0.98425196850393704" header="0.35433070866141736" footer="0.51181102362204722"/>
      <printOptions horizontalCentered="1"/>
      <pageSetup paperSize="9" orientation="landscape" r:id="rId25"/>
      <headerFooter alignWithMargins="0"/>
    </customSheetView>
    <customSheetView guid="{2B22B4D9-734E-466D-B6F8-DF61D532EF69}" scale="110" showPageBreaks="1" showGridLines="0" printArea="1" hiddenRows="1" view="pageBreakPreview" showRuler="0">
      <selection activeCell="L12" sqref="L12"/>
      <pageMargins left="0.15748031496062992" right="0.23622047244094491" top="0.78740157480314965" bottom="0.98425196850393704" header="0.35433070866141736" footer="0.51181102362204722"/>
      <printOptions horizontalCentered="1"/>
      <pageSetup paperSize="9" orientation="landscape" r:id="rId26"/>
      <headerFooter alignWithMargins="0"/>
    </customSheetView>
    <customSheetView guid="{31B0652A-BB55-4DFD-AFC3-AF588AAE8EEC}" showPageBreaks="1" showGridLines="0" printArea="1" hiddenRows="1" view="pageBreakPreview" showRuler="0">
      <selection activeCell="G4" sqref="G4"/>
      <pageMargins left="0.15748031496062992" right="0.23622047244094491" top="0.78740157480314965" bottom="0.98425196850393704" header="0.35433070866141736" footer="0.51181102362204722"/>
      <printOptions horizontalCentered="1"/>
      <pageSetup paperSize="9" orientation="landscape" r:id="rId27"/>
      <headerFooter alignWithMargins="0"/>
    </customSheetView>
  </customSheetViews>
  <mergeCells count="9">
    <mergeCell ref="C6:E6"/>
    <mergeCell ref="B9:E9"/>
    <mergeCell ref="C7:E7"/>
    <mergeCell ref="B11:E14"/>
    <mergeCell ref="B1:E1"/>
    <mergeCell ref="C4:E4"/>
    <mergeCell ref="C5:E5"/>
    <mergeCell ref="B2:E2"/>
    <mergeCell ref="B3:E3"/>
  </mergeCells>
  <phoneticPr fontId="3" type="noConversion"/>
  <printOptions horizontalCentered="1"/>
  <pageMargins left="0.15748031496062992" right="0.23622047244094491" top="0.78740157480314965" bottom="0.98425196850393704" header="0.35433070866141736" footer="0.51181102362204722"/>
  <pageSetup paperSize="9" orientation="landscape" r:id="rId28"/>
  <headerFooter alignWithMargins="0"/>
  <drawing r:id="rId2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
  <dimension ref="A1:L46"/>
  <sheetViews>
    <sheetView view="pageBreakPreview" topLeftCell="A4" zoomScaleNormal="100" zoomScaleSheetLayoutView="100" workbookViewId="0">
      <selection activeCell="F21" sqref="F21"/>
    </sheetView>
  </sheetViews>
  <sheetFormatPr defaultColWidth="8" defaultRowHeight="16.5"/>
  <cols>
    <col min="1" max="1" width="7.5" style="383" customWidth="1"/>
    <col min="2" max="2" width="46.875" style="383" customWidth="1"/>
    <col min="3" max="3" width="2.25" style="383" customWidth="1"/>
    <col min="4" max="4" width="17.625" style="443" customWidth="1"/>
    <col min="5" max="5" width="4.125" style="443" customWidth="1"/>
    <col min="6" max="6" width="17.625" style="443" customWidth="1"/>
    <col min="7" max="7" width="29.625" style="386" customWidth="1"/>
    <col min="8" max="8" width="15.25" style="386" customWidth="1"/>
    <col min="9" max="9" width="8.875" style="386" bestFit="1" customWidth="1"/>
    <col min="10" max="11" width="8" style="386"/>
    <col min="12" max="12" width="14" style="386" customWidth="1"/>
    <col min="13" max="16384" width="8" style="386"/>
  </cols>
  <sheetData>
    <row r="1" spans="1:8" ht="15.95" customHeight="1">
      <c r="B1" s="732" t="s">
        <v>339</v>
      </c>
      <c r="C1" s="733"/>
      <c r="D1" s="733"/>
      <c r="E1" s="733"/>
      <c r="F1" s="733"/>
    </row>
    <row r="2" spans="1:8" ht="15.95" customHeight="1">
      <c r="B2" s="384"/>
      <c r="C2" s="385"/>
      <c r="D2" s="387"/>
      <c r="E2" s="387"/>
      <c r="F2" s="387"/>
    </row>
    <row r="3" spans="1:8" s="388" customFormat="1" ht="15.95" customHeight="1">
      <c r="A3" s="383"/>
      <c r="B3" s="383"/>
      <c r="C3" s="383"/>
      <c r="D3" s="734" t="s">
        <v>340</v>
      </c>
      <c r="E3" s="734"/>
      <c r="F3" s="734"/>
    </row>
    <row r="4" spans="1:8" s="388" customFormat="1" ht="20.25" customHeight="1">
      <c r="A4" s="735" t="s">
        <v>341</v>
      </c>
      <c r="B4" s="735"/>
      <c r="C4" s="735"/>
      <c r="D4" s="736" t="str">
        <f>'Sch-1'!C8</f>
        <v/>
      </c>
      <c r="E4" s="736"/>
      <c r="F4" s="736"/>
    </row>
    <row r="5" spans="1:8" s="394" customFormat="1" ht="21" customHeight="1">
      <c r="A5" s="390" t="s">
        <v>201</v>
      </c>
      <c r="B5" s="739" t="s">
        <v>342</v>
      </c>
      <c r="C5" s="740"/>
      <c r="D5" s="391" t="s">
        <v>343</v>
      </c>
      <c r="E5" s="741" t="s">
        <v>344</v>
      </c>
      <c r="F5" s="742"/>
    </row>
    <row r="6" spans="1:8" s="388" customFormat="1" ht="36" customHeight="1">
      <c r="A6" s="395">
        <v>1</v>
      </c>
      <c r="B6" s="396" t="s">
        <v>345</v>
      </c>
      <c r="C6" s="397"/>
      <c r="D6" s="398">
        <f>'Sch-5'!D15</f>
        <v>0</v>
      </c>
      <c r="E6" s="399" t="s">
        <v>346</v>
      </c>
      <c r="F6" s="400">
        <f>D6</f>
        <v>0</v>
      </c>
      <c r="G6" s="401"/>
    </row>
    <row r="7" spans="1:8" s="388" customFormat="1" ht="34.5" customHeight="1">
      <c r="A7" s="395">
        <v>2</v>
      </c>
      <c r="B7" s="396" t="s">
        <v>347</v>
      </c>
      <c r="C7" s="397"/>
      <c r="D7" s="398">
        <f>'Sch-5'!D17</f>
        <v>0</v>
      </c>
      <c r="E7" s="399"/>
      <c r="F7" s="400">
        <f>D7</f>
        <v>0</v>
      </c>
      <c r="G7" s="401"/>
    </row>
    <row r="8" spans="1:8" s="388" customFormat="1" ht="21" customHeight="1">
      <c r="A8" s="395">
        <v>3</v>
      </c>
      <c r="B8" s="396" t="s">
        <v>348</v>
      </c>
      <c r="C8" s="397"/>
      <c r="D8" s="402" t="str">
        <f>'Sch-5'!D19</f>
        <v>Not Applicable</v>
      </c>
      <c r="E8" s="392"/>
      <c r="F8" s="393" t="str">
        <f>D8</f>
        <v>Not Applicable</v>
      </c>
      <c r="G8" s="401"/>
    </row>
    <row r="9" spans="1:8" s="388" customFormat="1" ht="21" customHeight="1">
      <c r="A9" s="395">
        <v>4</v>
      </c>
      <c r="B9" s="396" t="s">
        <v>349</v>
      </c>
      <c r="C9" s="397"/>
      <c r="D9" s="402" t="s">
        <v>257</v>
      </c>
      <c r="E9" s="399"/>
      <c r="F9" s="393" t="str">
        <f>D9</f>
        <v>Not Applicable</v>
      </c>
    </row>
    <row r="10" spans="1:8" s="388" customFormat="1" ht="21" customHeight="1">
      <c r="A10" s="395">
        <v>5</v>
      </c>
      <c r="B10" s="396" t="s">
        <v>350</v>
      </c>
      <c r="C10" s="397"/>
      <c r="D10" s="403">
        <f>SUM(D6,D7,D8)</f>
        <v>0</v>
      </c>
      <c r="E10" s="399"/>
      <c r="F10" s="404">
        <f>SUM(F6,F7,F8)</f>
        <v>0</v>
      </c>
    </row>
    <row r="11" spans="1:8" s="388" customFormat="1" ht="21" customHeight="1">
      <c r="A11" s="395">
        <v>6</v>
      </c>
      <c r="B11" s="405" t="s">
        <v>351</v>
      </c>
      <c r="C11" s="406" t="s">
        <v>346</v>
      </c>
      <c r="D11" s="398" t="e">
        <f>H11</f>
        <v>#REF!</v>
      </c>
      <c r="E11" s="407" t="s">
        <v>346</v>
      </c>
      <c r="F11" s="400" t="e">
        <f>D11</f>
        <v>#REF!</v>
      </c>
      <c r="H11" s="408" t="e">
        <f>ROUND(('Sch-1'!O23-'Sch-1 Dis'!G23)+('Sch-2'!K19-'Sch-2 Dis'!G17),0)</f>
        <v>#REF!</v>
      </c>
    </row>
    <row r="12" spans="1:8" s="388" customFormat="1" ht="21.95" customHeight="1">
      <c r="A12" s="395">
        <v>7</v>
      </c>
      <c r="B12" s="405" t="s">
        <v>352</v>
      </c>
      <c r="C12" s="397"/>
      <c r="D12" s="391" t="e">
        <f>D10-D11</f>
        <v>#REF!</v>
      </c>
      <c r="E12" s="399"/>
      <c r="F12" s="404" t="e">
        <f>F10-F11</f>
        <v>#REF!</v>
      </c>
      <c r="G12" s="409"/>
    </row>
    <row r="13" spans="1:8" s="388" customFormat="1" ht="21.95" customHeight="1">
      <c r="A13" s="395">
        <v>8</v>
      </c>
      <c r="B13" s="396" t="s">
        <v>353</v>
      </c>
      <c r="C13" s="397"/>
      <c r="D13" s="398"/>
      <c r="E13" s="399"/>
      <c r="F13" s="400"/>
    </row>
    <row r="14" spans="1:8" s="388" customFormat="1" ht="21.95" customHeight="1">
      <c r="A14" s="395" t="s">
        <v>346</v>
      </c>
      <c r="B14" s="396" t="s">
        <v>354</v>
      </c>
      <c r="C14" s="410"/>
      <c r="D14" s="411" t="e">
        <f>'Sch-4 Dis'!D14:E14</f>
        <v>#REF!</v>
      </c>
      <c r="E14" s="412"/>
      <c r="F14" s="393">
        <f>F32</f>
        <v>0</v>
      </c>
      <c r="G14" s="401"/>
    </row>
    <row r="15" spans="1:8" s="388" customFormat="1" ht="21.95" customHeight="1">
      <c r="A15" s="395"/>
      <c r="B15" s="396" t="s">
        <v>355</v>
      </c>
      <c r="C15" s="397"/>
      <c r="D15" s="411" t="e">
        <f>'Sch-4 Dis'!D17:E17</f>
        <v>#REF!</v>
      </c>
      <c r="E15" s="413"/>
      <c r="F15" s="393" t="e">
        <f>F34</f>
        <v>#REF!</v>
      </c>
      <c r="G15" s="401"/>
    </row>
    <row r="16" spans="1:8" s="388" customFormat="1" ht="21.95" customHeight="1">
      <c r="A16" s="395"/>
      <c r="B16" s="396" t="s">
        <v>356</v>
      </c>
      <c r="C16" s="397"/>
      <c r="D16" s="411" t="e">
        <f>'Sch-4 Dis'!D22:E22</f>
        <v>#REF!</v>
      </c>
      <c r="E16" s="413"/>
      <c r="F16" s="393" t="e">
        <f>F35</f>
        <v>#REF!</v>
      </c>
      <c r="G16" s="401"/>
    </row>
    <row r="17" spans="1:12" s="388" customFormat="1" ht="21.95" customHeight="1">
      <c r="A17" s="395"/>
      <c r="B17" s="396" t="s">
        <v>357</v>
      </c>
      <c r="C17" s="397"/>
      <c r="D17" s="411" t="e">
        <f>SUM('Sch-4 Dis'!D27:E27,'Sch-4 Dis'!D30:E30)</f>
        <v>#REF!</v>
      </c>
      <c r="E17" s="413"/>
      <c r="F17" s="393" t="e">
        <f>F38</f>
        <v>#REF!</v>
      </c>
      <c r="G17" s="401"/>
    </row>
    <row r="18" spans="1:12" s="388" customFormat="1" ht="21.95" customHeight="1">
      <c r="A18" s="395"/>
      <c r="B18" s="396" t="s">
        <v>358</v>
      </c>
      <c r="C18" s="397"/>
      <c r="D18" s="402" t="e">
        <f>'Sch-4'!#REF!</f>
        <v>#REF!</v>
      </c>
      <c r="E18" s="392"/>
      <c r="F18" s="393" t="e">
        <f>F36</f>
        <v>#REF!</v>
      </c>
    </row>
    <row r="19" spans="1:12" s="388" customFormat="1" ht="27" customHeight="1">
      <c r="A19" s="395"/>
      <c r="B19" s="396" t="s">
        <v>359</v>
      </c>
      <c r="C19" s="414"/>
      <c r="D19" s="415" t="e">
        <f>SUM(D14,D15,D16,D17,D18)</f>
        <v>#REF!</v>
      </c>
      <c r="E19" s="416"/>
      <c r="F19" s="414" t="e">
        <f>SUM(F14:F18)</f>
        <v>#REF!</v>
      </c>
      <c r="G19" s="401"/>
    </row>
    <row r="20" spans="1:12" s="388" customFormat="1" ht="33.75" customHeight="1">
      <c r="A20" s="395">
        <v>8</v>
      </c>
      <c r="B20" s="396" t="s">
        <v>360</v>
      </c>
      <c r="C20" s="397"/>
      <c r="D20" s="391" t="e">
        <f>D10+D19</f>
        <v>#REF!</v>
      </c>
      <c r="E20" s="417" t="s">
        <v>346</v>
      </c>
      <c r="F20" s="418" t="e">
        <f>F10+F19</f>
        <v>#REF!</v>
      </c>
      <c r="G20" s="401"/>
    </row>
    <row r="21" spans="1:12" s="388" customFormat="1" ht="51" customHeight="1">
      <c r="A21" s="395">
        <v>9</v>
      </c>
      <c r="B21" s="396" t="s">
        <v>361</v>
      </c>
      <c r="C21" s="397"/>
      <c r="D21" s="398">
        <f>'Sch-1'!O22</f>
        <v>0</v>
      </c>
      <c r="E21" s="399"/>
      <c r="F21" s="400">
        <f>D21</f>
        <v>0</v>
      </c>
    </row>
    <row r="22" spans="1:12" s="388" customFormat="1" ht="23.25" customHeight="1">
      <c r="A22" s="419" t="s">
        <v>346</v>
      </c>
      <c r="B22" s="420" t="s">
        <v>346</v>
      </c>
      <c r="C22" s="420"/>
      <c r="D22" s="421"/>
      <c r="E22" s="422"/>
      <c r="F22" s="423"/>
    </row>
    <row r="23" spans="1:12" s="388" customFormat="1" ht="18.75" customHeight="1">
      <c r="A23" s="424" t="s">
        <v>362</v>
      </c>
      <c r="B23" s="722" t="s">
        <v>363</v>
      </c>
      <c r="C23" s="722"/>
      <c r="D23" s="722"/>
      <c r="E23" s="722"/>
      <c r="F23" s="743"/>
    </row>
    <row r="24" spans="1:12" s="388" customFormat="1" ht="18.75" customHeight="1">
      <c r="A24" s="424"/>
      <c r="B24" s="726" t="e">
        <f>H24&amp;" "&amp;G24&amp;" "&amp;I24&amp;" "&amp;J24&amp;"%"&amp; " as"&amp;" "&amp;K24&amp; " "&amp;L24</f>
        <v>#REF!</v>
      </c>
      <c r="C24" s="727"/>
      <c r="D24" s="727"/>
      <c r="E24" s="727"/>
      <c r="F24" s="728"/>
      <c r="G24" s="426" t="str">
        <f>IF('Sch-4'!D15=0,"",'Sch-4'!D15)</f>
        <v/>
      </c>
      <c r="H24" s="427" t="s">
        <v>364</v>
      </c>
      <c r="I24" s="427" t="e">
        <f>IF(J24="","","@")</f>
        <v>#REF!</v>
      </c>
      <c r="J24" s="428" t="e">
        <f>IF('Sch-4'!#REF!*100=0,"",'Sch-4'!#REF!*100)</f>
        <v>#REF!</v>
      </c>
      <c r="K24" s="429" t="e">
        <f>IF(OR(L24=0,L24=""),"","Rs.")</f>
        <v>#REF!</v>
      </c>
      <c r="L24" s="430" t="e">
        <f>IF(D14=0,"",D14)</f>
        <v>#REF!</v>
      </c>
    </row>
    <row r="25" spans="1:12" s="388" customFormat="1" ht="19.5" customHeight="1">
      <c r="B25" s="726" t="e">
        <f>H25&amp;" "&amp;G25&amp;" "&amp;I25&amp;" "&amp;J25&amp;"%"&amp; " as"&amp;" "&amp;K25&amp; " "&amp;L25</f>
        <v>#REF!</v>
      </c>
      <c r="C25" s="727"/>
      <c r="D25" s="727"/>
      <c r="E25" s="727"/>
      <c r="F25" s="728"/>
      <c r="G25" s="426" t="str">
        <f>IF('Sch-4'!D17=0,"",'Sch-4'!D17)</f>
        <v>Not Applicable</v>
      </c>
      <c r="H25" s="427" t="s">
        <v>365</v>
      </c>
      <c r="I25" s="427" t="e">
        <f>IF(J25="","","@")</f>
        <v>#REF!</v>
      </c>
      <c r="J25" s="428" t="e">
        <f>IF('Sch-4'!#REF!*100=0,"",'Sch-4'!#REF!*100)</f>
        <v>#REF!</v>
      </c>
      <c r="K25" s="429" t="e">
        <f>IF(OR(L25=0,L25=""),"","Rs.")</f>
        <v>#REF!</v>
      </c>
      <c r="L25" s="430" t="e">
        <f>IF(D15=0,"",D15)</f>
        <v>#REF!</v>
      </c>
    </row>
    <row r="26" spans="1:12" s="388" customFormat="1" ht="19.5" customHeight="1">
      <c r="B26" s="726" t="e">
        <f>H26&amp;" "&amp;G26&amp;" "&amp;I26&amp;" "&amp;J26&amp;"%"&amp; " as"&amp;" "&amp;K26&amp; " "&amp;L26</f>
        <v>#REF!</v>
      </c>
      <c r="C26" s="727"/>
      <c r="D26" s="727"/>
      <c r="E26" s="727"/>
      <c r="F26" s="728"/>
      <c r="G26" s="426" t="e">
        <f>IF('Sch-4'!#REF!=0,"",'Sch-4'!#REF!)</f>
        <v>#REF!</v>
      </c>
      <c r="H26" s="427" t="s">
        <v>366</v>
      </c>
      <c r="I26" s="427" t="e">
        <f>IF(J26="","","@")</f>
        <v>#REF!</v>
      </c>
      <c r="J26" s="428" t="e">
        <f>IF('Sch-4'!#REF!*100=0,"",'Sch-4'!#REF!*100)</f>
        <v>#REF!</v>
      </c>
      <c r="K26" s="429" t="e">
        <f>IF(OR(L26=0,L26=""),"","Rs.")</f>
        <v>#REF!</v>
      </c>
      <c r="L26" s="430" t="e">
        <f>IF(D16=0,"",D16)</f>
        <v>#REF!</v>
      </c>
    </row>
    <row r="27" spans="1:12" s="388" customFormat="1" ht="19.5" customHeight="1">
      <c r="B27" s="726" t="e">
        <f>H27&amp;" "&amp;G27&amp;" "&amp;I27&amp;" "&amp;J27&amp; " as"&amp;" "&amp;K27&amp; " "&amp;L27</f>
        <v>#REF!</v>
      </c>
      <c r="C27" s="727"/>
      <c r="D27" s="727"/>
      <c r="E27" s="727"/>
      <c r="F27" s="728"/>
      <c r="G27" s="426" t="e">
        <f>IF('Sch-4'!#REF!=0,"",'Sch-4'!#REF!)</f>
        <v>#REF!</v>
      </c>
      <c r="H27" s="427" t="s">
        <v>367</v>
      </c>
      <c r="I27" s="427"/>
      <c r="J27" s="431"/>
      <c r="K27" s="429" t="e">
        <f>IF(OR(L27=0,L27=""),"","Rs.")</f>
        <v>#REF!</v>
      </c>
      <c r="L27" s="430" t="e">
        <f>IF(D17=0,"",D17)</f>
        <v>#REF!</v>
      </c>
    </row>
    <row r="28" spans="1:12" s="388" customFormat="1" ht="19.5" customHeight="1">
      <c r="B28" s="726" t="e">
        <f>H28&amp;" "&amp;G28&amp;" "&amp;I28&amp;" "&amp;J28&amp; " as"&amp;" "&amp;K28&amp; " "&amp;L28</f>
        <v>#REF!</v>
      </c>
      <c r="C28" s="727"/>
      <c r="D28" s="727"/>
      <c r="E28" s="727"/>
      <c r="F28" s="728"/>
      <c r="G28" s="426" t="e">
        <f>IF('Sch-4'!#REF!=0,"",'Sch-4'!#REF!)</f>
        <v>#REF!</v>
      </c>
      <c r="H28" s="425" t="s">
        <v>368</v>
      </c>
      <c r="I28" s="425"/>
      <c r="J28" s="425"/>
      <c r="K28" s="425" t="e">
        <f>IF(OR(L28=0,L28=""),"","Rs.")</f>
        <v>#REF!</v>
      </c>
      <c r="L28" s="432" t="e">
        <f>IF(D18=0,"",D18)</f>
        <v>#REF!</v>
      </c>
    </row>
    <row r="29" spans="1:12" s="388" customFormat="1" ht="19.5" customHeight="1">
      <c r="B29" s="737"/>
      <c r="C29" s="737"/>
      <c r="D29" s="737"/>
      <c r="E29" s="737"/>
      <c r="F29" s="738"/>
    </row>
    <row r="30" spans="1:12" ht="59.25" customHeight="1">
      <c r="A30" s="433" t="s">
        <v>369</v>
      </c>
      <c r="B30" s="729" t="s">
        <v>370</v>
      </c>
      <c r="C30" s="730"/>
      <c r="D30" s="730"/>
      <c r="E30" s="730"/>
      <c r="F30" s="731"/>
    </row>
    <row r="31" spans="1:12" s="388" customFormat="1" ht="19.5" customHeight="1">
      <c r="A31" s="434" t="s">
        <v>371</v>
      </c>
      <c r="B31" s="722" t="s">
        <v>372</v>
      </c>
      <c r="C31" s="722"/>
      <c r="D31" s="722"/>
      <c r="E31" s="425" t="s">
        <v>373</v>
      </c>
      <c r="F31" s="430">
        <f>'Sch-1'!O21</f>
        <v>0</v>
      </c>
    </row>
    <row r="32" spans="1:12" s="388" customFormat="1" ht="19.5" customHeight="1">
      <c r="A32" s="434" t="s">
        <v>374</v>
      </c>
      <c r="B32" s="427" t="s">
        <v>375</v>
      </c>
      <c r="C32" s="435"/>
      <c r="D32" s="436">
        <v>0.10299999999999999</v>
      </c>
      <c r="E32" s="425" t="s">
        <v>373</v>
      </c>
      <c r="F32" s="430">
        <f>ROUND(D32*F31,0)</f>
        <v>0</v>
      </c>
      <c r="H32" s="722"/>
      <c r="I32" s="722"/>
      <c r="J32" s="722"/>
    </row>
    <row r="33" spans="1:10" s="388" customFormat="1" ht="19.5" customHeight="1">
      <c r="A33" s="437" t="s">
        <v>376</v>
      </c>
      <c r="B33" s="427" t="s">
        <v>334</v>
      </c>
      <c r="C33" s="435"/>
      <c r="D33" s="438" t="e">
        <f>'Sch-4 Dis'!C19</f>
        <v>#REF!</v>
      </c>
      <c r="E33" s="425"/>
      <c r="F33" s="430" t="e">
        <f>D33</f>
        <v>#REF!</v>
      </c>
      <c r="H33" s="425"/>
      <c r="I33" s="425"/>
      <c r="J33" s="425"/>
    </row>
    <row r="34" spans="1:10" s="388" customFormat="1" ht="19.5" customHeight="1">
      <c r="A34" s="437" t="s">
        <v>377</v>
      </c>
      <c r="B34" s="427" t="s">
        <v>378</v>
      </c>
      <c r="D34" s="436">
        <v>0</v>
      </c>
      <c r="E34" s="425" t="s">
        <v>373</v>
      </c>
      <c r="F34" s="430" t="e">
        <f>ROUND((F33+(F33*D32))*D34,0)</f>
        <v>#REF!</v>
      </c>
    </row>
    <row r="35" spans="1:10" s="388" customFormat="1" ht="19.5" customHeight="1">
      <c r="A35" s="437" t="s">
        <v>379</v>
      </c>
      <c r="B35" s="427" t="s">
        <v>380</v>
      </c>
      <c r="C35" s="425"/>
      <c r="D35" s="436">
        <v>0</v>
      </c>
      <c r="E35" s="425"/>
      <c r="F35" s="430" t="e">
        <f>ROUND(((F31-F33)+((F31-F33)*D32))*D35,0)</f>
        <v>#REF!</v>
      </c>
    </row>
    <row r="36" spans="1:10" s="388" customFormat="1" ht="19.5" customHeight="1">
      <c r="A36" s="437" t="s">
        <v>381</v>
      </c>
      <c r="B36" s="429" t="s">
        <v>382</v>
      </c>
      <c r="C36" s="425"/>
      <c r="D36" s="425"/>
      <c r="E36" s="425" t="s">
        <v>373</v>
      </c>
      <c r="F36" s="439" t="e">
        <f>L28</f>
        <v>#REF!</v>
      </c>
    </row>
    <row r="37" spans="1:10" s="388" customFormat="1" ht="19.5" customHeight="1">
      <c r="A37" s="437" t="s">
        <v>383</v>
      </c>
      <c r="B37" s="722" t="s">
        <v>384</v>
      </c>
      <c r="C37" s="722"/>
      <c r="D37" s="722"/>
      <c r="E37" s="425" t="s">
        <v>373</v>
      </c>
      <c r="F37" s="440" t="e">
        <f>SUM(F31,F32,F34,F35,F36)</f>
        <v>#REF!</v>
      </c>
    </row>
    <row r="38" spans="1:10" s="388" customFormat="1" ht="19.5" customHeight="1">
      <c r="A38" s="437" t="s">
        <v>385</v>
      </c>
      <c r="B38" s="429" t="s">
        <v>386</v>
      </c>
      <c r="C38" s="425"/>
      <c r="D38" s="436"/>
      <c r="E38" s="425" t="s">
        <v>373</v>
      </c>
      <c r="F38" s="439" t="e">
        <f>ROUND(D38*F37,0)</f>
        <v>#REF!</v>
      </c>
    </row>
    <row r="39" spans="1:10" s="388" customFormat="1" ht="19.5" customHeight="1">
      <c r="A39" s="434"/>
      <c r="B39" s="425"/>
      <c r="C39" s="425"/>
      <c r="D39" s="425"/>
      <c r="E39" s="425"/>
      <c r="F39" s="441"/>
    </row>
    <row r="40" spans="1:10" s="388" customFormat="1" ht="15" customHeight="1">
      <c r="A40" s="434"/>
      <c r="B40" s="425"/>
      <c r="C40" s="425"/>
      <c r="D40" s="425"/>
      <c r="E40" s="425"/>
      <c r="F40" s="441"/>
    </row>
    <row r="41" spans="1:10" s="388" customFormat="1" ht="15" customHeight="1">
      <c r="A41" s="434"/>
      <c r="B41" s="425"/>
      <c r="C41" s="425"/>
      <c r="D41" s="425"/>
      <c r="E41" s="425"/>
      <c r="F41" s="441"/>
    </row>
    <row r="42" spans="1:10" s="388" customFormat="1" ht="19.5" customHeight="1">
      <c r="A42" s="434"/>
      <c r="B42" s="425"/>
      <c r="C42" s="425"/>
      <c r="D42" s="425"/>
      <c r="E42" s="425"/>
      <c r="F42" s="441"/>
    </row>
    <row r="43" spans="1:10" ht="49.5" customHeight="1">
      <c r="A43" s="723" t="str">
        <f>Cover!B2</f>
        <v>Procurement of Insulated Cross Arm for 400kV System under vendor development.</v>
      </c>
      <c r="B43" s="723"/>
      <c r="C43" s="723"/>
      <c r="D43" s="724" t="s">
        <v>387</v>
      </c>
      <c r="E43" s="725"/>
      <c r="F43" s="389" t="s">
        <v>388</v>
      </c>
    </row>
    <row r="46" spans="1:10">
      <c r="A46" s="442"/>
    </row>
  </sheetData>
  <sheetProtection selectLockedCells="1" selectUnlockedCells="1"/>
  <customSheetViews>
    <customSheetView guid="{6167D39F-8E2F-4CD1-888C-E1DCB300434D}"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1"/>
      <headerFooter alignWithMargins="0">
        <oddFooter xml:space="preserve">&amp;R
</oddFooter>
      </headerFooter>
    </customSheetView>
    <customSheetView guid="{483DCDBB-D1CA-4B11-85F4-FA65A96DCE29}"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2"/>
      <headerFooter alignWithMargins="0">
        <oddFooter xml:space="preserve">&amp;R
</oddFooter>
      </headerFooter>
    </customSheetView>
    <customSheetView guid="{FA8C7114-2E15-4727-B4B0-927BCE12D1A6}"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3"/>
      <headerFooter alignWithMargins="0">
        <oddFooter xml:space="preserve">&amp;R
</oddFooter>
      </headerFooter>
    </customSheetView>
    <customSheetView guid="{5C772B04-11E1-4A74-9F43-9A74EF38E5E2}"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4"/>
      <headerFooter alignWithMargins="0">
        <oddFooter xml:space="preserve">&amp;R
</oddFooter>
      </headerFooter>
    </customSheetView>
    <customSheetView guid="{883F4F4D-A630-4132-B676-8201FF751979}"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5"/>
      <headerFooter alignWithMargins="0">
        <oddFooter xml:space="preserve">&amp;R
</oddFooter>
      </headerFooter>
    </customSheetView>
    <customSheetView guid="{D545044E-B7FF-408B-A291-2187C526EC3D}"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6"/>
      <headerFooter alignWithMargins="0">
        <oddFooter xml:space="preserve">&amp;R
</oddFooter>
      </headerFooter>
    </customSheetView>
    <customSheetView guid="{D963BE1A-1920-4E18-8F54-07F354CCE224}"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7"/>
      <headerFooter alignWithMargins="0">
        <oddFooter xml:space="preserve">&amp;R
</oddFooter>
      </headerFooter>
    </customSheetView>
    <customSheetView guid="{D39E83F3-4061-47C5-8153-10B7C21D208A}"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8"/>
      <headerFooter alignWithMargins="0">
        <oddFooter xml:space="preserve">&amp;R
</oddFooter>
      </headerFooter>
    </customSheetView>
    <customSheetView guid="{EFF9997F-F423-457E-8339-C5D06689EC0D}"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9"/>
      <headerFooter alignWithMargins="0">
        <oddFooter xml:space="preserve">&amp;R
</oddFooter>
      </headerFooter>
    </customSheetView>
    <customSheetView guid="{8020169D-1904-4071-9010-34C6BAD35472}"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10"/>
      <headerFooter alignWithMargins="0">
        <oddFooter xml:space="preserve">&amp;R
</oddFooter>
      </headerFooter>
    </customSheetView>
    <customSheetView guid="{BE00177C-666B-4CCB-B6AF-EE8409A04F15}"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11"/>
      <headerFooter alignWithMargins="0">
        <oddFooter xml:space="preserve">&amp;R
</oddFooter>
      </headerFooter>
    </customSheetView>
    <customSheetView guid="{5A07DBA2-29FE-46EA-8A64-6BF1FB7295C8}" showPageBreaks="1" printArea="1" state="hidden" view="pageBreakPreview" showRuler="0" topLeftCell="A4">
      <selection activeCell="F21" sqref="F21"/>
      <pageMargins left="0.79" right="0.37" top="0.65" bottom="0.45" header="0.38" footer="0"/>
      <printOptions horizontalCentered="1"/>
      <pageSetup paperSize="9" scale="87" fitToHeight="0" orientation="portrait" horizontalDpi="1200" verticalDpi="1200" r:id="rId12"/>
      <headerFooter alignWithMargins="0">
        <oddFooter xml:space="preserve">&amp;R
</oddFooter>
      </headerFooter>
    </customSheetView>
    <customSheetView guid="{42E48991-4351-4471-8AF6-A35D24AE57E4}"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13"/>
      <headerFooter alignWithMargins="0">
        <oddFooter xml:space="preserve">&amp;R
</oddFooter>
      </headerFooter>
    </customSheetView>
    <customSheetView guid="{9CA44E70-650F-49CD-967F-298619682CA2}"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14"/>
      <headerFooter alignWithMargins="0">
        <oddFooter xml:space="preserve">&amp;R
</oddFooter>
      </headerFooter>
    </customSheetView>
    <customSheetView guid="{C39F923C-6CD3-45D8-86F8-6C4D806DDD7E}"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15"/>
      <headerFooter alignWithMargins="0">
        <oddFooter xml:space="preserve">&amp;R
</oddFooter>
      </headerFooter>
    </customSheetView>
    <customSheetView guid="{B1277D53-29D6-4226-81E2-084FB62977B6}"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16"/>
      <headerFooter alignWithMargins="0">
        <oddFooter xml:space="preserve">&amp;R
</oddFooter>
      </headerFooter>
    </customSheetView>
    <customSheetView guid="{E95B21C1-D936-4435-AF6F-90CF0B6A7506}"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17"/>
      <headerFooter alignWithMargins="0">
        <oddFooter xml:space="preserve">&amp;R
</oddFooter>
      </headerFooter>
    </customSheetView>
    <customSheetView guid="{9C0E3A54-A1E4-4406-967B-FE168F751196}"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18"/>
      <headerFooter alignWithMargins="0">
        <oddFooter xml:space="preserve">&amp;R
</oddFooter>
      </headerFooter>
    </customSheetView>
    <customSheetView guid="{EF525F2E-18DE-47FD-A864-6F2A2CA91061}"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19"/>
      <headerFooter alignWithMargins="0">
        <oddFooter xml:space="preserve">&amp;R
</oddFooter>
      </headerFooter>
    </customSheetView>
    <customSheetView guid="{FE49A1A8-589E-4C61-B5F2-2DC8472D06ED}"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20"/>
      <headerFooter alignWithMargins="0">
        <oddFooter xml:space="preserve">&amp;R
</oddFooter>
      </headerFooter>
    </customSheetView>
    <customSheetView guid="{7781E931-9022-448B-8CEA-16A952A0B08B}"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21"/>
      <headerFooter alignWithMargins="0">
        <oddFooter xml:space="preserve">&amp;R
</oddFooter>
      </headerFooter>
    </customSheetView>
    <customSheetView guid="{2B22B4D9-734E-466D-B6F8-DF61D532EF69}"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22"/>
      <headerFooter alignWithMargins="0">
        <oddFooter xml:space="preserve">&amp;R
</oddFooter>
      </headerFooter>
    </customSheetView>
    <customSheetView guid="{31B0652A-BB55-4DFD-AFC3-AF588AAE8EEC}" showPageBreaks="1" printArea="1" state="hidden" view="pageBreakPreview" topLeftCell="A4">
      <selection activeCell="F21" sqref="F21"/>
      <pageMargins left="0.79" right="0.37" top="0.65" bottom="0.45" header="0.38" footer="0"/>
      <printOptions horizontalCentered="1"/>
      <pageSetup paperSize="9" scale="87" fitToHeight="0" orientation="portrait" horizontalDpi="1200" verticalDpi="1200" r:id="rId23"/>
      <headerFooter alignWithMargins="0">
        <oddFooter xml:space="preserve">&amp;R
</oddFooter>
      </headerFooter>
    </customSheetView>
  </customSheetViews>
  <mergeCells count="19">
    <mergeCell ref="B1:F1"/>
    <mergeCell ref="D3:F3"/>
    <mergeCell ref="A4:C4"/>
    <mergeCell ref="D4:F4"/>
    <mergeCell ref="H32:J32"/>
    <mergeCell ref="B29:F29"/>
    <mergeCell ref="B5:C5"/>
    <mergeCell ref="E5:F5"/>
    <mergeCell ref="B23:F23"/>
    <mergeCell ref="B24:F24"/>
    <mergeCell ref="B25:F25"/>
    <mergeCell ref="B37:D37"/>
    <mergeCell ref="A43:C43"/>
    <mergeCell ref="D43:E43"/>
    <mergeCell ref="B26:F26"/>
    <mergeCell ref="B27:F27"/>
    <mergeCell ref="B28:F28"/>
    <mergeCell ref="B30:F30"/>
    <mergeCell ref="B31:D31"/>
  </mergeCells>
  <phoneticPr fontId="31" type="noConversion"/>
  <printOptions horizontalCentered="1"/>
  <pageMargins left="0.79" right="0.37" top="0.65" bottom="0.45" header="0.38" footer="0"/>
  <pageSetup paperSize="9" scale="87" fitToHeight="0" orientation="portrait" horizontalDpi="1200" verticalDpi="1200" r:id="rId24"/>
  <headerFooter alignWithMargins="0">
    <oddFooter xml:space="preserve">&amp;R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L26"/>
  <sheetViews>
    <sheetView view="pageBreakPreview" topLeftCell="B7" zoomScale="80" zoomScaleNormal="100" zoomScaleSheetLayoutView="80" workbookViewId="0">
      <selection activeCell="I10" sqref="I10"/>
    </sheetView>
  </sheetViews>
  <sheetFormatPr defaultRowHeight="16.5"/>
  <cols>
    <col min="1" max="1" width="7.5" customWidth="1"/>
    <col min="2" max="2" width="13" customWidth="1"/>
    <col min="3" max="3" width="44.625" style="444" customWidth="1"/>
    <col min="4" max="4" width="34.625" customWidth="1"/>
    <col min="5" max="5" width="26.5" customWidth="1"/>
    <col min="7" max="7" width="15.25" customWidth="1"/>
    <col min="12" max="12" width="18.25" customWidth="1"/>
  </cols>
  <sheetData>
    <row r="1" spans="1:12" ht="33">
      <c r="G1" s="445" t="str">
        <f>'Q &amp; C'!G24</f>
        <v/>
      </c>
      <c r="H1" s="427" t="str">
        <f>'Q &amp; C'!H24</f>
        <v xml:space="preserve">Excise Duty </v>
      </c>
      <c r="I1" s="427" t="e">
        <f>'Q &amp; C'!I24</f>
        <v>#REF!</v>
      </c>
      <c r="J1" s="431" t="e">
        <f>'Q &amp; C'!J24</f>
        <v>#REF!</v>
      </c>
      <c r="K1" s="425" t="e">
        <f>'Q &amp; C'!K24</f>
        <v>#REF!</v>
      </c>
      <c r="L1" s="430" t="e">
        <f>'Q &amp; C'!L24</f>
        <v>#REF!</v>
      </c>
    </row>
    <row r="2" spans="1:12">
      <c r="A2" s="446" t="s">
        <v>201</v>
      </c>
      <c r="B2" s="446" t="s">
        <v>389</v>
      </c>
      <c r="C2" s="447" t="s">
        <v>390</v>
      </c>
      <c r="D2" s="446" t="s">
        <v>391</v>
      </c>
      <c r="E2" s="446" t="s">
        <v>392</v>
      </c>
      <c r="G2" s="448" t="str">
        <f>'Q &amp; C'!G25</f>
        <v>Not Applicable</v>
      </c>
      <c r="H2" s="448" t="str">
        <f>'Q &amp; C'!H25</f>
        <v xml:space="preserve">CST </v>
      </c>
      <c r="I2" s="448" t="e">
        <f>'Q &amp; C'!I25</f>
        <v>#REF!</v>
      </c>
      <c r="J2" s="448" t="e">
        <f>'Q &amp; C'!J25</f>
        <v>#REF!</v>
      </c>
      <c r="K2" s="448" t="e">
        <f>'Q &amp; C'!K25</f>
        <v>#REF!</v>
      </c>
      <c r="L2" s="448" t="e">
        <f>'Q &amp; C'!L25</f>
        <v>#REF!</v>
      </c>
    </row>
    <row r="3" spans="1:12" ht="23.25" customHeight="1">
      <c r="A3" s="449">
        <v>1</v>
      </c>
      <c r="B3" s="450" t="s">
        <v>393</v>
      </c>
      <c r="C3" s="451" t="s">
        <v>394</v>
      </c>
      <c r="D3" s="452"/>
      <c r="E3" s="452"/>
      <c r="G3" s="448" t="e">
        <f>'Q &amp; C'!G26</f>
        <v>#REF!</v>
      </c>
      <c r="H3" s="448" t="str">
        <f>'Q &amp; C'!H26</f>
        <v xml:space="preserve">VAT </v>
      </c>
      <c r="I3" s="448" t="e">
        <f>'Q &amp; C'!I26</f>
        <v>#REF!</v>
      </c>
      <c r="J3" s="448" t="e">
        <f>'Q &amp; C'!J26</f>
        <v>#REF!</v>
      </c>
      <c r="K3" s="448" t="e">
        <f>'Q &amp; C'!K26</f>
        <v>#REF!</v>
      </c>
      <c r="L3" s="448" t="e">
        <f>'Q &amp; C'!L26</f>
        <v>#REF!</v>
      </c>
    </row>
    <row r="4" spans="1:12" ht="30" customHeight="1">
      <c r="A4" s="452"/>
      <c r="B4" s="452"/>
      <c r="C4" s="453" t="s">
        <v>395</v>
      </c>
      <c r="D4" s="450" t="e">
        <f>H1&amp;" "&amp;G1&amp;" "&amp;I1&amp;" "&amp;J1&amp;"%"&amp; " as"&amp;" "&amp;K1&amp; " "&amp;L1</f>
        <v>#REF!</v>
      </c>
      <c r="E4" s="450"/>
      <c r="G4" s="448" t="e">
        <f>'Q &amp; C'!G27</f>
        <v>#REF!</v>
      </c>
      <c r="H4" s="448" t="str">
        <f>'Q &amp; C'!H27</f>
        <v>Entry Tax/ Octroi</v>
      </c>
      <c r="K4" s="448" t="e">
        <f>'Q &amp; C'!K27</f>
        <v>#REF!</v>
      </c>
      <c r="L4" s="448" t="e">
        <f>'Q &amp; C'!L27</f>
        <v>#REF!</v>
      </c>
    </row>
    <row r="5" spans="1:12" ht="40.5" customHeight="1">
      <c r="A5" s="452"/>
      <c r="B5" s="452"/>
      <c r="C5" s="453" t="s">
        <v>396</v>
      </c>
      <c r="D5" s="450" t="e">
        <f>H2&amp;" "&amp;G2&amp;" "&amp;I2&amp;" "&amp;J2&amp;"%"&amp; " as"&amp;" "&amp;K2&amp; " "&amp;L2</f>
        <v>#REF!</v>
      </c>
      <c r="E5" s="450"/>
      <c r="G5" s="448" t="e">
        <f>'Q &amp; C'!G28</f>
        <v>#REF!</v>
      </c>
      <c r="H5" s="448" t="str">
        <f>'Q &amp; C'!H28</f>
        <v xml:space="preserve">Others </v>
      </c>
      <c r="K5" s="448" t="e">
        <f>'Q &amp; C'!K28</f>
        <v>#REF!</v>
      </c>
      <c r="L5" s="448" t="e">
        <f>'Q &amp; C'!L28</f>
        <v>#REF!</v>
      </c>
    </row>
    <row r="6" spans="1:12" ht="42" customHeight="1">
      <c r="A6" s="452"/>
      <c r="B6" s="452"/>
      <c r="C6" s="453" t="s">
        <v>397</v>
      </c>
      <c r="D6" s="450" t="e">
        <f>H3&amp;" "&amp;G3&amp;" "&amp;I3&amp;" "&amp;J3&amp;"%"&amp; " as"&amp;" "&amp;K3&amp; " "&amp;L3</f>
        <v>#REF!</v>
      </c>
      <c r="E6" s="450"/>
      <c r="G6" s="448"/>
      <c r="H6" s="448"/>
      <c r="I6" s="448"/>
      <c r="J6" s="448"/>
      <c r="K6" s="448"/>
      <c r="L6" s="448"/>
    </row>
    <row r="7" spans="1:12" ht="59.25" customHeight="1">
      <c r="A7" s="452"/>
      <c r="B7" s="452"/>
      <c r="C7" s="453" t="s">
        <v>398</v>
      </c>
      <c r="D7" s="450" t="e">
        <f>H4&amp;" "&amp;G4&amp;" "&amp;I4&amp;" "&amp;J4&amp; " as"&amp;" "&amp;K4&amp; " "&amp;L4</f>
        <v>#REF!</v>
      </c>
      <c r="E7" s="450"/>
    </row>
    <row r="8" spans="1:12" ht="27">
      <c r="A8" s="452"/>
      <c r="B8" s="452"/>
      <c r="C8" s="453" t="s">
        <v>399</v>
      </c>
      <c r="D8" s="450" t="e">
        <f>H5&amp;" "&amp;G5&amp;" "&amp;I5&amp;" "&amp;J5&amp; " as"&amp;" "&amp;K5&amp; " "&amp;L5</f>
        <v>#REF!</v>
      </c>
      <c r="E8" s="450"/>
    </row>
    <row r="9" spans="1:12" ht="40.5">
      <c r="A9" s="452"/>
      <c r="B9" s="452"/>
      <c r="C9" s="453" t="s">
        <v>400</v>
      </c>
      <c r="D9" s="450"/>
      <c r="E9" s="450"/>
    </row>
    <row r="10" spans="1:12" ht="94.5">
      <c r="A10" s="452"/>
      <c r="B10" s="452"/>
      <c r="C10" s="453" t="s">
        <v>401</v>
      </c>
      <c r="D10" s="450"/>
      <c r="E10" s="450"/>
    </row>
    <row r="11" spans="1:12" ht="67.5">
      <c r="A11" s="452"/>
      <c r="B11" s="452"/>
      <c r="C11" s="453" t="s">
        <v>402</v>
      </c>
      <c r="D11" s="450"/>
      <c r="E11" s="450"/>
    </row>
    <row r="12" spans="1:12" ht="99">
      <c r="A12" s="454">
        <v>2</v>
      </c>
      <c r="B12" s="455" t="s">
        <v>403</v>
      </c>
      <c r="C12" s="456" t="s">
        <v>404</v>
      </c>
      <c r="D12" s="455"/>
      <c r="E12" s="455"/>
    </row>
    <row r="13" spans="1:12">
      <c r="C13" s="457"/>
      <c r="D13" s="457"/>
      <c r="E13" s="457"/>
    </row>
    <row r="14" spans="1:12">
      <c r="C14" s="457"/>
      <c r="D14" s="457"/>
      <c r="E14" s="457"/>
    </row>
    <row r="15" spans="1:12">
      <c r="C15" s="457"/>
      <c r="D15" s="457"/>
      <c r="E15" s="457"/>
    </row>
    <row r="16" spans="1:12">
      <c r="C16" s="457"/>
      <c r="D16" s="457"/>
      <c r="E16" s="457"/>
    </row>
    <row r="17" spans="3:5">
      <c r="C17" s="457"/>
      <c r="D17" s="457"/>
      <c r="E17" s="458"/>
    </row>
    <row r="18" spans="3:5">
      <c r="C18" s="457"/>
      <c r="D18" s="457"/>
      <c r="E18" s="457"/>
    </row>
    <row r="19" spans="3:5">
      <c r="C19" s="457"/>
      <c r="D19" s="457"/>
      <c r="E19" s="457"/>
    </row>
    <row r="20" spans="3:5">
      <c r="C20" s="457"/>
      <c r="D20" s="457"/>
      <c r="E20" s="457"/>
    </row>
    <row r="21" spans="3:5">
      <c r="C21" s="457"/>
      <c r="D21" s="457"/>
      <c r="E21" s="457"/>
    </row>
    <row r="22" spans="3:5">
      <c r="C22" s="457"/>
      <c r="D22" s="457"/>
      <c r="E22" s="457"/>
    </row>
    <row r="23" spans="3:5">
      <c r="C23" s="457"/>
      <c r="D23" s="457"/>
      <c r="E23" s="457"/>
    </row>
    <row r="24" spans="3:5">
      <c r="C24" s="457"/>
      <c r="D24" s="457"/>
      <c r="E24" s="457"/>
    </row>
    <row r="25" spans="3:5">
      <c r="C25" s="457"/>
      <c r="D25" s="457"/>
      <c r="E25" s="457"/>
    </row>
    <row r="26" spans="3:5">
      <c r="C26" s="457"/>
      <c r="D26" s="457"/>
      <c r="E26" s="457"/>
    </row>
  </sheetData>
  <customSheetViews>
    <customSheetView guid="{6167D39F-8E2F-4CD1-888C-E1DCB300434D}" scale="80" showPageBreaks="1" printArea="1" state="hidden" view="pageBreakPreview" topLeftCell="B7">
      <selection activeCell="I10" sqref="I10"/>
      <pageMargins left="0.7" right="0.7" top="0.75" bottom="0.75" header="0.3" footer="0.3"/>
      <pageSetup scale="99" orientation="landscape" r:id="rId1"/>
    </customSheetView>
    <customSheetView guid="{483DCDBB-D1CA-4B11-85F4-FA65A96DCE29}" scale="80" showPageBreaks="1" printArea="1" state="hidden" view="pageBreakPreview" topLeftCell="B7">
      <selection activeCell="I10" sqref="I10"/>
      <pageMargins left="0.7" right="0.7" top="0.75" bottom="0.75" header="0.3" footer="0.3"/>
      <pageSetup scale="99" orientation="landscape" r:id="rId2"/>
    </customSheetView>
    <customSheetView guid="{FA8C7114-2E15-4727-B4B0-927BCE12D1A6}" scale="80" showPageBreaks="1" printArea="1" state="hidden" view="pageBreakPreview" topLeftCell="B7">
      <selection activeCell="I10" sqref="I10"/>
      <pageMargins left="0.7" right="0.7" top="0.75" bottom="0.75" header="0.3" footer="0.3"/>
      <pageSetup scale="99" orientation="landscape" r:id="rId3"/>
    </customSheetView>
    <customSheetView guid="{5C772B04-11E1-4A74-9F43-9A74EF38E5E2}" scale="80" showPageBreaks="1" printArea="1" state="hidden" view="pageBreakPreview" topLeftCell="B7">
      <selection activeCell="I10" sqref="I10"/>
      <pageMargins left="0.7" right="0.7" top="0.75" bottom="0.75" header="0.3" footer="0.3"/>
      <pageSetup scale="99" orientation="landscape" r:id="rId4"/>
    </customSheetView>
    <customSheetView guid="{883F4F4D-A630-4132-B676-8201FF751979}" scale="80" showPageBreaks="1" printArea="1" state="hidden" view="pageBreakPreview" topLeftCell="B7">
      <selection activeCell="I10" sqref="I10"/>
      <pageMargins left="0.7" right="0.7" top="0.75" bottom="0.75" header="0.3" footer="0.3"/>
      <pageSetup scale="99" orientation="landscape" r:id="rId5"/>
    </customSheetView>
    <customSheetView guid="{D545044E-B7FF-408B-A291-2187C526EC3D}" scale="80" showPageBreaks="1" printArea="1" state="hidden" view="pageBreakPreview" topLeftCell="B7">
      <selection activeCell="I10" sqref="I10"/>
      <pageMargins left="0.7" right="0.7" top="0.75" bottom="0.75" header="0.3" footer="0.3"/>
      <pageSetup scale="99" orientation="landscape" r:id="rId6"/>
    </customSheetView>
    <customSheetView guid="{D963BE1A-1920-4E18-8F54-07F354CCE224}" scale="80" showPageBreaks="1" printArea="1" state="hidden" view="pageBreakPreview" topLeftCell="B7">
      <selection activeCell="I10" sqref="I10"/>
      <pageMargins left="0.7" right="0.7" top="0.75" bottom="0.75" header="0.3" footer="0.3"/>
      <pageSetup scale="99" orientation="landscape" r:id="rId7"/>
    </customSheetView>
    <customSheetView guid="{D39E83F3-4061-47C5-8153-10B7C21D208A}" scale="80" showPageBreaks="1" printArea="1" state="hidden" view="pageBreakPreview" topLeftCell="B7">
      <selection activeCell="I10" sqref="I10"/>
      <pageMargins left="0.7" right="0.7" top="0.75" bottom="0.75" header="0.3" footer="0.3"/>
      <pageSetup scale="99" orientation="landscape" r:id="rId8"/>
    </customSheetView>
    <customSheetView guid="{EFF9997F-F423-457E-8339-C5D06689EC0D}" scale="80" showPageBreaks="1" printArea="1" state="hidden" view="pageBreakPreview" topLeftCell="B7">
      <selection activeCell="I10" sqref="I10"/>
      <pageMargins left="0.7" right="0.7" top="0.75" bottom="0.75" header="0.3" footer="0.3"/>
      <pageSetup scale="99" orientation="landscape" r:id="rId9"/>
    </customSheetView>
    <customSheetView guid="{8020169D-1904-4071-9010-34C6BAD35472}" scale="80" showPageBreaks="1" printArea="1" state="hidden" view="pageBreakPreview" topLeftCell="B7">
      <selection activeCell="I10" sqref="I10"/>
      <pageMargins left="0.7" right="0.7" top="0.75" bottom="0.75" header="0.3" footer="0.3"/>
      <pageSetup scale="99" orientation="landscape" r:id="rId10"/>
    </customSheetView>
    <customSheetView guid="{BE00177C-666B-4CCB-B6AF-EE8409A04F15}" scale="80" showPageBreaks="1" printArea="1" state="hidden" view="pageBreakPreview" topLeftCell="B7">
      <selection activeCell="I10" sqref="I10"/>
      <pageMargins left="0.7" right="0.7" top="0.75" bottom="0.75" header="0.3" footer="0.3"/>
      <pageSetup scale="99" orientation="landscape" r:id="rId11"/>
    </customSheetView>
    <customSheetView guid="{5A07DBA2-29FE-46EA-8A64-6BF1FB7295C8}" scale="80" showPageBreaks="1" printArea="1" state="hidden" view="pageBreakPreview" showRuler="0" topLeftCell="B7">
      <selection activeCell="I10" sqref="I10"/>
      <pageMargins left="0.7" right="0.7" top="0.75" bottom="0.75" header="0.3" footer="0.3"/>
      <pageSetup scale="99" orientation="landscape" r:id="rId12"/>
      <headerFooter alignWithMargins="0"/>
    </customSheetView>
    <customSheetView guid="{42E48991-4351-4471-8AF6-A35D24AE57E4}" scale="80" showPageBreaks="1" printArea="1" state="hidden" view="pageBreakPreview" topLeftCell="B7">
      <selection activeCell="I10" sqref="I10"/>
      <pageMargins left="0.7" right="0.7" top="0.75" bottom="0.75" header="0.3" footer="0.3"/>
      <pageSetup scale="99" orientation="landscape" r:id="rId13"/>
    </customSheetView>
    <customSheetView guid="{9CA44E70-650F-49CD-967F-298619682CA2}" scale="80" showPageBreaks="1" printArea="1" state="hidden" view="pageBreakPreview" topLeftCell="B7">
      <selection activeCell="I10" sqref="I10"/>
      <pageMargins left="0.7" right="0.7" top="0.75" bottom="0.75" header="0.3" footer="0.3"/>
      <pageSetup scale="99" orientation="landscape" r:id="rId14"/>
    </customSheetView>
    <customSheetView guid="{C39F923C-6CD3-45D8-86F8-6C4D806DDD7E}" scale="80" showPageBreaks="1" printArea="1" state="hidden" view="pageBreakPreview" topLeftCell="B7">
      <selection activeCell="I10" sqref="I10"/>
      <pageMargins left="0.7" right="0.7" top="0.75" bottom="0.75" header="0.3" footer="0.3"/>
      <pageSetup scale="99" orientation="landscape" r:id="rId15"/>
    </customSheetView>
    <customSheetView guid="{B1277D53-29D6-4226-81E2-084FB62977B6}" scale="80" showPageBreaks="1" printArea="1" state="hidden" view="pageBreakPreview" topLeftCell="B7">
      <selection activeCell="I10" sqref="I10"/>
      <pageMargins left="0.7" right="0.7" top="0.75" bottom="0.75" header="0.3" footer="0.3"/>
      <pageSetup scale="99" orientation="landscape" r:id="rId16"/>
    </customSheetView>
    <customSheetView guid="{E95B21C1-D936-4435-AF6F-90CF0B6A7506}" scale="80" showPageBreaks="1" printArea="1" state="hidden" view="pageBreakPreview" topLeftCell="B7">
      <selection activeCell="I10" sqref="I10"/>
      <pageMargins left="0.7" right="0.7" top="0.75" bottom="0.75" header="0.3" footer="0.3"/>
      <pageSetup scale="99" orientation="landscape" r:id="rId17"/>
    </customSheetView>
    <customSheetView guid="{9C0E3A54-A1E4-4406-967B-FE168F751196}" scale="80" showPageBreaks="1" printArea="1" state="hidden" view="pageBreakPreview" topLeftCell="B7">
      <selection activeCell="I10" sqref="I10"/>
      <pageMargins left="0.7" right="0.7" top="0.75" bottom="0.75" header="0.3" footer="0.3"/>
      <pageSetup scale="99" orientation="landscape" r:id="rId18"/>
    </customSheetView>
    <customSheetView guid="{EF525F2E-18DE-47FD-A864-6F2A2CA91061}" scale="80" showPageBreaks="1" printArea="1" state="hidden" view="pageBreakPreview" topLeftCell="B7">
      <selection activeCell="I10" sqref="I10"/>
      <pageMargins left="0.7" right="0.7" top="0.75" bottom="0.75" header="0.3" footer="0.3"/>
      <pageSetup scale="99" orientation="landscape" r:id="rId19"/>
    </customSheetView>
    <customSheetView guid="{FE49A1A8-589E-4C61-B5F2-2DC8472D06ED}" scale="80" showPageBreaks="1" printArea="1" state="hidden" view="pageBreakPreview" topLeftCell="B7">
      <selection activeCell="I10" sqref="I10"/>
      <pageMargins left="0.7" right="0.7" top="0.75" bottom="0.75" header="0.3" footer="0.3"/>
      <pageSetup scale="99" orientation="landscape" r:id="rId20"/>
    </customSheetView>
    <customSheetView guid="{7781E931-9022-448B-8CEA-16A952A0B08B}" scale="80" showPageBreaks="1" printArea="1" state="hidden" view="pageBreakPreview" topLeftCell="B7">
      <selection activeCell="I10" sqref="I10"/>
      <pageMargins left="0.7" right="0.7" top="0.75" bottom="0.75" header="0.3" footer="0.3"/>
      <pageSetup scale="99" orientation="landscape" r:id="rId21"/>
    </customSheetView>
    <customSheetView guid="{2B22B4D9-734E-466D-B6F8-DF61D532EF69}" scale="80" showPageBreaks="1" printArea="1" state="hidden" view="pageBreakPreview" topLeftCell="B7">
      <selection activeCell="I10" sqref="I10"/>
      <pageMargins left="0.7" right="0.7" top="0.75" bottom="0.75" header="0.3" footer="0.3"/>
      <pageSetup scale="99" orientation="landscape" r:id="rId22"/>
    </customSheetView>
    <customSheetView guid="{31B0652A-BB55-4DFD-AFC3-AF588AAE8EEC}" scale="80" showPageBreaks="1" printArea="1" state="hidden" view="pageBreakPreview" topLeftCell="B7">
      <selection activeCell="I10" sqref="I10"/>
      <pageMargins left="0.7" right="0.7" top="0.75" bottom="0.75" header="0.3" footer="0.3"/>
      <pageSetup scale="99" orientation="landscape" r:id="rId23"/>
    </customSheetView>
  </customSheetViews>
  <phoneticPr fontId="31" type="noConversion"/>
  <pageMargins left="0.7" right="0.7" top="0.75" bottom="0.75" header="0.3" footer="0.3"/>
  <pageSetup scale="99" orientation="landscape" r:id="rId2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indexed="8"/>
  </sheetPr>
  <dimension ref="A1:D112"/>
  <sheetViews>
    <sheetView workbookViewId="0">
      <selection activeCell="E8" sqref="E8"/>
    </sheetView>
  </sheetViews>
  <sheetFormatPr defaultColWidth="8" defaultRowHeight="12.75"/>
  <cols>
    <col min="1" max="1" width="11.625" style="131" customWidth="1"/>
    <col min="2" max="2" width="10.375" style="131" customWidth="1"/>
    <col min="3" max="16384" width="8" style="131"/>
  </cols>
  <sheetData>
    <row r="1" spans="1:4" s="129" customFormat="1" ht="30" customHeight="1">
      <c r="A1" s="744">
        <f>'Bid Form 2nd Envelope'!AB17</f>
        <v>0</v>
      </c>
      <c r="B1" s="744"/>
    </row>
    <row r="2" spans="1:4" s="129" customFormat="1" ht="30" customHeight="1">
      <c r="A2" s="130"/>
    </row>
    <row r="3" spans="1:4">
      <c r="A3" s="130"/>
    </row>
    <row r="4" spans="1:4">
      <c r="A4" s="128" t="str">
        <f>IF(OR((A1&gt;9999999999),(A1&lt;0)),"Invalid Entry - More than 1000 crore OR -ve value",IF(A1=0, "Rs. Zero Only ",+CONCATENATE("Rs. ", B11,D11,B10,D10,B9,D9,B8,D8,B7,D7,B6," Only")))</f>
        <v xml:space="preserve">Rs. Zero Only </v>
      </c>
    </row>
    <row r="5" spans="1:4">
      <c r="A5" s="130"/>
    </row>
    <row r="6" spans="1:4">
      <c r="A6" s="127">
        <f>-INT(A1/100)*100+ROUND(A1,0)</f>
        <v>0</v>
      </c>
      <c r="B6" s="131" t="str">
        <f t="shared" ref="B6:B11" si="0">IF(A6=0,"",LOOKUP(A6,$A$13:$A$112,$B$13:$B$112))</f>
        <v/>
      </c>
      <c r="D6" s="128"/>
    </row>
    <row r="7" spans="1:4">
      <c r="A7" s="127">
        <f>-INT(A1/1000)*10+INT(A1/100)</f>
        <v>0</v>
      </c>
      <c r="B7" s="131" t="str">
        <f t="shared" si="0"/>
        <v/>
      </c>
      <c r="D7" s="128" t="str">
        <f>+IF(B7="",""," Hundred ")</f>
        <v/>
      </c>
    </row>
    <row r="8" spans="1:4">
      <c r="A8" s="127">
        <f>-INT(A1/100000)*100+INT(A1/1000)</f>
        <v>0</v>
      </c>
      <c r="B8" s="131" t="str">
        <f t="shared" si="0"/>
        <v/>
      </c>
      <c r="D8" s="128" t="str">
        <f>IF((B8=""),IF(C8="",""," Thousand ")," Thousand ")</f>
        <v/>
      </c>
    </row>
    <row r="9" spans="1:4">
      <c r="A9" s="127">
        <f>-INT(A1/10000000)*100+INT(A1/100000)</f>
        <v>0</v>
      </c>
      <c r="B9" s="131" t="str">
        <f t="shared" si="0"/>
        <v/>
      </c>
      <c r="D9" s="128" t="str">
        <f>IF((B9=""),IF(C9="",""," Lac ")," Lac ")</f>
        <v/>
      </c>
    </row>
    <row r="10" spans="1:4">
      <c r="A10" s="127">
        <f>-INT(A1/1000000000)*100+INT(A1/10000000)</f>
        <v>0</v>
      </c>
      <c r="B10" s="132" t="str">
        <f t="shared" si="0"/>
        <v/>
      </c>
      <c r="D10" s="128" t="str">
        <f>IF((B10=""),IF(C10="",""," Crore ")," Crore ")</f>
        <v/>
      </c>
    </row>
    <row r="11" spans="1:4">
      <c r="A11" s="133">
        <f>-INT(A1/10000000000)*1000+INT(A1/1000000000)</f>
        <v>0</v>
      </c>
      <c r="B11" s="132" t="str">
        <f t="shared" si="0"/>
        <v/>
      </c>
      <c r="D11" s="128" t="str">
        <f>IF((B11=""),IF(C11="",""," Hundred ")," Hundred ")</f>
        <v/>
      </c>
    </row>
    <row r="13" spans="1:4">
      <c r="A13" s="134">
        <v>1</v>
      </c>
      <c r="B13" s="135" t="s">
        <v>17</v>
      </c>
    </row>
    <row r="14" spans="1:4">
      <c r="A14" s="134">
        <v>2</v>
      </c>
      <c r="B14" s="135" t="s">
        <v>18</v>
      </c>
    </row>
    <row r="15" spans="1:4">
      <c r="A15" s="134">
        <v>3</v>
      </c>
      <c r="B15" s="135" t="s">
        <v>19</v>
      </c>
    </row>
    <row r="16" spans="1:4">
      <c r="A16" s="134">
        <v>4</v>
      </c>
      <c r="B16" s="135" t="s">
        <v>20</v>
      </c>
    </row>
    <row r="17" spans="1:2">
      <c r="A17" s="134">
        <v>5</v>
      </c>
      <c r="B17" s="135" t="s">
        <v>21</v>
      </c>
    </row>
    <row r="18" spans="1:2">
      <c r="A18" s="134">
        <v>6</v>
      </c>
      <c r="B18" s="135" t="s">
        <v>22</v>
      </c>
    </row>
    <row r="19" spans="1:2">
      <c r="A19" s="134">
        <v>7</v>
      </c>
      <c r="B19" s="135" t="s">
        <v>23</v>
      </c>
    </row>
    <row r="20" spans="1:2">
      <c r="A20" s="134">
        <v>8</v>
      </c>
      <c r="B20" s="135" t="s">
        <v>24</v>
      </c>
    </row>
    <row r="21" spans="1:2">
      <c r="A21" s="134">
        <v>9</v>
      </c>
      <c r="B21" s="135" t="s">
        <v>25</v>
      </c>
    </row>
    <row r="22" spans="1:2">
      <c r="A22" s="134">
        <v>10</v>
      </c>
      <c r="B22" s="135" t="s">
        <v>26</v>
      </c>
    </row>
    <row r="23" spans="1:2">
      <c r="A23" s="134">
        <v>11</v>
      </c>
      <c r="B23" s="135" t="s">
        <v>27</v>
      </c>
    </row>
    <row r="24" spans="1:2">
      <c r="A24" s="134">
        <v>12</v>
      </c>
      <c r="B24" s="135" t="s">
        <v>28</v>
      </c>
    </row>
    <row r="25" spans="1:2">
      <c r="A25" s="134">
        <v>13</v>
      </c>
      <c r="B25" s="135" t="s">
        <v>29</v>
      </c>
    </row>
    <row r="26" spans="1:2">
      <c r="A26" s="134">
        <v>14</v>
      </c>
      <c r="B26" s="135" t="s">
        <v>30</v>
      </c>
    </row>
    <row r="27" spans="1:2">
      <c r="A27" s="134">
        <v>15</v>
      </c>
      <c r="B27" s="135" t="s">
        <v>31</v>
      </c>
    </row>
    <row r="28" spans="1:2">
      <c r="A28" s="134">
        <v>16</v>
      </c>
      <c r="B28" s="135" t="s">
        <v>32</v>
      </c>
    </row>
    <row r="29" spans="1:2">
      <c r="A29" s="134">
        <v>17</v>
      </c>
      <c r="B29" s="135" t="s">
        <v>33</v>
      </c>
    </row>
    <row r="30" spans="1:2">
      <c r="A30" s="134">
        <v>18</v>
      </c>
      <c r="B30" s="135" t="s">
        <v>34</v>
      </c>
    </row>
    <row r="31" spans="1:2">
      <c r="A31" s="134">
        <v>19</v>
      </c>
      <c r="B31" s="135" t="s">
        <v>35</v>
      </c>
    </row>
    <row r="32" spans="1:2">
      <c r="A32" s="134">
        <v>20</v>
      </c>
      <c r="B32" s="135" t="s">
        <v>36</v>
      </c>
    </row>
    <row r="33" spans="1:2">
      <c r="A33" s="134">
        <v>21</v>
      </c>
      <c r="B33" s="135" t="s">
        <v>38</v>
      </c>
    </row>
    <row r="34" spans="1:2">
      <c r="A34" s="134">
        <v>22</v>
      </c>
      <c r="B34" s="135" t="s">
        <v>37</v>
      </c>
    </row>
    <row r="35" spans="1:2">
      <c r="A35" s="134">
        <v>23</v>
      </c>
      <c r="B35" s="135" t="s">
        <v>39</v>
      </c>
    </row>
    <row r="36" spans="1:2">
      <c r="A36" s="134">
        <v>24</v>
      </c>
      <c r="B36" s="135" t="s">
        <v>40</v>
      </c>
    </row>
    <row r="37" spans="1:2">
      <c r="A37" s="134">
        <v>25</v>
      </c>
      <c r="B37" s="135" t="s">
        <v>42</v>
      </c>
    </row>
    <row r="38" spans="1:2">
      <c r="A38" s="134">
        <v>26</v>
      </c>
      <c r="B38" s="135" t="s">
        <v>41</v>
      </c>
    </row>
    <row r="39" spans="1:2">
      <c r="A39" s="134">
        <v>27</v>
      </c>
      <c r="B39" s="135" t="s">
        <v>43</v>
      </c>
    </row>
    <row r="40" spans="1:2">
      <c r="A40" s="134">
        <v>28</v>
      </c>
      <c r="B40" s="135" t="s">
        <v>44</v>
      </c>
    </row>
    <row r="41" spans="1:2">
      <c r="A41" s="134">
        <v>29</v>
      </c>
      <c r="B41" s="135" t="s">
        <v>45</v>
      </c>
    </row>
    <row r="42" spans="1:2">
      <c r="A42" s="134">
        <v>30</v>
      </c>
      <c r="B42" s="135" t="s">
        <v>46</v>
      </c>
    </row>
    <row r="43" spans="1:2">
      <c r="A43" s="134">
        <v>31</v>
      </c>
      <c r="B43" s="135" t="s">
        <v>47</v>
      </c>
    </row>
    <row r="44" spans="1:2">
      <c r="A44" s="134">
        <v>32</v>
      </c>
      <c r="B44" s="135" t="s">
        <v>48</v>
      </c>
    </row>
    <row r="45" spans="1:2">
      <c r="A45" s="134">
        <v>33</v>
      </c>
      <c r="B45" s="135" t="s">
        <v>49</v>
      </c>
    </row>
    <row r="46" spans="1:2">
      <c r="A46" s="134">
        <v>34</v>
      </c>
      <c r="B46" s="135" t="s">
        <v>50</v>
      </c>
    </row>
    <row r="47" spans="1:2">
      <c r="A47" s="134">
        <v>35</v>
      </c>
      <c r="B47" s="135" t="s">
        <v>51</v>
      </c>
    </row>
    <row r="48" spans="1:2">
      <c r="A48" s="134">
        <v>36</v>
      </c>
      <c r="B48" s="135" t="s">
        <v>52</v>
      </c>
    </row>
    <row r="49" spans="1:2">
      <c r="A49" s="134">
        <v>37</v>
      </c>
      <c r="B49" s="135" t="s">
        <v>53</v>
      </c>
    </row>
    <row r="50" spans="1:2">
      <c r="A50" s="134">
        <v>38</v>
      </c>
      <c r="B50" s="135" t="s">
        <v>54</v>
      </c>
    </row>
    <row r="51" spans="1:2">
      <c r="A51" s="134">
        <v>39</v>
      </c>
      <c r="B51" s="135" t="s">
        <v>55</v>
      </c>
    </row>
    <row r="52" spans="1:2">
      <c r="A52" s="134">
        <v>40</v>
      </c>
      <c r="B52" s="135" t="s">
        <v>56</v>
      </c>
    </row>
    <row r="53" spans="1:2">
      <c r="A53" s="134">
        <v>41</v>
      </c>
      <c r="B53" s="135" t="s">
        <v>57</v>
      </c>
    </row>
    <row r="54" spans="1:2">
      <c r="A54" s="134">
        <v>42</v>
      </c>
      <c r="B54" s="135" t="s">
        <v>58</v>
      </c>
    </row>
    <row r="55" spans="1:2">
      <c r="A55" s="134">
        <v>43</v>
      </c>
      <c r="B55" s="135" t="s">
        <v>59</v>
      </c>
    </row>
    <row r="56" spans="1:2">
      <c r="A56" s="134">
        <v>44</v>
      </c>
      <c r="B56" s="135" t="s">
        <v>60</v>
      </c>
    </row>
    <row r="57" spans="1:2">
      <c r="A57" s="134">
        <v>45</v>
      </c>
      <c r="B57" s="135" t="s">
        <v>61</v>
      </c>
    </row>
    <row r="58" spans="1:2">
      <c r="A58" s="134">
        <v>46</v>
      </c>
      <c r="B58" s="135" t="s">
        <v>62</v>
      </c>
    </row>
    <row r="59" spans="1:2">
      <c r="A59" s="134">
        <v>47</v>
      </c>
      <c r="B59" s="135" t="s">
        <v>63</v>
      </c>
    </row>
    <row r="60" spans="1:2">
      <c r="A60" s="134">
        <v>48</v>
      </c>
      <c r="B60" s="135" t="s">
        <v>64</v>
      </c>
    </row>
    <row r="61" spans="1:2">
      <c r="A61" s="134">
        <v>49</v>
      </c>
      <c r="B61" s="135" t="s">
        <v>65</v>
      </c>
    </row>
    <row r="62" spans="1:2">
      <c r="A62" s="134">
        <v>50</v>
      </c>
      <c r="B62" s="135" t="s">
        <v>66</v>
      </c>
    </row>
    <row r="63" spans="1:2">
      <c r="A63" s="134">
        <v>51</v>
      </c>
      <c r="B63" s="135" t="s">
        <v>67</v>
      </c>
    </row>
    <row r="64" spans="1:2">
      <c r="A64" s="134">
        <v>52</v>
      </c>
      <c r="B64" s="135" t="s">
        <v>68</v>
      </c>
    </row>
    <row r="65" spans="1:2">
      <c r="A65" s="134">
        <v>53</v>
      </c>
      <c r="B65" s="135" t="s">
        <v>69</v>
      </c>
    </row>
    <row r="66" spans="1:2">
      <c r="A66" s="134">
        <v>54</v>
      </c>
      <c r="B66" s="135" t="s">
        <v>70</v>
      </c>
    </row>
    <row r="67" spans="1:2">
      <c r="A67" s="134">
        <v>55</v>
      </c>
      <c r="B67" s="135" t="s">
        <v>71</v>
      </c>
    </row>
    <row r="68" spans="1:2">
      <c r="A68" s="134">
        <v>56</v>
      </c>
      <c r="B68" s="135" t="s">
        <v>72</v>
      </c>
    </row>
    <row r="69" spans="1:2">
      <c r="A69" s="134">
        <v>57</v>
      </c>
      <c r="B69" s="135" t="s">
        <v>73</v>
      </c>
    </row>
    <row r="70" spans="1:2">
      <c r="A70" s="134">
        <v>58</v>
      </c>
      <c r="B70" s="135" t="s">
        <v>74</v>
      </c>
    </row>
    <row r="71" spans="1:2">
      <c r="A71" s="134">
        <v>59</v>
      </c>
      <c r="B71" s="135" t="s">
        <v>75</v>
      </c>
    </row>
    <row r="72" spans="1:2">
      <c r="A72" s="134">
        <v>60</v>
      </c>
      <c r="B72" s="135" t="s">
        <v>76</v>
      </c>
    </row>
    <row r="73" spans="1:2">
      <c r="A73" s="134">
        <v>61</v>
      </c>
      <c r="B73" s="135" t="s">
        <v>77</v>
      </c>
    </row>
    <row r="74" spans="1:2">
      <c r="A74" s="134">
        <v>62</v>
      </c>
      <c r="B74" s="135" t="s">
        <v>78</v>
      </c>
    </row>
    <row r="75" spans="1:2">
      <c r="A75" s="134">
        <v>63</v>
      </c>
      <c r="B75" s="135" t="s">
        <v>79</v>
      </c>
    </row>
    <row r="76" spans="1:2">
      <c r="A76" s="134">
        <v>64</v>
      </c>
      <c r="B76" s="135" t="s">
        <v>80</v>
      </c>
    </row>
    <row r="77" spans="1:2">
      <c r="A77" s="134">
        <v>65</v>
      </c>
      <c r="B77" s="135" t="s">
        <v>81</v>
      </c>
    </row>
    <row r="78" spans="1:2">
      <c r="A78" s="134">
        <v>66</v>
      </c>
      <c r="B78" s="135" t="s">
        <v>82</v>
      </c>
    </row>
    <row r="79" spans="1:2">
      <c r="A79" s="134">
        <v>67</v>
      </c>
      <c r="B79" s="135" t="s">
        <v>83</v>
      </c>
    </row>
    <row r="80" spans="1:2">
      <c r="A80" s="134">
        <v>68</v>
      </c>
      <c r="B80" s="135" t="s">
        <v>84</v>
      </c>
    </row>
    <row r="81" spans="1:2">
      <c r="A81" s="134">
        <v>69</v>
      </c>
      <c r="B81" s="135" t="s">
        <v>85</v>
      </c>
    </row>
    <row r="82" spans="1:2">
      <c r="A82" s="134">
        <v>70</v>
      </c>
      <c r="B82" s="135" t="s">
        <v>86</v>
      </c>
    </row>
    <row r="83" spans="1:2">
      <c r="A83" s="134">
        <v>71</v>
      </c>
      <c r="B83" s="135" t="s">
        <v>87</v>
      </c>
    </row>
    <row r="84" spans="1:2">
      <c r="A84" s="134">
        <v>72</v>
      </c>
      <c r="B84" s="135" t="s">
        <v>88</v>
      </c>
    </row>
    <row r="85" spans="1:2">
      <c r="A85" s="134">
        <v>73</v>
      </c>
      <c r="B85" s="135" t="s">
        <v>89</v>
      </c>
    </row>
    <row r="86" spans="1:2">
      <c r="A86" s="134">
        <v>74</v>
      </c>
      <c r="B86" s="135" t="s">
        <v>90</v>
      </c>
    </row>
    <row r="87" spans="1:2">
      <c r="A87" s="134">
        <v>75</v>
      </c>
      <c r="B87" s="135" t="s">
        <v>91</v>
      </c>
    </row>
    <row r="88" spans="1:2">
      <c r="A88" s="134">
        <v>76</v>
      </c>
      <c r="B88" s="135" t="s">
        <v>92</v>
      </c>
    </row>
    <row r="89" spans="1:2">
      <c r="A89" s="134">
        <v>77</v>
      </c>
      <c r="B89" s="135" t="s">
        <v>93</v>
      </c>
    </row>
    <row r="90" spans="1:2">
      <c r="A90" s="134">
        <v>78</v>
      </c>
      <c r="B90" s="135" t="s">
        <v>94</v>
      </c>
    </row>
    <row r="91" spans="1:2">
      <c r="A91" s="134">
        <v>79</v>
      </c>
      <c r="B91" s="135" t="s">
        <v>95</v>
      </c>
    </row>
    <row r="92" spans="1:2">
      <c r="A92" s="134">
        <v>80</v>
      </c>
      <c r="B92" s="135" t="s">
        <v>96</v>
      </c>
    </row>
    <row r="93" spans="1:2">
      <c r="A93" s="134">
        <v>81</v>
      </c>
      <c r="B93" s="135" t="s">
        <v>97</v>
      </c>
    </row>
    <row r="94" spans="1:2">
      <c r="A94" s="134">
        <v>82</v>
      </c>
      <c r="B94" s="135" t="s">
        <v>98</v>
      </c>
    </row>
    <row r="95" spans="1:2">
      <c r="A95" s="134">
        <v>83</v>
      </c>
      <c r="B95" s="135" t="s">
        <v>99</v>
      </c>
    </row>
    <row r="96" spans="1:2">
      <c r="A96" s="134">
        <v>84</v>
      </c>
      <c r="B96" s="135" t="s">
        <v>100</v>
      </c>
    </row>
    <row r="97" spans="1:2">
      <c r="A97" s="134">
        <v>85</v>
      </c>
      <c r="B97" s="135" t="s">
        <v>101</v>
      </c>
    </row>
    <row r="98" spans="1:2">
      <c r="A98" s="134">
        <v>86</v>
      </c>
      <c r="B98" s="135" t="s">
        <v>102</v>
      </c>
    </row>
    <row r="99" spans="1:2">
      <c r="A99" s="134">
        <v>87</v>
      </c>
      <c r="B99" s="135" t="s">
        <v>103</v>
      </c>
    </row>
    <row r="100" spans="1:2">
      <c r="A100" s="134">
        <v>88</v>
      </c>
      <c r="B100" s="135" t="s">
        <v>104</v>
      </c>
    </row>
    <row r="101" spans="1:2">
      <c r="A101" s="134">
        <v>89</v>
      </c>
      <c r="B101" s="135" t="s">
        <v>105</v>
      </c>
    </row>
    <row r="102" spans="1:2">
      <c r="A102" s="134">
        <v>90</v>
      </c>
      <c r="B102" s="135" t="s">
        <v>106</v>
      </c>
    </row>
    <row r="103" spans="1:2">
      <c r="A103" s="134">
        <v>91</v>
      </c>
      <c r="B103" s="135" t="s">
        <v>107</v>
      </c>
    </row>
    <row r="104" spans="1:2">
      <c r="A104" s="134">
        <v>92</v>
      </c>
      <c r="B104" s="135" t="s">
        <v>108</v>
      </c>
    </row>
    <row r="105" spans="1:2">
      <c r="A105" s="134">
        <v>93</v>
      </c>
      <c r="B105" s="135" t="s">
        <v>109</v>
      </c>
    </row>
    <row r="106" spans="1:2">
      <c r="A106" s="134">
        <v>94</v>
      </c>
      <c r="B106" s="135" t="s">
        <v>110</v>
      </c>
    </row>
    <row r="107" spans="1:2">
      <c r="A107" s="134">
        <v>95</v>
      </c>
      <c r="B107" s="135" t="s">
        <v>111</v>
      </c>
    </row>
    <row r="108" spans="1:2">
      <c r="A108" s="134">
        <v>96</v>
      </c>
      <c r="B108" s="135" t="s">
        <v>112</v>
      </c>
    </row>
    <row r="109" spans="1:2">
      <c r="A109" s="134">
        <v>97</v>
      </c>
      <c r="B109" s="135" t="s">
        <v>113</v>
      </c>
    </row>
    <row r="110" spans="1:2">
      <c r="A110" s="134">
        <v>98</v>
      </c>
      <c r="B110" s="135" t="s">
        <v>114</v>
      </c>
    </row>
    <row r="111" spans="1:2">
      <c r="A111" s="134">
        <v>99</v>
      </c>
      <c r="B111" s="135" t="s">
        <v>115</v>
      </c>
    </row>
    <row r="112" spans="1:2">
      <c r="A112" s="134">
        <v>100</v>
      </c>
      <c r="B112" s="135" t="s">
        <v>116</v>
      </c>
    </row>
  </sheetData>
  <sheetProtection password="E848" sheet="1" objects="1" selectLockedCells="1" selectUnlockedCells="1"/>
  <customSheetViews>
    <customSheetView guid="{6167D39F-8E2F-4CD1-888C-E1DCB300434D}" state="hidden">
      <selection activeCell="E8" sqref="E8"/>
      <pageMargins left="0.75" right="0.75" top="1" bottom="1" header="0.5" footer="0.5"/>
      <pageSetup orientation="portrait" r:id="rId1"/>
      <headerFooter alignWithMargins="0"/>
    </customSheetView>
    <customSheetView guid="{483DCDBB-D1CA-4B11-85F4-FA65A96DCE29}" state="hidden">
      <selection activeCell="E8" sqref="E8"/>
      <pageMargins left="0.75" right="0.75" top="1" bottom="1" header="0.5" footer="0.5"/>
      <pageSetup orientation="portrait" r:id="rId2"/>
      <headerFooter alignWithMargins="0"/>
    </customSheetView>
    <customSheetView guid="{FA8C7114-2E15-4727-B4B0-927BCE12D1A6}" state="hidden">
      <selection activeCell="E8" sqref="E8"/>
      <pageMargins left="0.75" right="0.75" top="1" bottom="1" header="0.5" footer="0.5"/>
      <pageSetup orientation="portrait" r:id="rId3"/>
      <headerFooter alignWithMargins="0"/>
    </customSheetView>
    <customSheetView guid="{5C772B04-11E1-4A74-9F43-9A74EF38E5E2}" state="hidden">
      <selection activeCell="E8" sqref="E8"/>
      <pageMargins left="0.75" right="0.75" top="1" bottom="1" header="0.5" footer="0.5"/>
      <pageSetup orientation="portrait" r:id="rId4"/>
      <headerFooter alignWithMargins="0"/>
    </customSheetView>
    <customSheetView guid="{883F4F4D-A630-4132-B676-8201FF751979}" state="hidden">
      <selection activeCell="E8" sqref="E8"/>
      <pageMargins left="0.75" right="0.75" top="1" bottom="1" header="0.5" footer="0.5"/>
      <pageSetup orientation="portrait" r:id="rId5"/>
      <headerFooter alignWithMargins="0"/>
    </customSheetView>
    <customSheetView guid="{D545044E-B7FF-408B-A291-2187C526EC3D}" state="hidden">
      <selection activeCell="E8" sqref="E8"/>
      <pageMargins left="0.75" right="0.75" top="1" bottom="1" header="0.5" footer="0.5"/>
      <pageSetup orientation="portrait" r:id="rId6"/>
      <headerFooter alignWithMargins="0"/>
    </customSheetView>
    <customSheetView guid="{D963BE1A-1920-4E18-8F54-07F354CCE224}" state="hidden">
      <selection activeCell="E8" sqref="E8"/>
      <pageMargins left="0.75" right="0.75" top="1" bottom="1" header="0.5" footer="0.5"/>
      <pageSetup orientation="portrait" r:id="rId7"/>
      <headerFooter alignWithMargins="0"/>
    </customSheetView>
    <customSheetView guid="{D39E83F3-4061-47C5-8153-10B7C21D208A}" state="hidden">
      <selection activeCell="E8" sqref="E8"/>
      <pageMargins left="0.75" right="0.75" top="1" bottom="1" header="0.5" footer="0.5"/>
      <pageSetup orientation="portrait" r:id="rId8"/>
      <headerFooter alignWithMargins="0"/>
    </customSheetView>
    <customSheetView guid="{EFF9997F-F423-457E-8339-C5D06689EC0D}" state="hidden">
      <selection activeCell="E8" sqref="E8"/>
      <pageMargins left="0.75" right="0.75" top="1" bottom="1" header="0.5" footer="0.5"/>
      <pageSetup orientation="portrait" r:id="rId9"/>
      <headerFooter alignWithMargins="0"/>
    </customSheetView>
    <customSheetView guid="{8020169D-1904-4071-9010-34C6BAD35472}" state="hidden">
      <selection activeCell="E8" sqref="E8"/>
      <pageMargins left="0.75" right="0.75" top="1" bottom="1" header="0.5" footer="0.5"/>
      <pageSetup orientation="portrait" r:id="rId10"/>
      <headerFooter alignWithMargins="0"/>
    </customSheetView>
    <customSheetView guid="{BE00177C-666B-4CCB-B6AF-EE8409A04F15}" state="hidden">
      <selection activeCell="E8" sqref="E8"/>
      <pageMargins left="0.75" right="0.75" top="1" bottom="1" header="0.5" footer="0.5"/>
      <pageSetup orientation="portrait" r:id="rId11"/>
      <headerFooter alignWithMargins="0"/>
    </customSheetView>
    <customSheetView guid="{5A07DBA2-29FE-46EA-8A64-6BF1FB7295C8}" state="hidden" showRuler="0">
      <selection activeCell="E8" sqref="E8"/>
      <pageMargins left="0.75" right="0.75" top="1" bottom="1" header="0.5" footer="0.5"/>
      <pageSetup orientation="portrait" r:id="rId12"/>
      <headerFooter alignWithMargins="0"/>
    </customSheetView>
    <customSheetView guid="{42E48991-4351-4471-8AF6-A35D24AE57E4}" state="hidden">
      <selection activeCell="E8" sqref="E8"/>
      <pageMargins left="0.75" right="0.75" top="1" bottom="1" header="0.5" footer="0.5"/>
      <pageSetup orientation="portrait" r:id="rId13"/>
      <headerFooter alignWithMargins="0"/>
    </customSheetView>
    <customSheetView guid="{9CA44E70-650F-49CD-967F-298619682CA2}" state="hidden">
      <selection activeCell="E8" sqref="E8"/>
      <pageMargins left="0.75" right="0.75" top="1" bottom="1" header="0.5" footer="0.5"/>
      <pageSetup orientation="portrait" r:id="rId14"/>
      <headerFooter alignWithMargins="0"/>
    </customSheetView>
    <customSheetView guid="{C39F923C-6CD3-45D8-86F8-6C4D806DDD7E}" state="hidden">
      <selection activeCell="E8" sqref="E8"/>
      <pageMargins left="0.75" right="0.75" top="1" bottom="1" header="0.5" footer="0.5"/>
      <pageSetup orientation="portrait" r:id="rId15"/>
      <headerFooter alignWithMargins="0"/>
    </customSheetView>
    <customSheetView guid="{B1277D53-29D6-4226-81E2-084FB62977B6}" state="hidden">
      <selection activeCell="E8" sqref="E8"/>
      <pageMargins left="0.75" right="0.75" top="1" bottom="1" header="0.5" footer="0.5"/>
      <pageSetup orientation="portrait" r:id="rId16"/>
      <headerFooter alignWithMargins="0"/>
    </customSheetView>
    <customSheetView guid="{58D82F59-8CF6-455F-B9F4-081499FDF243}" state="hidden">
      <selection activeCell="E8" sqref="E8"/>
      <pageMargins left="0.75" right="0.75" top="1" bottom="1" header="0.5" footer="0.5"/>
      <pageSetup orientation="portrait" r:id="rId17"/>
      <headerFooter alignWithMargins="0"/>
    </customSheetView>
    <customSheetView guid="{696D9240-6693-44E8-B9A4-2BFADD101EE2}" state="hidden">
      <selection activeCell="E8" sqref="E8"/>
      <pageMargins left="0.75" right="0.75" top="1" bottom="1" header="0.5" footer="0.5"/>
      <pageSetup orientation="portrait" r:id="rId18"/>
      <headerFooter alignWithMargins="0"/>
    </customSheetView>
    <customSheetView guid="{B0EE7D76-5806-4718-BDAD-3A3EA691E5E4}" state="hidden">
      <selection activeCell="E8" sqref="E8"/>
      <pageMargins left="0.75" right="0.75" top="1" bottom="1" header="0.5" footer="0.5"/>
      <pageSetup orientation="portrait" r:id="rId19"/>
      <headerFooter alignWithMargins="0"/>
    </customSheetView>
    <customSheetView guid="{E95B21C1-D936-4435-AF6F-90CF0B6A7506}" state="hidden">
      <selection activeCell="E8" sqref="E8"/>
      <pageMargins left="0.75" right="0.75" top="1" bottom="1" header="0.5" footer="0.5"/>
      <pageSetup orientation="portrait" r:id="rId20"/>
      <headerFooter alignWithMargins="0"/>
    </customSheetView>
    <customSheetView guid="{9C0E3A54-A1E4-4406-967B-FE168F751196}" state="hidden">
      <selection activeCell="E8" sqref="E8"/>
      <pageMargins left="0.75" right="0.75" top="1" bottom="1" header="0.5" footer="0.5"/>
      <pageSetup orientation="portrait" r:id="rId21"/>
      <headerFooter alignWithMargins="0"/>
    </customSheetView>
    <customSheetView guid="{EF525F2E-18DE-47FD-A864-6F2A2CA91061}" state="hidden">
      <selection activeCell="E8" sqref="E8"/>
      <pageMargins left="0.75" right="0.75" top="1" bottom="1" header="0.5" footer="0.5"/>
      <pageSetup orientation="portrait" r:id="rId22"/>
      <headerFooter alignWithMargins="0"/>
    </customSheetView>
    <customSheetView guid="{FE49A1A8-589E-4C61-B5F2-2DC8472D06ED}" state="hidden">
      <selection activeCell="E8" sqref="E8"/>
      <pageMargins left="0.75" right="0.75" top="1" bottom="1" header="0.5" footer="0.5"/>
      <pageSetup orientation="portrait" r:id="rId23"/>
      <headerFooter alignWithMargins="0"/>
    </customSheetView>
    <customSheetView guid="{7781E931-9022-448B-8CEA-16A952A0B08B}" state="hidden">
      <selection activeCell="E8" sqref="E8"/>
      <pageMargins left="0.75" right="0.75" top="1" bottom="1" header="0.5" footer="0.5"/>
      <pageSetup orientation="portrait" r:id="rId24"/>
      <headerFooter alignWithMargins="0"/>
    </customSheetView>
    <customSheetView guid="{2B22B4D9-734E-466D-B6F8-DF61D532EF69}" state="hidden">
      <selection activeCell="E8" sqref="E8"/>
      <pageMargins left="0.75" right="0.75" top="1" bottom="1" header="0.5" footer="0.5"/>
      <pageSetup orientation="portrait" r:id="rId25"/>
      <headerFooter alignWithMargins="0"/>
    </customSheetView>
    <customSheetView guid="{31B0652A-BB55-4DFD-AFC3-AF588AAE8EEC}" state="hidden">
      <selection activeCell="E8" sqref="E8"/>
      <pageMargins left="0.75" right="0.75" top="1" bottom="1" header="0.5" footer="0.5"/>
      <pageSetup orientation="portrait" r:id="rId26"/>
      <headerFooter alignWithMargins="0"/>
    </customSheetView>
  </customSheetViews>
  <mergeCells count="1">
    <mergeCell ref="A1:B1"/>
  </mergeCells>
  <phoneticPr fontId="3" type="noConversion"/>
  <pageMargins left="0.75" right="0.75" top="1" bottom="1" header="0.5" footer="0.5"/>
  <pageSetup orientation="portrait" r:id="rId2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AC23"/>
  <sheetViews>
    <sheetView showGridLines="0" view="pageBreakPreview" zoomScaleNormal="100" zoomScaleSheetLayoutView="100" workbookViewId="0">
      <selection activeCell="D21" sqref="D21:D22"/>
    </sheetView>
  </sheetViews>
  <sheetFormatPr defaultColWidth="8" defaultRowHeight="16.5"/>
  <cols>
    <col min="1" max="1" width="8" style="170" customWidth="1"/>
    <col min="2" max="2" width="28.875" style="174" customWidth="1"/>
    <col min="3" max="3" width="10.25" style="174" customWidth="1"/>
    <col min="4" max="4" width="50.75" style="174" customWidth="1"/>
    <col min="5" max="5" width="10.375" style="174" customWidth="1"/>
    <col min="6" max="25" width="10.375" style="180" customWidth="1"/>
    <col min="26" max="26" width="8" style="170" customWidth="1"/>
    <col min="27" max="27" width="21" style="170" customWidth="1"/>
    <col min="28" max="16384" width="8" style="170"/>
  </cols>
  <sheetData>
    <row r="1" spans="2:29" s="177" customFormat="1" ht="66.75" customHeight="1">
      <c r="B1" s="578" t="str">
        <f>Cover!$B$2</f>
        <v>Procurement of Insulated Cross Arm for 400kV System under vendor development.</v>
      </c>
      <c r="C1" s="578"/>
      <c r="D1" s="578"/>
      <c r="E1" s="171"/>
      <c r="F1" s="203"/>
      <c r="G1" s="172"/>
      <c r="H1" s="172"/>
      <c r="I1" s="172"/>
      <c r="J1" s="172"/>
      <c r="K1" s="172"/>
      <c r="L1" s="172"/>
      <c r="M1" s="172"/>
      <c r="N1" s="172"/>
      <c r="O1" s="172"/>
      <c r="P1" s="172"/>
      <c r="Q1" s="172"/>
      <c r="R1" s="172"/>
      <c r="S1" s="172"/>
      <c r="T1" s="172"/>
      <c r="U1" s="172"/>
      <c r="V1" s="172"/>
      <c r="W1" s="172"/>
      <c r="X1" s="172"/>
      <c r="Y1" s="172"/>
      <c r="AB1" s="206"/>
      <c r="AC1" s="206"/>
    </row>
    <row r="2" spans="2:29" ht="31.5" customHeight="1">
      <c r="B2" s="579" t="str">
        <f>Cover!B3</f>
        <v>Specification No.: CC/NT/G-MISC/DOM/A06/26/00981</v>
      </c>
      <c r="C2" s="579"/>
      <c r="D2" s="579"/>
      <c r="E2" s="173"/>
      <c r="F2" s="174"/>
      <c r="G2" s="174"/>
      <c r="H2" s="174"/>
      <c r="I2" s="174"/>
      <c r="J2" s="174"/>
      <c r="K2" s="174"/>
      <c r="L2" s="174"/>
      <c r="M2" s="174"/>
      <c r="N2" s="174"/>
      <c r="O2" s="174"/>
      <c r="P2" s="174"/>
      <c r="Q2" s="174"/>
      <c r="R2" s="174"/>
      <c r="S2" s="174"/>
      <c r="T2" s="174"/>
      <c r="U2" s="174"/>
      <c r="V2" s="174"/>
      <c r="W2" s="174"/>
      <c r="X2" s="174"/>
      <c r="Y2" s="174"/>
      <c r="AA2" s="170" t="s">
        <v>162</v>
      </c>
      <c r="AB2" s="208">
        <v>1</v>
      </c>
      <c r="AC2" s="207"/>
    </row>
    <row r="3" spans="2:29" ht="12" customHeight="1">
      <c r="B3" s="175"/>
      <c r="C3" s="175"/>
      <c r="D3" s="175"/>
      <c r="E3" s="175"/>
      <c r="F3" s="174"/>
      <c r="G3" s="174"/>
      <c r="H3" s="174"/>
      <c r="I3" s="174"/>
      <c r="J3" s="174"/>
      <c r="K3" s="174"/>
      <c r="L3" s="174"/>
      <c r="M3" s="174"/>
      <c r="N3" s="174"/>
      <c r="O3" s="174"/>
      <c r="P3" s="174"/>
      <c r="Q3" s="174"/>
      <c r="R3" s="174"/>
      <c r="S3" s="174"/>
      <c r="T3" s="174"/>
      <c r="U3" s="174"/>
      <c r="V3" s="174"/>
      <c r="W3" s="174"/>
      <c r="X3" s="174"/>
      <c r="Y3" s="174"/>
      <c r="AA3" s="170" t="s">
        <v>163</v>
      </c>
      <c r="AB3" s="208">
        <v>2</v>
      </c>
      <c r="AC3" s="207"/>
    </row>
    <row r="4" spans="2:29" ht="20.100000000000001" customHeight="1">
      <c r="B4" s="577" t="s">
        <v>135</v>
      </c>
      <c r="C4" s="577"/>
      <c r="D4" s="577"/>
      <c r="E4" s="175"/>
      <c r="F4" s="174"/>
      <c r="G4" s="174"/>
      <c r="H4" s="174"/>
      <c r="I4" s="174"/>
      <c r="J4" s="174"/>
      <c r="K4" s="174"/>
      <c r="L4" s="174"/>
      <c r="M4" s="174"/>
      <c r="N4" s="174"/>
      <c r="O4" s="174"/>
      <c r="P4" s="174"/>
      <c r="Q4" s="174"/>
      <c r="R4" s="174"/>
      <c r="S4" s="174"/>
      <c r="T4" s="174"/>
      <c r="U4" s="174"/>
      <c r="V4" s="174"/>
      <c r="W4" s="174"/>
      <c r="X4" s="174"/>
      <c r="Y4" s="174"/>
      <c r="AA4" s="170" t="s">
        <v>164</v>
      </c>
      <c r="AB4" s="208"/>
      <c r="AC4" s="207"/>
    </row>
    <row r="5" spans="2:29" ht="12" customHeight="1">
      <c r="B5" s="176"/>
      <c r="C5" s="176"/>
      <c r="F5" s="174"/>
      <c r="G5" s="174"/>
      <c r="H5" s="174"/>
      <c r="I5" s="174"/>
      <c r="J5" s="174"/>
      <c r="K5" s="174"/>
      <c r="L5" s="174"/>
      <c r="M5" s="174"/>
      <c r="N5" s="174"/>
      <c r="O5" s="174"/>
      <c r="P5" s="174"/>
      <c r="Q5" s="174"/>
      <c r="R5" s="174"/>
      <c r="S5" s="174"/>
      <c r="T5" s="174"/>
      <c r="U5" s="174"/>
      <c r="V5" s="174"/>
      <c r="W5" s="174"/>
      <c r="X5" s="174"/>
      <c r="Y5" s="174"/>
      <c r="AB5" s="207"/>
      <c r="AC5" s="207"/>
    </row>
    <row r="6" spans="2:29" s="177" customFormat="1" ht="43.5" hidden="1" customHeight="1">
      <c r="B6" s="370" t="s">
        <v>330</v>
      </c>
      <c r="C6" s="178"/>
      <c r="D6" s="232" t="s">
        <v>162</v>
      </c>
      <c r="F6" s="179"/>
      <c r="G6" s="179"/>
      <c r="H6" s="179"/>
      <c r="I6" s="179"/>
      <c r="J6" s="179"/>
      <c r="K6" s="179"/>
      <c r="L6" s="179"/>
      <c r="M6" s="179"/>
      <c r="N6" s="179"/>
      <c r="O6" s="179"/>
      <c r="P6" s="179"/>
      <c r="Q6" s="179"/>
      <c r="R6" s="179"/>
      <c r="S6" s="179"/>
      <c r="U6" s="179"/>
      <c r="V6" s="179"/>
      <c r="W6" s="179"/>
      <c r="X6" s="179"/>
      <c r="Y6" s="179"/>
      <c r="AA6" s="231" t="e">
        <f xml:space="preserve"> IF(D6= "Sole Bidder", 0,#REF!)</f>
        <v>#REF!</v>
      </c>
      <c r="AB6" s="206"/>
      <c r="AC6" s="206"/>
    </row>
    <row r="7" spans="2:29" ht="19.5" customHeight="1">
      <c r="B7" s="181"/>
      <c r="C7" s="181"/>
      <c r="D7" s="179"/>
    </row>
    <row r="8" spans="2:29" ht="24" customHeight="1">
      <c r="B8" s="182" t="str">
        <f>IF(D6="Individual Firm","Name of Sole Bidder [Individual Firm]",IF(D6="Licensee of a Manufacturer","Name of Bidder [Licensee]","Name of Bidder [Authorised Representative]"))</f>
        <v>Name of Sole Bidder [Individual Firm]</v>
      </c>
      <c r="C8" s="183"/>
      <c r="D8" s="378"/>
    </row>
    <row r="9" spans="2:29" ht="27.75" customHeight="1">
      <c r="B9" s="184" t="s">
        <v>165</v>
      </c>
      <c r="C9" s="185"/>
      <c r="D9" s="378"/>
    </row>
    <row r="10" spans="2:29" ht="22.5" customHeight="1">
      <c r="B10" s="186"/>
      <c r="C10" s="187"/>
      <c r="D10" s="490"/>
    </row>
    <row r="11" spans="2:29" ht="27" customHeight="1">
      <c r="B11" s="188"/>
      <c r="C11" s="189"/>
      <c r="D11" s="490"/>
    </row>
    <row r="12" spans="2:29" ht="15" customHeight="1">
      <c r="D12" s="181"/>
    </row>
    <row r="13" spans="2:29">
      <c r="B13" s="182" t="str">
        <f>IF(D6="Individual Firm","",IF(D6="Licensee of a Manufacturer","Name of Manufacturer [Licenser]","Name of Manufacturer"))</f>
        <v/>
      </c>
      <c r="C13" s="183"/>
      <c r="D13" s="378"/>
    </row>
    <row r="14" spans="2:29">
      <c r="B14" s="184" t="s">
        <v>166</v>
      </c>
      <c r="C14" s="185"/>
      <c r="D14" s="378"/>
    </row>
    <row r="15" spans="2:29">
      <c r="B15" s="186"/>
      <c r="C15" s="187"/>
      <c r="D15" s="378"/>
    </row>
    <row r="16" spans="2:29">
      <c r="B16" s="188"/>
      <c r="C16" s="189"/>
      <c r="D16" s="378"/>
    </row>
    <row r="17" spans="2:5" ht="24" customHeight="1">
      <c r="D17" s="181"/>
    </row>
    <row r="18" spans="2:5">
      <c r="B18" s="190" t="s">
        <v>136</v>
      </c>
      <c r="C18" s="191"/>
      <c r="D18" s="378"/>
    </row>
    <row r="19" spans="2:5" ht="25.5" customHeight="1">
      <c r="B19" s="190" t="s">
        <v>137</v>
      </c>
      <c r="C19" s="191"/>
      <c r="D19" s="378"/>
    </row>
    <row r="20" spans="2:5" ht="21" customHeight="1">
      <c r="B20" s="192"/>
      <c r="C20" s="192"/>
      <c r="D20" s="192"/>
    </row>
    <row r="21" spans="2:5" ht="21" customHeight="1">
      <c r="B21" s="190" t="s">
        <v>138</v>
      </c>
      <c r="C21" s="191"/>
      <c r="D21" s="489"/>
      <c r="E21" s="180"/>
    </row>
    <row r="22" spans="2:5" ht="21" customHeight="1">
      <c r="B22" s="190" t="s">
        <v>139</v>
      </c>
      <c r="C22" s="191"/>
      <c r="D22" s="490"/>
      <c r="E22" s="180"/>
    </row>
    <row r="23" spans="2:5">
      <c r="E23" s="180"/>
    </row>
  </sheetData>
  <sheetProtection algorithmName="SHA-512" hashValue="2zxBvZW94Uf1hJjIKA8R7L9d60jVEiQeoy49qHNmPjhoHr9AMy7dvY8U3ec8NCq6eS2qKrC0qCmAZcwRjTEl0A==" saltValue="5FFXxoDwfXld8r9aBHmUiw==" spinCount="100000" sheet="1" formatColumns="0" formatRows="0" selectLockedCells="1"/>
  <customSheetViews>
    <customSheetView guid="{6167D39F-8E2F-4CD1-888C-E1DCB300434D}" showPageBreaks="1" showGridLines="0" printArea="1" hiddenRows="1" view="pageBreakPreview">
      <selection activeCell="D13" sqref="D13"/>
      <pageMargins left="0.75" right="0.75" top="0.69" bottom="0.7" header="0.4" footer="0.37"/>
      <pageSetup orientation="portrait" r:id="rId1"/>
      <headerFooter alignWithMargins="0"/>
    </customSheetView>
    <customSheetView guid="{483DCDBB-D1CA-4B11-85F4-FA65A96DCE29}" showPageBreaks="1" showGridLines="0" printArea="1" hiddenRows="1" view="pageBreakPreview">
      <selection activeCell="D14" sqref="D14"/>
      <pageMargins left="0.75" right="0.75" top="0.69" bottom="0.7" header="0.4" footer="0.37"/>
      <pageSetup orientation="portrait" r:id="rId2"/>
      <headerFooter alignWithMargins="0"/>
    </customSheetView>
    <customSheetView guid="{FA8C7114-2E15-4727-B4B0-927BCE12D1A6}" showPageBreaks="1" showGridLines="0" printArea="1" hiddenRows="1" view="pageBreakPreview">
      <selection activeCell="D14" sqref="D14"/>
      <pageMargins left="0.75" right="0.75" top="0.69" bottom="0.7" header="0.4" footer="0.37"/>
      <pageSetup orientation="portrait" r:id="rId3"/>
      <headerFooter alignWithMargins="0"/>
    </customSheetView>
    <customSheetView guid="{5C772B04-11E1-4A74-9F43-9A74EF38E5E2}" showPageBreaks="1" showGridLines="0" printArea="1" hiddenRows="1" view="pageBreakPreview">
      <selection activeCell="D21" sqref="D21"/>
      <pageMargins left="0.75" right="0.75" top="0.69" bottom="0.7" header="0.4" footer="0.37"/>
      <pageSetup orientation="portrait" r:id="rId4"/>
      <headerFooter alignWithMargins="0"/>
    </customSheetView>
    <customSheetView guid="{883F4F4D-A630-4132-B676-8201FF751979}" showPageBreaks="1" showGridLines="0" printArea="1" hiddenRows="1" view="pageBreakPreview">
      <selection activeCell="D10" sqref="D10"/>
      <pageMargins left="0.75" right="0.75" top="0.69" bottom="0.7" header="0.4" footer="0.37"/>
      <pageSetup orientation="portrait" r:id="rId5"/>
      <headerFooter alignWithMargins="0"/>
    </customSheetView>
    <customSheetView guid="{D545044E-B7FF-408B-A291-2187C526EC3D}" showPageBreaks="1" showGridLines="0" printArea="1" hiddenRows="1" view="pageBreakPreview">
      <selection activeCell="D11" sqref="D11"/>
      <pageMargins left="0.75" right="0.75" top="0.69" bottom="0.7" header="0.4" footer="0.37"/>
      <pageSetup orientation="portrait" r:id="rId6"/>
      <headerFooter alignWithMargins="0"/>
    </customSheetView>
    <customSheetView guid="{D963BE1A-1920-4E18-8F54-07F354CCE224}" showPageBreaks="1" showGridLines="0" printArea="1" hiddenRows="1" view="pageBreakPreview">
      <selection activeCell="D21" sqref="D21:D22"/>
      <pageMargins left="0.75" right="0.75" top="0.69" bottom="0.7" header="0.4" footer="0.37"/>
      <pageSetup orientation="portrait" r:id="rId7"/>
      <headerFooter alignWithMargins="0"/>
    </customSheetView>
    <customSheetView guid="{D39E83F3-4061-47C5-8153-10B7C21D208A}" showPageBreaks="1" showGridLines="0" printArea="1" view="pageBreakPreview">
      <selection activeCell="D6" sqref="D6"/>
      <pageMargins left="0.75" right="0.75" top="0.69" bottom="0.7" header="0.4" footer="0.37"/>
      <pageSetup orientation="portrait" r:id="rId8"/>
      <headerFooter alignWithMargins="0"/>
    </customSheetView>
    <customSheetView guid="{EFF9997F-F423-457E-8339-C5D06689EC0D}" showPageBreaks="1" showGridLines="0" printArea="1" view="pageBreakPreview">
      <selection activeCell="D6" sqref="D6"/>
      <pageMargins left="0.75" right="0.75" top="0.69" bottom="0.7" header="0.4" footer="0.37"/>
      <pageSetup orientation="portrait" r:id="rId9"/>
      <headerFooter alignWithMargins="0"/>
    </customSheetView>
    <customSheetView guid="{8020169D-1904-4071-9010-34C6BAD35472}" showPageBreaks="1" showGridLines="0" printArea="1" view="pageBreakPreview">
      <selection activeCell="D6" sqref="D6"/>
      <pageMargins left="0.75" right="0.75" top="0.69" bottom="0.7" header="0.4" footer="0.37"/>
      <pageSetup orientation="portrait" r:id="rId10"/>
      <headerFooter alignWithMargins="0"/>
    </customSheetView>
    <customSheetView guid="{BE00177C-666B-4CCB-B6AF-EE8409A04F15}" showPageBreaks="1" showGridLines="0" printArea="1" view="pageBreakPreview">
      <selection activeCell="D10" sqref="D10"/>
      <pageMargins left="0.75" right="0.75" top="0.69" bottom="0.7" header="0.4" footer="0.37"/>
      <pageSetup orientation="portrait" r:id="rId11"/>
      <headerFooter alignWithMargins="0"/>
    </customSheetView>
    <customSheetView guid="{5A07DBA2-29FE-46EA-8A64-6BF1FB7295C8}" showPageBreaks="1" showGridLines="0" printArea="1" view="pageBreakPreview" showRuler="0" topLeftCell="A4">
      <selection activeCell="D18" sqref="D18"/>
      <pageMargins left="0.75" right="0.75" top="0.69" bottom="0.7" header="0.4" footer="0.37"/>
      <pageSetup orientation="portrait" r:id="rId12"/>
      <headerFooter alignWithMargins="0"/>
    </customSheetView>
    <customSheetView guid="{42E48991-4351-4471-8AF6-A35D24AE57E4}" showPageBreaks="1" showGridLines="0" printArea="1" view="pageBreakPreview">
      <selection activeCell="D10" sqref="D10"/>
      <pageMargins left="0.75" right="0.75" top="0.69" bottom="0.7" header="0.4" footer="0.37"/>
      <pageSetup orientation="portrait" r:id="rId13"/>
      <headerFooter alignWithMargins="0"/>
    </customSheetView>
    <customSheetView guid="{9CA44E70-650F-49CD-967F-298619682CA2}" showGridLines="0" topLeftCell="A7">
      <selection activeCell="D11" sqref="D11"/>
      <pageMargins left="0.75" right="0.75" top="0.69" bottom="0.7" header="0.4" footer="0.37"/>
      <pageSetup orientation="portrait" r:id="rId14"/>
      <headerFooter alignWithMargins="0"/>
    </customSheetView>
    <customSheetView guid="{C39F923C-6CD3-45D8-86F8-6C4D806DDD7E}" showPageBreaks="1" showGridLines="0" printArea="1" view="pageBreakPreview">
      <selection activeCell="F45" sqref="F45"/>
      <pageMargins left="0.75" right="0.75" top="0.69" bottom="0.7" header="0.4" footer="0.37"/>
      <pageSetup orientation="portrait" r:id="rId15"/>
      <headerFooter alignWithMargins="0"/>
    </customSheetView>
    <customSheetView guid="{B1277D53-29D6-4226-81E2-084FB62977B6}" scale="60" showPageBreaks="1" showGridLines="0" printArea="1" view="pageBreakPreview">
      <selection activeCell="D6" sqref="D6"/>
      <pageMargins left="0.75" right="0.75" top="0.69" bottom="0.7" header="0.4" footer="0.37"/>
      <pageSetup orientation="portrait" r:id="rId16"/>
      <headerFooter alignWithMargins="0"/>
    </customSheetView>
    <customSheetView guid="{58D82F59-8CF6-455F-B9F4-081499FDF243}" showGridLines="0">
      <selection activeCell="D9" sqref="D9"/>
      <pageMargins left="0.75" right="0.75" top="0.69" bottom="0.7" header="0.4" footer="0.37"/>
      <pageSetup orientation="portrait" r:id="rId17"/>
      <headerFooter alignWithMargins="0"/>
    </customSheetView>
    <customSheetView guid="{696D9240-6693-44E8-B9A4-2BFADD101EE2}" showGridLines="0">
      <selection activeCell="D6" sqref="D6"/>
      <pageMargins left="0.75" right="0.75" top="0.69" bottom="0.7" header="0.4" footer="0.37"/>
      <pageSetup orientation="portrait" r:id="rId18"/>
      <headerFooter alignWithMargins="0"/>
    </customSheetView>
    <customSheetView guid="{B0EE7D76-5806-4718-BDAD-3A3EA691E5E4}" showGridLines="0" topLeftCell="A4">
      <selection activeCell="D22" sqref="D22"/>
      <pageMargins left="0.75" right="0.75" top="0.69" bottom="0.7" header="0.4" footer="0.37"/>
      <pageSetup orientation="portrait" r:id="rId19"/>
      <headerFooter alignWithMargins="0"/>
    </customSheetView>
    <customSheetView guid="{E95B21C1-D936-4435-AF6F-90CF0B6A7506}" scale="60" showPageBreaks="1" showGridLines="0" printArea="1" view="pageBreakPreview">
      <selection activeCell="D6" sqref="D6"/>
      <pageMargins left="0.75" right="0.75" top="0.69" bottom="0.7" header="0.4" footer="0.37"/>
      <pageSetup orientation="portrait" r:id="rId20"/>
      <headerFooter alignWithMargins="0"/>
    </customSheetView>
    <customSheetView guid="{9C0E3A54-A1E4-4406-967B-FE168F751196}" showGridLines="0" topLeftCell="A7">
      <selection activeCell="D11" sqref="D11"/>
      <pageMargins left="0.75" right="0.75" top="0.69" bottom="0.7" header="0.4" footer="0.37"/>
      <pageSetup orientation="portrait" r:id="rId21"/>
      <headerFooter alignWithMargins="0"/>
    </customSheetView>
    <customSheetView guid="{EF525F2E-18DE-47FD-A864-6F2A2CA91061}" showGridLines="0">
      <selection activeCell="D9" sqref="D9"/>
      <pageMargins left="0.75" right="0.75" top="0.69" bottom="0.7" header="0.4" footer="0.37"/>
      <pageSetup orientation="portrait" r:id="rId22"/>
      <headerFooter alignWithMargins="0"/>
    </customSheetView>
    <customSheetView guid="{FE49A1A8-589E-4C61-B5F2-2DC8472D06ED}" showPageBreaks="1" showGridLines="0" printArea="1" view="pageBreakPreview">
      <selection activeCell="D21" sqref="D21:D22"/>
      <pageMargins left="0.75" right="0.75" top="0.69" bottom="0.7" header="0.4" footer="0.37"/>
      <pageSetup orientation="portrait" r:id="rId23"/>
      <headerFooter alignWithMargins="0"/>
    </customSheetView>
    <customSheetView guid="{7781E931-9022-448B-8CEA-16A952A0B08B}" showPageBreaks="1" showGridLines="0" printArea="1" view="pageBreakPreview">
      <selection activeCell="D6" sqref="D6"/>
      <pageMargins left="0.75" right="0.75" top="0.69" bottom="0.7" header="0.4" footer="0.37"/>
      <pageSetup orientation="portrait" r:id="rId24"/>
      <headerFooter alignWithMargins="0"/>
    </customSheetView>
    <customSheetView guid="{2B22B4D9-734E-466D-B6F8-DF61D532EF69}" showPageBreaks="1" showGridLines="0" printArea="1" hiddenRows="1" view="pageBreakPreview">
      <selection activeCell="D21" sqref="D21:D22"/>
      <pageMargins left="0.75" right="0.75" top="0.69" bottom="0.7" header="0.4" footer="0.37"/>
      <pageSetup orientation="portrait" r:id="rId25"/>
      <headerFooter alignWithMargins="0"/>
    </customSheetView>
    <customSheetView guid="{31B0652A-BB55-4DFD-AFC3-AF588AAE8EEC}" showPageBreaks="1" showGridLines="0" printArea="1" hiddenRows="1" view="pageBreakPreview">
      <selection activeCell="D13" sqref="D13"/>
      <pageMargins left="0.75" right="0.75" top="0.69" bottom="0.7" header="0.4" footer="0.37"/>
      <pageSetup orientation="portrait" r:id="rId26"/>
      <headerFooter alignWithMargins="0"/>
    </customSheetView>
  </customSheetViews>
  <mergeCells count="3">
    <mergeCell ref="B4:D4"/>
    <mergeCell ref="B1:D1"/>
    <mergeCell ref="B2:D2"/>
  </mergeCells>
  <phoneticPr fontId="35" type="noConversion"/>
  <conditionalFormatting sqref="B13:C16">
    <cfRule type="expression" dxfId="2" priority="4" stopIfTrue="1">
      <formula>$D$6= "Individual Firm"</formula>
    </cfRule>
  </conditionalFormatting>
  <conditionalFormatting sqref="D7">
    <cfRule type="expression" dxfId="1" priority="3" stopIfTrue="1">
      <formula>$AA$6=0</formula>
    </cfRule>
  </conditionalFormatting>
  <conditionalFormatting sqref="D13:D16">
    <cfRule type="expression" dxfId="0" priority="1" stopIfTrue="1">
      <formula>$D$6= "Individual Firm"</formula>
    </cfRule>
  </conditionalFormatting>
  <dataValidations count="2">
    <dataValidation type="date" allowBlank="1" showInputMessage="1" showErrorMessage="1" error="Enter date in dd-mmm-yy format. Example 01-oct-10" sqref="D21" xr:uid="{00000000-0002-0000-0200-000000000000}">
      <formula1>AB17</formula1>
      <formula2>AB18</formula2>
    </dataValidation>
    <dataValidation type="list" allowBlank="1" showInputMessage="1" showErrorMessage="1" sqref="D6" xr:uid="{00000000-0002-0000-0200-000001000000}">
      <formula1>$AA$2:$AA$4</formula1>
    </dataValidation>
  </dataValidations>
  <pageMargins left="0.75" right="0.75" top="0.69" bottom="0.7" header="0.4" footer="0.37"/>
  <pageSetup orientation="portrait" r:id="rId27"/>
  <headerFooter alignWithMargins="0"/>
  <drawing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2"/>
    <pageSetUpPr fitToPage="1"/>
  </sheetPr>
  <dimension ref="A1:AB32"/>
  <sheetViews>
    <sheetView showGridLines="0" view="pageBreakPreview" topLeftCell="A11" zoomScale="80" zoomScaleNormal="100" zoomScaleSheetLayoutView="80" workbookViewId="0">
      <selection activeCell="G18" sqref="G18"/>
    </sheetView>
  </sheetViews>
  <sheetFormatPr defaultColWidth="9" defaultRowHeight="16.5"/>
  <cols>
    <col min="1" max="1" width="11.75" style="82" customWidth="1"/>
    <col min="2" max="2" width="20.375" style="82" customWidth="1"/>
    <col min="3" max="3" width="8.625" style="82" customWidth="1"/>
    <col min="4" max="4" width="17.75" style="82" customWidth="1"/>
    <col min="5" max="5" width="17.375" style="82" customWidth="1"/>
    <col min="6" max="6" width="12.875" style="82" customWidth="1"/>
    <col min="7" max="7" width="18.25" style="82" customWidth="1"/>
    <col min="8" max="8" width="11.5" style="82" customWidth="1"/>
    <col min="9" max="9" width="18.875" style="82" customWidth="1"/>
    <col min="10" max="10" width="64.75" style="265" customWidth="1"/>
    <col min="11" max="11" width="13.125" style="265" customWidth="1"/>
    <col min="12" max="12" width="6.625" style="82" customWidth="1"/>
    <col min="13" max="13" width="9.5" style="82" customWidth="1"/>
    <col min="14" max="14" width="16.875" style="25" customWidth="1"/>
    <col min="15" max="15" width="25.25" style="25" customWidth="1"/>
    <col min="16" max="16" width="15.25" style="25" hidden="1" customWidth="1"/>
    <col min="17" max="17" width="9" style="240" hidden="1" customWidth="1"/>
    <col min="18" max="18" width="9" style="74" hidden="1" customWidth="1"/>
    <col min="19" max="19" width="6.375" style="74" hidden="1" customWidth="1"/>
    <col min="20" max="20" width="9" style="74" hidden="1" customWidth="1"/>
    <col min="21" max="21" width="12.875" style="74" hidden="1" customWidth="1"/>
    <col min="22" max="22" width="20.625" style="74" hidden="1" customWidth="1"/>
    <col min="23" max="23" width="18.375" style="74" hidden="1" customWidth="1"/>
    <col min="24" max="25" width="9" style="74" hidden="1" customWidth="1"/>
    <col min="26" max="26" width="9" style="74" customWidth="1"/>
    <col min="27" max="27" width="9" style="74" hidden="1" customWidth="1"/>
    <col min="28" max="28" width="31.5" style="74" hidden="1" customWidth="1"/>
    <col min="29" max="16384" width="9" style="74"/>
  </cols>
  <sheetData>
    <row r="1" spans="1:23" ht="18" customHeight="1">
      <c r="A1" s="75" t="str">
        <f>Cover!B3</f>
        <v>Specification No.: CC/NT/G-MISC/DOM/A06/26/00981</v>
      </c>
      <c r="B1" s="75"/>
      <c r="C1" s="75"/>
      <c r="D1" s="75"/>
      <c r="E1" s="75"/>
      <c r="F1" s="75"/>
      <c r="G1" s="75"/>
      <c r="H1" s="75"/>
      <c r="I1" s="75"/>
      <c r="J1" s="264"/>
      <c r="K1" s="264"/>
      <c r="L1" s="75"/>
      <c r="M1" s="75"/>
      <c r="N1" s="78"/>
      <c r="O1" s="79" t="s">
        <v>241</v>
      </c>
      <c r="P1" s="79"/>
    </row>
    <row r="2" spans="1:23" ht="6" customHeight="1">
      <c r="A2" s="60"/>
      <c r="B2" s="60"/>
      <c r="C2" s="60"/>
      <c r="D2" s="60"/>
      <c r="E2" s="60"/>
      <c r="F2" s="60"/>
      <c r="G2" s="60"/>
      <c r="H2" s="60"/>
      <c r="I2" s="60"/>
      <c r="J2" s="60"/>
      <c r="K2" s="60"/>
      <c r="L2" s="60"/>
      <c r="M2" s="60"/>
    </row>
    <row r="3" spans="1:23" ht="42" customHeight="1">
      <c r="A3" s="581" t="str">
        <f>Cover!$B$2</f>
        <v>Procurement of Insulated Cross Arm for 400kV System under vendor development.</v>
      </c>
      <c r="B3" s="581"/>
      <c r="C3" s="581"/>
      <c r="D3" s="581"/>
      <c r="E3" s="581"/>
      <c r="F3" s="581"/>
      <c r="G3" s="581"/>
      <c r="H3" s="581"/>
      <c r="I3" s="581"/>
      <c r="J3" s="581"/>
      <c r="K3" s="581"/>
      <c r="L3" s="581"/>
      <c r="M3" s="581"/>
      <c r="N3" s="581"/>
      <c r="O3" s="581"/>
      <c r="P3" s="581"/>
    </row>
    <row r="4" spans="1:23" ht="21.95" customHeight="1">
      <c r="A4" s="582" t="s">
        <v>244</v>
      </c>
      <c r="B4" s="582"/>
      <c r="C4" s="582"/>
      <c r="D4" s="582"/>
      <c r="E4" s="582"/>
      <c r="F4" s="582"/>
      <c r="G4" s="582"/>
      <c r="H4" s="582"/>
      <c r="I4" s="582"/>
      <c r="J4" s="582"/>
      <c r="K4" s="582"/>
      <c r="L4" s="582"/>
      <c r="M4" s="582"/>
      <c r="N4" s="582"/>
      <c r="O4" s="582"/>
      <c r="P4" s="582"/>
    </row>
    <row r="5" spans="1:23" ht="18" customHeight="1">
      <c r="J5" s="82"/>
      <c r="K5" s="82"/>
    </row>
    <row r="6" spans="1:23" ht="18" customHeight="1">
      <c r="A6" s="22" t="s">
        <v>167</v>
      </c>
      <c r="B6" s="22"/>
      <c r="C6" s="22"/>
      <c r="D6" s="22"/>
      <c r="E6" s="22"/>
      <c r="F6" s="22"/>
      <c r="G6" s="22"/>
      <c r="H6" s="22"/>
      <c r="I6" s="22"/>
      <c r="J6" s="23"/>
      <c r="K6" s="23"/>
      <c r="L6" s="22"/>
      <c r="M6" s="22"/>
      <c r="N6" s="57" t="s">
        <v>215</v>
      </c>
      <c r="P6" s="23"/>
    </row>
    <row r="7" spans="1:23" ht="18" customHeight="1">
      <c r="A7" s="22" t="str">
        <f>"Bidder as "&amp; 'Names of Bidder'!D6</f>
        <v>Bidder as Individual Firm</v>
      </c>
      <c r="B7" s="22"/>
      <c r="C7" s="22"/>
      <c r="D7" s="22"/>
      <c r="E7" s="22"/>
      <c r="F7" s="22"/>
      <c r="G7" s="22"/>
      <c r="H7" s="22"/>
      <c r="I7" s="22"/>
      <c r="N7" s="56" t="s">
        <v>217</v>
      </c>
      <c r="P7" s="23"/>
    </row>
    <row r="8" spans="1:23" ht="15.75" customHeight="1">
      <c r="A8" s="22" t="s">
        <v>216</v>
      </c>
      <c r="B8" s="22"/>
      <c r="C8" s="580" t="str">
        <f>IF('Names of Bidder'!D8=0, "", 'Names of Bidder'!D8)</f>
        <v/>
      </c>
      <c r="D8" s="580"/>
      <c r="E8" s="580"/>
      <c r="F8" s="488"/>
      <c r="G8" s="488"/>
      <c r="H8" s="488"/>
      <c r="I8" s="488"/>
      <c r="J8" s="488"/>
      <c r="N8" s="56" t="s">
        <v>219</v>
      </c>
      <c r="P8" s="23"/>
    </row>
    <row r="9" spans="1:23">
      <c r="A9" s="22" t="s">
        <v>218</v>
      </c>
      <c r="B9" s="22"/>
      <c r="C9" s="580" t="str">
        <f>IF('Names of Bidder'!D9=0, "", 'Names of Bidder'!D9)</f>
        <v/>
      </c>
      <c r="D9" s="580"/>
      <c r="E9" s="580"/>
      <c r="F9" s="488"/>
      <c r="G9" s="488"/>
      <c r="H9" s="488"/>
      <c r="I9" s="488"/>
      <c r="J9" s="488"/>
      <c r="N9" s="56" t="s">
        <v>220</v>
      </c>
      <c r="P9" s="23"/>
    </row>
    <row r="10" spans="1:23">
      <c r="A10" s="23"/>
      <c r="B10" s="23"/>
      <c r="C10" s="580" t="str">
        <f>IF('Names of Bidder'!D10=0, "", 'Names of Bidder'!D10)</f>
        <v/>
      </c>
      <c r="D10" s="580"/>
      <c r="E10" s="580"/>
      <c r="F10" s="488"/>
      <c r="G10" s="488"/>
      <c r="H10" s="488"/>
      <c r="I10" s="488"/>
      <c r="J10" s="488"/>
      <c r="N10" s="371" t="s">
        <v>331</v>
      </c>
      <c r="P10" s="23"/>
    </row>
    <row r="11" spans="1:23">
      <c r="A11" s="23"/>
      <c r="B11" s="23"/>
      <c r="C11" s="580" t="str">
        <f>IF('Names of Bidder'!D11=0, "", 'Names of Bidder'!D11)</f>
        <v/>
      </c>
      <c r="D11" s="580"/>
      <c r="E11" s="580"/>
      <c r="F11" s="488"/>
      <c r="G11" s="488"/>
      <c r="H11" s="488"/>
      <c r="I11" s="488"/>
      <c r="J11" s="488"/>
      <c r="N11" s="56" t="s">
        <v>222</v>
      </c>
      <c r="P11" s="23"/>
    </row>
    <row r="12" spans="1:23" ht="18" customHeight="1">
      <c r="A12" s="23"/>
      <c r="B12" s="23"/>
      <c r="C12" s="23"/>
      <c r="D12" s="23"/>
      <c r="E12" s="23"/>
      <c r="F12" s="23"/>
      <c r="G12" s="23"/>
      <c r="H12" s="23"/>
      <c r="I12" s="23"/>
      <c r="J12" s="24"/>
      <c r="K12" s="24"/>
      <c r="L12" s="24"/>
      <c r="M12" s="24"/>
      <c r="N12" s="56"/>
      <c r="P12" s="23"/>
    </row>
    <row r="13" spans="1:23" ht="18" customHeight="1">
      <c r="A13" s="23"/>
      <c r="B13" s="23"/>
      <c r="C13" s="23"/>
      <c r="D13" s="23"/>
      <c r="E13" s="23"/>
      <c r="F13" s="23"/>
      <c r="G13" s="23"/>
      <c r="H13" s="23"/>
      <c r="I13" s="23"/>
      <c r="J13" s="23"/>
      <c r="K13" s="23"/>
      <c r="L13" s="23"/>
      <c r="M13" s="23"/>
      <c r="N13" s="22"/>
    </row>
    <row r="14" spans="1:23" ht="27" customHeight="1">
      <c r="A14" s="585" t="s">
        <v>411</v>
      </c>
      <c r="B14" s="585"/>
      <c r="C14" s="585"/>
      <c r="D14" s="585"/>
      <c r="E14" s="585"/>
      <c r="F14" s="585"/>
      <c r="G14" s="585"/>
      <c r="H14" s="585"/>
      <c r="I14" s="585"/>
      <c r="J14" s="585"/>
      <c r="K14" s="585"/>
      <c r="L14" s="585"/>
      <c r="M14" s="585"/>
      <c r="N14" s="585"/>
      <c r="O14" s="585"/>
      <c r="P14" s="585"/>
      <c r="Q14" s="266"/>
    </row>
    <row r="15" spans="1:23" ht="18" customHeight="1">
      <c r="J15" s="82"/>
      <c r="K15" s="82"/>
      <c r="N15" s="78"/>
      <c r="O15" s="79" t="s">
        <v>191</v>
      </c>
      <c r="U15" s="74">
        <f>Discount!O18</f>
        <v>0</v>
      </c>
    </row>
    <row r="16" spans="1:23" ht="90" customHeight="1">
      <c r="A16" s="96" t="s">
        <v>192</v>
      </c>
      <c r="B16" s="96" t="s">
        <v>418</v>
      </c>
      <c r="C16" s="494" t="s">
        <v>419</v>
      </c>
      <c r="D16" s="497" t="s">
        <v>431</v>
      </c>
      <c r="E16" s="96" t="s">
        <v>421</v>
      </c>
      <c r="F16" s="498" t="s">
        <v>434</v>
      </c>
      <c r="G16" s="513" t="s">
        <v>464</v>
      </c>
      <c r="H16" s="513" t="s">
        <v>435</v>
      </c>
      <c r="I16" s="513" t="s">
        <v>452</v>
      </c>
      <c r="J16" s="96" t="s">
        <v>214</v>
      </c>
      <c r="K16" s="495" t="s">
        <v>168</v>
      </c>
      <c r="L16" s="239" t="s">
        <v>190</v>
      </c>
      <c r="M16" s="239" t="s">
        <v>193</v>
      </c>
      <c r="N16" s="96" t="s">
        <v>440</v>
      </c>
      <c r="O16" s="96" t="s">
        <v>441</v>
      </c>
      <c r="P16" s="96" t="s">
        <v>406</v>
      </c>
      <c r="U16" s="74" t="e">
        <f>Discount!O19</f>
        <v>#REF!</v>
      </c>
      <c r="W16" s="503" t="s">
        <v>453</v>
      </c>
    </row>
    <row r="17" spans="1:28" ht="18" customHeight="1">
      <c r="A17" s="239">
        <v>1</v>
      </c>
      <c r="B17" s="239">
        <v>2</v>
      </c>
      <c r="C17" s="239">
        <v>3</v>
      </c>
      <c r="D17" s="496" t="s">
        <v>433</v>
      </c>
      <c r="E17" s="496">
        <v>4</v>
      </c>
      <c r="F17" s="496" t="s">
        <v>436</v>
      </c>
      <c r="G17" s="496" t="s">
        <v>437</v>
      </c>
      <c r="H17" s="496" t="s">
        <v>438</v>
      </c>
      <c r="I17" s="496" t="s">
        <v>439</v>
      </c>
      <c r="J17" s="496">
        <v>5</v>
      </c>
      <c r="K17" s="239">
        <v>6</v>
      </c>
      <c r="L17" s="239">
        <v>7</v>
      </c>
      <c r="M17" s="239">
        <v>8</v>
      </c>
      <c r="N17" s="239">
        <v>9</v>
      </c>
      <c r="O17" s="239" t="s">
        <v>422</v>
      </c>
      <c r="P17" s="239">
        <v>11</v>
      </c>
      <c r="W17" s="502"/>
    </row>
    <row r="18" spans="1:28" s="92" customFormat="1" ht="66" customHeight="1">
      <c r="A18" s="514">
        <v>1</v>
      </c>
      <c r="B18" s="515">
        <v>7000031187</v>
      </c>
      <c r="C18" s="515">
        <v>10</v>
      </c>
      <c r="D18" s="516" t="s">
        <v>483</v>
      </c>
      <c r="E18" s="515">
        <v>1000056640</v>
      </c>
      <c r="F18" s="515">
        <v>85469090</v>
      </c>
      <c r="G18" s="517"/>
      <c r="H18" s="515">
        <v>18</v>
      </c>
      <c r="I18" s="517"/>
      <c r="J18" s="545" t="s">
        <v>474</v>
      </c>
      <c r="K18" s="518"/>
      <c r="L18" s="519" t="s">
        <v>427</v>
      </c>
      <c r="M18" s="520">
        <v>300</v>
      </c>
      <c r="N18" s="511"/>
      <c r="O18" s="512">
        <f>IF(N18=0, 0, IF(ISERROR(M18*N18), N18, M18*N18))</f>
        <v>0</v>
      </c>
      <c r="P18" s="324" t="s">
        <v>248</v>
      </c>
      <c r="Q18" s="25"/>
      <c r="S18" s="92" t="str">
        <f>IF(P18="",Bought Out,P18)</f>
        <v>Direct</v>
      </c>
      <c r="U18" s="92">
        <f>IF(P18="Direct",N18*(1-U4),N18*(1-U5))</f>
        <v>0</v>
      </c>
      <c r="V18" s="92" t="s">
        <v>467</v>
      </c>
      <c r="W18" s="324">
        <f t="shared" ref="W18" si="0">IF( OR( I18="",I18="Confirmed"), H18*O18%, I18*O18%)</f>
        <v>0</v>
      </c>
    </row>
    <row r="19" spans="1:28" s="92" customFormat="1" ht="128.25" customHeight="1">
      <c r="A19" s="514">
        <v>2</v>
      </c>
      <c r="B19" s="515">
        <v>7000031187</v>
      </c>
      <c r="C19" s="515">
        <v>20</v>
      </c>
      <c r="D19" s="516" t="s">
        <v>483</v>
      </c>
      <c r="E19" s="515">
        <v>1000056641</v>
      </c>
      <c r="F19" s="515">
        <v>85469090</v>
      </c>
      <c r="G19" s="517"/>
      <c r="H19" s="515">
        <v>18</v>
      </c>
      <c r="I19" s="517"/>
      <c r="J19" s="545" t="s">
        <v>479</v>
      </c>
      <c r="K19" s="518"/>
      <c r="L19" s="519" t="s">
        <v>476</v>
      </c>
      <c r="M19" s="520">
        <v>300</v>
      </c>
      <c r="N19" s="511"/>
      <c r="O19" s="512">
        <f t="shared" ref="O19:O20" si="1">IF(N19=0, 0, IF(ISERROR(M19*N19), N19, M19*N19))</f>
        <v>0</v>
      </c>
      <c r="P19" s="324" t="s">
        <v>248</v>
      </c>
      <c r="Q19" s="25"/>
      <c r="S19" s="92" t="str">
        <f>IF(P19="",Bought Out,P19)</f>
        <v>Direct</v>
      </c>
      <c r="U19" s="92">
        <f>IF(P19="Direct",N19*(1-U5),N19*(1-U6))</f>
        <v>0</v>
      </c>
      <c r="V19" s="92" t="s">
        <v>467</v>
      </c>
      <c r="W19" s="324">
        <f t="shared" ref="W19:W20" si="2">IF( OR( I19="",I19="Confirmed"), H19*O19%, I19*O19%)</f>
        <v>0</v>
      </c>
      <c r="AB19" s="321" t="s">
        <v>477</v>
      </c>
    </row>
    <row r="20" spans="1:28" s="92" customFormat="1" ht="144.75" customHeight="1">
      <c r="A20" s="514">
        <v>3</v>
      </c>
      <c r="B20" s="515">
        <v>7000031187</v>
      </c>
      <c r="C20" s="515">
        <v>30</v>
      </c>
      <c r="D20" s="516" t="s">
        <v>483</v>
      </c>
      <c r="E20" s="515">
        <v>1000056642</v>
      </c>
      <c r="F20" s="515">
        <v>73082011</v>
      </c>
      <c r="G20" s="517"/>
      <c r="H20" s="515">
        <v>18</v>
      </c>
      <c r="I20" s="517"/>
      <c r="J20" s="545" t="s">
        <v>475</v>
      </c>
      <c r="K20" s="518"/>
      <c r="L20" s="519" t="s">
        <v>476</v>
      </c>
      <c r="M20" s="520">
        <v>300</v>
      </c>
      <c r="N20" s="511"/>
      <c r="O20" s="512">
        <f t="shared" si="1"/>
        <v>0</v>
      </c>
      <c r="P20" s="324" t="s">
        <v>248</v>
      </c>
      <c r="Q20" s="25"/>
      <c r="S20" s="92" t="str">
        <f>IF(P20="",Bought Out,P20)</f>
        <v>Direct</v>
      </c>
      <c r="U20" s="92">
        <f>IF(P20="Direct",N20*(1-U6),N20*(1-U7))</f>
        <v>0</v>
      </c>
      <c r="V20" s="92" t="s">
        <v>467</v>
      </c>
      <c r="W20" s="324">
        <f t="shared" si="2"/>
        <v>0</v>
      </c>
      <c r="AB20" s="321" t="s">
        <v>478</v>
      </c>
    </row>
    <row r="21" spans="1:28" s="535" customFormat="1" ht="26.1" customHeight="1">
      <c r="A21" s="530"/>
      <c r="B21" s="530"/>
      <c r="C21" s="530"/>
      <c r="D21" s="530"/>
      <c r="E21" s="530"/>
      <c r="F21" s="530"/>
      <c r="G21" s="530"/>
      <c r="H21" s="530"/>
      <c r="I21" s="530"/>
      <c r="J21" s="586" t="s">
        <v>247</v>
      </c>
      <c r="K21" s="586"/>
      <c r="L21" s="586"/>
      <c r="M21" s="586"/>
      <c r="N21" s="531"/>
      <c r="O21" s="532">
        <f>SUM(O18:O20)</f>
        <v>0</v>
      </c>
      <c r="P21" s="533"/>
      <c r="Q21" s="534"/>
      <c r="W21" s="536">
        <f>SUM(W18:W20)</f>
        <v>0</v>
      </c>
    </row>
    <row r="22" spans="1:28" s="535" customFormat="1" ht="26.1" customHeight="1">
      <c r="A22" s="537"/>
      <c r="B22" s="537"/>
      <c r="C22" s="537"/>
      <c r="D22" s="537"/>
      <c r="E22" s="537"/>
      <c r="F22" s="537"/>
      <c r="G22" s="537"/>
      <c r="H22" s="537"/>
      <c r="I22" s="537"/>
      <c r="J22" s="583" t="s">
        <v>319</v>
      </c>
      <c r="K22" s="583"/>
      <c r="L22" s="583"/>
      <c r="M22" s="583"/>
      <c r="N22" s="531"/>
      <c r="O22" s="538">
        <v>0</v>
      </c>
      <c r="P22" s="533"/>
      <c r="Q22" s="534"/>
    </row>
    <row r="23" spans="1:28" s="535" customFormat="1" ht="26.1" customHeight="1">
      <c r="A23" s="537"/>
      <c r="B23" s="537"/>
      <c r="C23" s="537"/>
      <c r="D23" s="537"/>
      <c r="E23" s="537"/>
      <c r="F23" s="537"/>
      <c r="G23" s="537"/>
      <c r="H23" s="537"/>
      <c r="I23" s="537"/>
      <c r="J23" s="587" t="s">
        <v>246</v>
      </c>
      <c r="K23" s="587"/>
      <c r="L23" s="587"/>
      <c r="M23" s="587"/>
      <c r="N23" s="531"/>
      <c r="O23" s="539">
        <f>O21+O22</f>
        <v>0</v>
      </c>
      <c r="P23" s="533"/>
      <c r="Q23" s="534"/>
    </row>
    <row r="24" spans="1:28" s="535" customFormat="1" ht="7.5" customHeight="1">
      <c r="A24" s="540"/>
      <c r="B24" s="540"/>
      <c r="C24" s="540"/>
      <c r="D24" s="540"/>
      <c r="E24" s="540"/>
      <c r="F24" s="540"/>
      <c r="G24" s="540"/>
      <c r="H24" s="540"/>
      <c r="I24" s="540"/>
      <c r="J24" s="541"/>
      <c r="K24" s="541"/>
      <c r="L24" s="541"/>
      <c r="M24" s="541"/>
      <c r="N24" s="542"/>
      <c r="O24" s="543"/>
      <c r="P24" s="544"/>
    </row>
    <row r="25" spans="1:28" ht="7.5" customHeight="1">
      <c r="J25" s="588"/>
      <c r="K25" s="588"/>
      <c r="L25" s="588"/>
      <c r="M25" s="588"/>
      <c r="N25" s="588"/>
      <c r="O25" s="588"/>
      <c r="P25" s="588"/>
    </row>
    <row r="26" spans="1:28" ht="7.5" customHeight="1">
      <c r="A26" s="279"/>
      <c r="B26" s="279"/>
      <c r="C26" s="279"/>
      <c r="D26" s="279"/>
      <c r="E26" s="279"/>
      <c r="F26" s="279"/>
      <c r="G26" s="279"/>
      <c r="H26" s="279"/>
      <c r="I26" s="279"/>
      <c r="J26" s="588"/>
      <c r="K26" s="588"/>
      <c r="L26" s="588"/>
      <c r="M26" s="588"/>
      <c r="N26" s="588"/>
      <c r="O26" s="588"/>
      <c r="P26" s="588"/>
    </row>
    <row r="27" spans="1:28" ht="27" customHeight="1">
      <c r="A27" s="280" t="s">
        <v>231</v>
      </c>
      <c r="B27" s="589" t="s">
        <v>443</v>
      </c>
      <c r="C27" s="589"/>
      <c r="D27" s="589"/>
      <c r="E27" s="589"/>
      <c r="F27" s="589"/>
      <c r="G27" s="589"/>
      <c r="H27" s="589"/>
      <c r="I27" s="589"/>
      <c r="J27" s="589"/>
      <c r="K27" s="589"/>
      <c r="L27" s="589"/>
      <c r="M27" s="589"/>
      <c r="N27" s="589"/>
      <c r="O27" s="589"/>
      <c r="P27" s="589"/>
    </row>
    <row r="28" spans="1:28" ht="33.6" customHeight="1">
      <c r="A28" s="141"/>
      <c r="B28" s="590" t="s">
        <v>442</v>
      </c>
      <c r="C28" s="590"/>
      <c r="D28" s="590"/>
      <c r="E28" s="590"/>
      <c r="F28" s="590"/>
      <c r="G28" s="590"/>
      <c r="H28" s="590"/>
      <c r="I28" s="590"/>
      <c r="J28" s="590"/>
      <c r="K28" s="590"/>
      <c r="L28" s="590"/>
      <c r="M28" s="590"/>
      <c r="N28" s="590"/>
    </row>
    <row r="29" spans="1:28" ht="33.6" customHeight="1">
      <c r="A29" s="85" t="s">
        <v>225</v>
      </c>
      <c r="B29" s="118">
        <f>'Names of Bidder'!D21</f>
        <v>0</v>
      </c>
      <c r="D29" s="118"/>
      <c r="E29" s="85"/>
      <c r="F29" s="85"/>
      <c r="G29" s="85"/>
      <c r="H29" s="85"/>
      <c r="I29" s="85"/>
      <c r="K29" s="118"/>
      <c r="L29" s="463"/>
      <c r="M29" s="331"/>
      <c r="N29" s="87" t="s">
        <v>228</v>
      </c>
      <c r="O29" s="118" t="str">
        <f>IF('Names of Bidder'!D18=0, "", 'Names of Bidder'!D18)</f>
        <v/>
      </c>
      <c r="P29" s="89"/>
    </row>
    <row r="30" spans="1:28" ht="33.6" customHeight="1">
      <c r="A30" s="85" t="s">
        <v>226</v>
      </c>
      <c r="B30" s="505">
        <f>'Names of Bidder'!D22</f>
        <v>0</v>
      </c>
      <c r="D30" s="118"/>
      <c r="E30" s="85"/>
      <c r="F30" s="85"/>
      <c r="G30" s="85"/>
      <c r="H30" s="85"/>
      <c r="I30" s="85"/>
      <c r="K30" s="118"/>
      <c r="L30" s="92"/>
      <c r="M30" s="331"/>
      <c r="N30" s="87" t="s">
        <v>229</v>
      </c>
      <c r="O30" s="505" t="str">
        <f>IF('Names of Bidder'!D19=0, "", 'Names of Bidder'!D19)</f>
        <v/>
      </c>
      <c r="P30" s="505"/>
    </row>
    <row r="31" spans="1:28" ht="33.6" customHeight="1">
      <c r="J31" s="282"/>
      <c r="K31" s="282"/>
      <c r="L31" s="25"/>
    </row>
    <row r="32" spans="1:28" ht="33.6" customHeight="1">
      <c r="J32" s="282"/>
      <c r="K32" s="282"/>
      <c r="L32" s="25"/>
      <c r="N32" s="87"/>
      <c r="O32" s="584"/>
      <c r="P32" s="584"/>
    </row>
  </sheetData>
  <sheetProtection algorithmName="SHA-512" hashValue="eM2fJDUPR2vM218KMrbkWt29t5/clqyYQMvdUxJ+bm4WpHueOCBHcLD9jJ7F95L0V3Sr5+vWPxZjZxf9sTJEtQ==" saltValue="DF3Fu1VU/0SuR7WtsMfFNg==" spinCount="100000" sheet="1" formatColumns="0" formatRows="0" selectLockedCells="1"/>
  <dataConsolidate/>
  <customSheetViews>
    <customSheetView guid="{6167D39F-8E2F-4CD1-888C-E1DCB300434D}" scale="80" showPageBreaks="1" showGridLines="0" fitToPage="1" printArea="1" hiddenColumns="1" view="pageBreakPreview" topLeftCell="A7">
      <selection activeCell="K19" sqref="K19"/>
      <colBreaks count="1" manualBreakCount="1">
        <brk id="16" max="1048575" man="1"/>
      </colBreaks>
      <pageMargins left="0.21" right="0.23" top="0.48" bottom="0.48" header="0.25" footer="0.27"/>
      <printOptions horizontalCentered="1"/>
      <pageSetup paperSize="9" scale="54" orientation="landscape" r:id="rId1"/>
      <headerFooter alignWithMargins="0">
        <oddFooter>&amp;R&amp;"Book Antiqua,Bold"&amp;10Schedule-1/ Page &amp;P of &amp;N</oddFooter>
      </headerFooter>
    </customSheetView>
    <customSheetView guid="{483DCDBB-D1CA-4B11-85F4-FA65A96DCE29}" scale="85" showPageBreaks="1" showGridLines="0" fitToPage="1" printArea="1" hiddenColumns="1" view="pageBreakPreview" topLeftCell="A28">
      <selection activeCell="G19" sqref="G19"/>
      <colBreaks count="1" manualBreakCount="1">
        <brk id="16" max="1048575" man="1"/>
      </colBreaks>
      <pageMargins left="0.21" right="0.23" top="0.48" bottom="0.48" header="0.25" footer="0.27"/>
      <printOptions horizontalCentered="1"/>
      <pageSetup paperSize="9" scale="38" orientation="landscape" r:id="rId2"/>
      <headerFooter alignWithMargins="0">
        <oddFooter>&amp;R&amp;"Book Antiqua,Bold"&amp;10Schedule-1/ Page &amp;P of &amp;N</oddFooter>
      </headerFooter>
    </customSheetView>
    <customSheetView guid="{FA8C7114-2E15-4727-B4B0-927BCE12D1A6}" scale="85" showPageBreaks="1" showGridLines="0" fitToPage="1" printArea="1" hiddenColumns="1" view="pageBreakPreview">
      <selection activeCell="G19" sqref="G19"/>
      <colBreaks count="1" manualBreakCount="1">
        <brk id="16" max="1048575" man="1"/>
      </colBreaks>
      <pageMargins left="0.21" right="0.23" top="0.48" bottom="0.48" header="0.25" footer="0.27"/>
      <printOptions horizontalCentered="1"/>
      <pageSetup paperSize="9" scale="38" orientation="landscape" r:id="rId3"/>
      <headerFooter alignWithMargins="0">
        <oddFooter>&amp;R&amp;"Book Antiqua,Bold"&amp;10Schedule-1/ Page &amp;P of &amp;N</oddFooter>
      </headerFooter>
    </customSheetView>
    <customSheetView guid="{5C772B04-11E1-4A74-9F43-9A74EF38E5E2}" scale="85" showPageBreaks="1" showGridLines="0" fitToPage="1" printArea="1" hiddenColumns="1" view="pageBreakPreview" topLeftCell="A4">
      <selection activeCell="N21" sqref="N21"/>
      <colBreaks count="1" manualBreakCount="1">
        <brk id="16" max="1048575" man="1"/>
      </colBreaks>
      <pageMargins left="0.21" right="0.23" top="0.48" bottom="0.48" header="0.25" footer="0.27"/>
      <printOptions horizontalCentered="1"/>
      <pageSetup paperSize="9" scale="60" orientation="landscape" r:id="rId4"/>
      <headerFooter alignWithMargins="0">
        <oddFooter>&amp;R&amp;"Book Antiqua,Bold"&amp;10Schedule-1/ Page &amp;P of &amp;N</oddFooter>
      </headerFooter>
    </customSheetView>
    <customSheetView guid="{883F4F4D-A630-4132-B676-8201FF751979}" scale="85" showPageBreaks="1" showGridLines="0" fitToPage="1" printArea="1" hiddenColumns="1" view="pageBreakPreview" topLeftCell="A7">
      <selection activeCell="N19" sqref="N19:N20"/>
      <colBreaks count="1" manualBreakCount="1">
        <brk id="16" max="1048575" man="1"/>
      </colBreaks>
      <pageMargins left="0.21" right="0.23" top="0.48" bottom="0.48" header="0.25" footer="0.27"/>
      <printOptions horizontalCentered="1"/>
      <pageSetup paperSize="9" scale="62" orientation="landscape" r:id="rId5"/>
      <headerFooter alignWithMargins="0">
        <oddFooter>&amp;R&amp;"Book Antiqua,Bold"&amp;10Schedule-1/ Page &amp;P of &amp;N</oddFooter>
      </headerFooter>
    </customSheetView>
    <customSheetView guid="{D545044E-B7FF-408B-A291-2187C526EC3D}" scale="70" showPageBreaks="1" showGridLines="0" fitToPage="1" printArea="1" hiddenColumns="1" view="pageBreakPreview">
      <selection activeCell="G18" sqref="G18"/>
      <colBreaks count="1" manualBreakCount="1">
        <brk id="16" max="1048575" man="1"/>
      </colBreaks>
      <pageMargins left="0.21" right="0.23" top="0.48" bottom="0.48" header="0.25" footer="0.27"/>
      <printOptions horizontalCentered="1"/>
      <pageSetup paperSize="9" scale="60" orientation="landscape" r:id="rId6"/>
      <headerFooter alignWithMargins="0">
        <oddFooter>&amp;R&amp;"Book Antiqua,Bold"&amp;10Schedule-1/ Page &amp;P of &amp;N</oddFooter>
      </headerFooter>
    </customSheetView>
    <customSheetView guid="{D963BE1A-1920-4E18-8F54-07F354CCE224}" scale="70" showPageBreaks="1" showGridLines="0" fitToPage="1" printArea="1" hiddenColumns="1" view="pageBreakPreview" topLeftCell="A4">
      <selection activeCell="J18" sqref="J18:J21"/>
      <colBreaks count="1" manualBreakCount="1">
        <brk id="12" max="1048575" man="1"/>
      </colBreaks>
      <pageMargins left="0.21" right="0.23" top="0.48" bottom="0.48" header="0.25" footer="0.27"/>
      <printOptions horizontalCentered="1"/>
      <pageSetup paperSize="9" scale="61" orientation="landscape" r:id="rId7"/>
      <headerFooter alignWithMargins="0">
        <oddFooter>&amp;R&amp;"Book Antiqua,Bold"&amp;10Schedule-1/ Page &amp;P of &amp;N</oddFooter>
      </headerFooter>
    </customSheetView>
    <customSheetView guid="{D39E83F3-4061-47C5-8153-10B7C21D208A}" showPageBreaks="1" showGridLines="0" printArea="1" hiddenColumns="1" view="pageBreakPreview" topLeftCell="A19">
      <selection activeCell="H19" sqref="H19"/>
      <colBreaks count="1" manualBreakCount="1">
        <brk id="13" max="1048575" man="1"/>
      </colBreaks>
      <pageMargins left="0.21" right="0.23" top="0.48" bottom="0.48" header="0.25" footer="0.27"/>
      <printOptions horizontalCentered="1"/>
      <pageSetup paperSize="9" scale="65" orientation="landscape" r:id="rId8"/>
      <headerFooter alignWithMargins="0">
        <oddFooter>&amp;R&amp;"Book Antiqua,Bold"&amp;10Schedule-1/ Page &amp;P of &amp;N</oddFooter>
      </headerFooter>
    </customSheetView>
    <customSheetView guid="{EFF9997F-F423-457E-8339-C5D06689EC0D}" showPageBreaks="1" showGridLines="0" printArea="1" hiddenColumns="1" view="pageBreakPreview">
      <selection activeCell="I18" sqref="I18"/>
      <colBreaks count="1" manualBreakCount="1">
        <brk id="11" max="1048575" man="1"/>
      </colBreaks>
      <pageMargins left="0.21" right="0.23" top="0.48" bottom="0.48" header="0.25" footer="0.27"/>
      <printOptions horizontalCentered="1"/>
      <pageSetup paperSize="9" scale="65" orientation="landscape" r:id="rId9"/>
      <headerFooter alignWithMargins="0">
        <oddFooter>&amp;R&amp;"Book Antiqua,Bold"&amp;10Schedule-1/ Page &amp;P of &amp;N</oddFooter>
      </headerFooter>
    </customSheetView>
    <customSheetView guid="{8020169D-1904-4071-9010-34C6BAD35472}" showPageBreaks="1" showGridLines="0" printArea="1" hiddenColumns="1" view="pageBreakPreview" topLeftCell="A10">
      <selection activeCell="F18" sqref="F18"/>
      <colBreaks count="1" manualBreakCount="1">
        <brk id="11" max="1048575" man="1"/>
      </colBreaks>
      <pageMargins left="0.21" right="0.23" top="0.48" bottom="0.48" header="0.25" footer="0.27"/>
      <printOptions horizontalCentered="1"/>
      <pageSetup paperSize="9" scale="85" orientation="landscape" r:id="rId10"/>
      <headerFooter alignWithMargins="0">
        <oddFooter>&amp;R&amp;"Book Antiqua,Bold"&amp;10Schedule-1/ Page &amp;P of &amp;N</oddFooter>
      </headerFooter>
    </customSheetView>
    <customSheetView guid="{BE00177C-666B-4CCB-B6AF-EE8409A04F15}" showPageBreaks="1" showGridLines="0" printArea="1" hiddenRows="1" hiddenColumns="1" view="pageBreakPreview">
      <selection activeCell="F22" sqref="F22"/>
      <colBreaks count="1" manualBreakCount="1">
        <brk id="8" max="1048575" man="1"/>
      </colBreaks>
      <pageMargins left="0.511811023622047" right="0.26" top="0.48" bottom="0.54" header="0.25" footer="0.27"/>
      <printOptions horizontalCentered="1"/>
      <pageSetup paperSize="9" scale="88" orientation="portrait" r:id="rId11"/>
      <headerFooter alignWithMargins="0">
        <oddFooter>&amp;R&amp;"Book Antiqua,Bold"&amp;10Schedule-1/ Page &amp;P of &amp;N</oddFooter>
      </headerFooter>
    </customSheetView>
    <customSheetView guid="{5A07DBA2-29FE-46EA-8A64-6BF1FB7295C8}" showPageBreaks="1" showGridLines="0" printArea="1" hiddenRows="1" hiddenColumns="1" view="pageBreakPreview" showRuler="0" topLeftCell="A10">
      <selection activeCell="F22" sqref="F22"/>
      <colBreaks count="1" manualBreakCount="1">
        <brk id="8" max="1048575" man="1"/>
      </colBreaks>
      <pageMargins left="0.511811023622047" right="0.26" top="0.48" bottom="0.54" header="0.25" footer="0.27"/>
      <printOptions horizontalCentered="1"/>
      <pageSetup paperSize="9" scale="88" orientation="portrait" r:id="rId12"/>
      <headerFooter alignWithMargins="0">
        <oddFooter>&amp;R&amp;"Book Antiqua,Bold"&amp;10Schedule-1/ Page &amp;P of &amp;N</oddFooter>
      </headerFooter>
    </customSheetView>
    <customSheetView guid="{42E48991-4351-4471-8AF6-A35D24AE57E4}" showPageBreaks="1" showGridLines="0" printArea="1" hiddenRows="1" hiddenColumns="1" view="pageBreakPreview" topLeftCell="A10">
      <selection activeCell="F18" sqref="F18"/>
      <colBreaks count="1" manualBreakCount="1">
        <brk id="8" max="1048575" man="1"/>
      </colBreaks>
      <pageMargins left="0.511811023622047" right="0.26" top="0.48" bottom="0.54" header="0.25" footer="0.27"/>
      <printOptions horizontalCentered="1"/>
      <pageSetup paperSize="9" scale="88" orientation="portrait" r:id="rId13"/>
      <headerFooter alignWithMargins="0">
        <oddFooter>&amp;R&amp;"Book Antiqua,Bold"&amp;10Schedule-1/ Page &amp;P of &amp;N</oddFooter>
      </headerFooter>
    </customSheetView>
    <customSheetView guid="{9CA44E70-650F-49CD-967F-298619682CA2}" hiddenRows="1" hiddenColumns="1" topLeftCell="A10">
      <selection activeCell="C21" sqref="C21"/>
      <colBreaks count="1" manualBreakCount="1">
        <brk id="8" max="1048575" man="1"/>
      </colBreaks>
      <pageMargins left="0.511811023622047" right="0.26" top="0.48" bottom="0.54" header="0.25" footer="0.27"/>
      <printOptions horizontalCentered="1"/>
      <pageSetup paperSize="9" scale="88" orientation="portrait" horizontalDpi="300" verticalDpi="300" r:id="rId14"/>
      <headerFooter alignWithMargins="0">
        <oddFooter>&amp;R&amp;"Book Antiqua,Bold"&amp;10Schedule-1/ Page &amp;P of &amp;N</oddFooter>
      </headerFooter>
    </customSheetView>
    <customSheetView guid="{C39F923C-6CD3-45D8-86F8-6C4D806DDD7E}" hiddenRows="1" hiddenColumns="1" topLeftCell="A13">
      <selection activeCell="F45" sqref="F45"/>
      <colBreaks count="1" manualBreakCount="1">
        <brk id="8" max="1048575" man="1"/>
      </colBreaks>
      <pageMargins left="0.511811023622047" right="0.26" top="0.48" bottom="0.54" header="0.25" footer="0.27"/>
      <printOptions horizontalCentered="1"/>
      <pageSetup paperSize="9" scale="88" orientation="portrait" horizontalDpi="300" verticalDpi="300" r:id="rId15"/>
      <headerFooter alignWithMargins="0">
        <oddFooter>&amp;R&amp;"Book Antiqua,Bold"&amp;10Schedule-1/ Page &amp;P of &amp;N</oddFooter>
      </headerFooter>
    </customSheetView>
    <customSheetView guid="{B1277D53-29D6-4226-81E2-084FB62977B6}" hiddenRows="1" hiddenColumns="1" topLeftCell="A18">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16"/>
      <headerFooter alignWithMargins="0">
        <oddFooter>&amp;R&amp;"Book Antiqua,Bold"&amp;10Schedule-1/ Page &amp;P of &amp;N</oddFooter>
      </headerFooter>
    </customSheetView>
    <customSheetView guid="{58D82F59-8CF6-455F-B9F4-081499FDF243}" showPageBreaks="1" printArea="1" hiddenRows="1" hiddenColumns="1" view="pageBreakPreview" topLeftCell="A7">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17"/>
      <headerFooter alignWithMargins="0">
        <oddFooter>&amp;R&amp;"Book Antiqua,Bold"&amp;10Schedule-1/ Page &amp;P of &amp;N</oddFooter>
      </headerFooter>
    </customSheetView>
    <customSheetView guid="{4F65FF32-EC61-4022-A399-2986D7B6B8B3}" zeroValues="0" showRuler="0" topLeftCell="A67">
      <selection activeCell="B2" sqref="B2:E2"/>
      <rowBreaks count="1" manualBreakCount="1">
        <brk id="67"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18"/>
      <headerFooter alignWithMargins="0">
        <oddFooter>&amp;R&amp;"Book Antiqua,Bold"&amp;10Page &amp;P of &amp;N</oddFooter>
      </headerFooter>
    </customSheetView>
    <customSheetView guid="{696D9240-6693-44E8-B9A4-2BFADD101EE2}" showPageBreaks="1" printArea="1" hiddenRows="1" hiddenColumns="1" view="pageBreakPreview">
      <selection activeCell="F18" sqref="F18"/>
      <colBreaks count="1" manualBreakCount="1">
        <brk id="8" max="1048575" man="1"/>
      </colBreaks>
      <pageMargins left="0.511811023622047" right="0.26" top="0.48" bottom="0.54" header="0.25" footer="0.27"/>
      <printOptions horizontalCentered="1"/>
      <pageSetup paperSize="9" scale="90" orientation="portrait" horizontalDpi="300" verticalDpi="300" r:id="rId19"/>
      <headerFooter alignWithMargins="0">
        <oddFooter>&amp;R&amp;"Book Antiqua,Bold"&amp;10Schedule-1/ Page &amp;P of &amp;N</oddFooter>
      </headerFooter>
    </customSheetView>
    <customSheetView guid="{B0EE7D76-5806-4718-BDAD-3A3EA691E5E4}" showPageBreaks="1" printArea="1" hiddenRows="1" hiddenColumns="1" view="pageBreakPreview" topLeftCell="A10">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20"/>
      <headerFooter alignWithMargins="0">
        <oddFooter>&amp;R&amp;"Book Antiqua,Bold"&amp;10Schedule-1/ Page &amp;P of &amp;N</oddFooter>
      </headerFooter>
    </customSheetView>
    <customSheetView guid="{E95B21C1-D936-4435-AF6F-90CF0B6A7506}" hiddenRows="1" hiddenColumns="1" topLeftCell="A18">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21"/>
      <headerFooter alignWithMargins="0">
        <oddFooter>&amp;R&amp;"Book Antiqua,Bold"&amp;10Schedule-1/ Page &amp;P of &amp;N</oddFooter>
      </headerFooter>
    </customSheetView>
    <customSheetView guid="{9C0E3A54-A1E4-4406-967B-FE168F751196}" hiddenRows="1" hiddenColumns="1" topLeftCell="A4">
      <selection activeCell="C21" sqref="C21"/>
      <colBreaks count="1" manualBreakCount="1">
        <brk id="8" max="1048575" man="1"/>
      </colBreaks>
      <pageMargins left="0.511811023622047" right="0.26" top="0.48" bottom="0.54" header="0.25" footer="0.27"/>
      <printOptions horizontalCentered="1"/>
      <pageSetup paperSize="9" scale="88" orientation="portrait" horizontalDpi="300" verticalDpi="300" r:id="rId22"/>
      <headerFooter alignWithMargins="0">
        <oddFooter>&amp;R&amp;"Book Antiqua,Bold"&amp;10Schedule-1/ Page &amp;P of &amp;N</oddFooter>
      </headerFooter>
    </customSheetView>
    <customSheetView guid="{EF525F2E-18DE-47FD-A864-6F2A2CA91061}" hiddenRows="1" hiddenColumns="1" topLeftCell="A16">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23"/>
      <headerFooter alignWithMargins="0">
        <oddFooter>&amp;R&amp;"Book Antiqua,Bold"&amp;10Schedule-1/ Page &amp;P of &amp;N</oddFooter>
      </headerFooter>
    </customSheetView>
    <customSheetView guid="{FE49A1A8-589E-4C61-B5F2-2DC8472D06ED}" showPageBreaks="1" showGridLines="0" printArea="1" hiddenRows="1" hiddenColumns="1" view="pageBreakPreview" topLeftCell="A12">
      <selection activeCell="F18" sqref="F18"/>
      <colBreaks count="1" manualBreakCount="1">
        <brk id="8" max="1048575" man="1"/>
      </colBreaks>
      <pageMargins left="0.511811023622047" right="0.26" top="0.48" bottom="0.54" header="0.25" footer="0.27"/>
      <printOptions horizontalCentered="1"/>
      <pageSetup paperSize="9" scale="88" orientation="portrait" r:id="rId24"/>
      <headerFooter alignWithMargins="0">
        <oddFooter>&amp;R&amp;"Book Antiqua,Bold"&amp;10Schedule-1/ Page &amp;P of &amp;N</oddFooter>
      </headerFooter>
    </customSheetView>
    <customSheetView guid="{7781E931-9022-448B-8CEA-16A952A0B08B}" showPageBreaks="1" showGridLines="0" printArea="1" hiddenRows="1" hiddenColumns="1" view="pageBreakPreview">
      <selection activeCell="C18" sqref="C18"/>
      <colBreaks count="1" manualBreakCount="1">
        <brk id="8" max="1048575" man="1"/>
      </colBreaks>
      <pageMargins left="0.511811023622047" right="0.26" top="0.48" bottom="0.54" header="0.25" footer="0.27"/>
      <printOptions horizontalCentered="1"/>
      <pageSetup paperSize="9" scale="88" orientation="portrait" r:id="rId25"/>
      <headerFooter alignWithMargins="0">
        <oddFooter>&amp;R&amp;"Book Antiqua,Bold"&amp;10Schedule-1/ Page &amp;P of &amp;N</oddFooter>
      </headerFooter>
    </customSheetView>
    <customSheetView guid="{2B22B4D9-734E-466D-B6F8-DF61D532EF69}" scale="85" showPageBreaks="1" showGridLines="0" fitToPage="1" printArea="1" hiddenColumns="1" view="pageBreakPreview" topLeftCell="C1">
      <selection activeCell="N19" sqref="N19:N20"/>
      <colBreaks count="1" manualBreakCount="1">
        <brk id="16" max="1048575" man="1"/>
      </colBreaks>
      <pageMargins left="0.21" right="0.23" top="0.48" bottom="0.48" header="0.25" footer="0.27"/>
      <printOptions horizontalCentered="1"/>
      <pageSetup paperSize="9" scale="58" orientation="landscape" r:id="rId26"/>
      <headerFooter alignWithMargins="0">
        <oddFooter>&amp;R&amp;"Book Antiqua,Bold"&amp;10Schedule-1/ Page &amp;P of &amp;N</oddFooter>
      </headerFooter>
    </customSheetView>
    <customSheetView guid="{31B0652A-BB55-4DFD-AFC3-AF588AAE8EEC}" scale="80" showPageBreaks="1" showGridLines="0" fitToPage="1" printArea="1" hiddenColumns="1" view="pageBreakPreview" topLeftCell="A7">
      <selection activeCell="K19" sqref="K19"/>
      <colBreaks count="1" manualBreakCount="1">
        <brk id="16" max="1048575" man="1"/>
      </colBreaks>
      <pageMargins left="0.21" right="0.23" top="0.48" bottom="0.48" header="0.25" footer="0.27"/>
      <printOptions horizontalCentered="1"/>
      <pageSetup paperSize="9" scale="54" orientation="landscape" r:id="rId27"/>
      <headerFooter alignWithMargins="0">
        <oddFooter>&amp;R&amp;"Book Antiqua,Bold"&amp;10Schedule-1/ Page &amp;P of &amp;N</oddFooter>
      </headerFooter>
    </customSheetView>
  </customSheetViews>
  <mergeCells count="14">
    <mergeCell ref="J22:M22"/>
    <mergeCell ref="O32:P32"/>
    <mergeCell ref="A14:P14"/>
    <mergeCell ref="J21:M21"/>
    <mergeCell ref="J23:M23"/>
    <mergeCell ref="J25:P26"/>
    <mergeCell ref="B27:P27"/>
    <mergeCell ref="B28:N28"/>
    <mergeCell ref="C11:E11"/>
    <mergeCell ref="A3:P3"/>
    <mergeCell ref="A4:P4"/>
    <mergeCell ref="C8:E8"/>
    <mergeCell ref="C9:E9"/>
    <mergeCell ref="C10:E10"/>
  </mergeCells>
  <phoneticPr fontId="3" type="noConversion"/>
  <dataValidations xWindow="482" yWindow="355" count="4">
    <dataValidation type="date" allowBlank="1" showInputMessage="1" showErrorMessage="1" error="Enter date in &quot;dd-mmm-yy&quot; format. Example 03-oct-10." sqref="K30" xr:uid="{00000000-0002-0000-0300-000000000000}">
      <formula1>#REF!</formula1>
      <formula2>#REF!</formula2>
    </dataValidation>
    <dataValidation type="list" allowBlank="1" showInputMessage="1" showErrorMessage="1" sqref="P18:P20" xr:uid="{00000000-0002-0000-0300-000001000000}">
      <formula1>"Direct,Bought Out"</formula1>
    </dataValidation>
    <dataValidation operator="greaterThan" allowBlank="1" showInputMessage="1" showErrorMessage="1" sqref="N18:N20" xr:uid="{00000000-0002-0000-0300-000002000000}"/>
    <dataValidation type="list" allowBlank="1" showInputMessage="1" showErrorMessage="1" sqref="I18:I20" xr:uid="{00000000-0002-0000-0300-000003000000}">
      <formula1>"Confirmed, 0,5,12,18,28"</formula1>
    </dataValidation>
  </dataValidations>
  <printOptions horizontalCentered="1"/>
  <pageMargins left="0.21" right="0.23" top="0.48" bottom="0.48" header="0.25" footer="0.27"/>
  <pageSetup paperSize="9" scale="53" orientation="landscape" r:id="rId28"/>
  <headerFooter alignWithMargins="0">
    <oddFooter>&amp;R&amp;"Book Antiqua,Bold"&amp;10Schedule-1/ Page &amp;P of &amp;N</oddFooter>
  </headerFooter>
  <colBreaks count="1" manualBreakCount="1">
    <brk id="16" max="1048575" man="1"/>
  </colBreaks>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theme="1"/>
  </sheetPr>
  <dimension ref="A1:X32"/>
  <sheetViews>
    <sheetView topLeftCell="A13" zoomScaleNormal="100" zoomScaleSheetLayoutView="100" workbookViewId="0">
      <selection activeCell="K13" sqref="K1:K65536"/>
    </sheetView>
  </sheetViews>
  <sheetFormatPr defaultColWidth="9" defaultRowHeight="16.5"/>
  <cols>
    <col min="1" max="1" width="10.625" style="82" customWidth="1"/>
    <col min="2" max="2" width="31.75" style="265" customWidth="1"/>
    <col min="3" max="3" width="11.75" style="265" customWidth="1"/>
    <col min="4" max="4" width="6.625" style="82" customWidth="1"/>
    <col min="5" max="5" width="8.125" style="82" customWidth="1"/>
    <col min="6" max="6" width="11.375" style="25" customWidth="1"/>
    <col min="7" max="7" width="16.875" style="25" customWidth="1"/>
    <col min="8" max="8" width="11.125" style="25" customWidth="1"/>
    <col min="9" max="9" width="9" style="240"/>
    <col min="10" max="10" width="9.875" style="74" customWidth="1"/>
    <col min="11" max="11" width="6.375" style="74" hidden="1" customWidth="1"/>
    <col min="12" max="16384" width="9" style="74"/>
  </cols>
  <sheetData>
    <row r="1" spans="1:9" ht="18" customHeight="1">
      <c r="A1" s="75" t="str">
        <f>Cover!B3</f>
        <v>Specification No.: CC/NT/G-MISC/DOM/A06/26/00981</v>
      </c>
      <c r="B1" s="264"/>
      <c r="C1" s="264"/>
      <c r="D1" s="75"/>
      <c r="E1" s="75"/>
      <c r="F1" s="78"/>
      <c r="G1" s="78"/>
      <c r="H1" s="79" t="s">
        <v>241</v>
      </c>
    </row>
    <row r="2" spans="1:9" ht="18" customHeight="1">
      <c r="A2" s="60"/>
      <c r="B2" s="60"/>
      <c r="C2" s="60"/>
      <c r="D2" s="60"/>
      <c r="E2" s="60"/>
    </row>
    <row r="3" spans="1:9" ht="64.5" customHeight="1">
      <c r="A3" s="596" t="str">
        <f>Cover!$B$2</f>
        <v>Procurement of Insulated Cross Arm for 400kV System under vendor development.</v>
      </c>
      <c r="B3" s="596"/>
      <c r="C3" s="596"/>
      <c r="D3" s="596"/>
      <c r="E3" s="596"/>
      <c r="F3" s="596"/>
      <c r="G3" s="596"/>
      <c r="H3" s="596"/>
    </row>
    <row r="4" spans="1:9" ht="21.95" customHeight="1">
      <c r="A4" s="582" t="s">
        <v>244</v>
      </c>
      <c r="B4" s="582"/>
      <c r="C4" s="582"/>
      <c r="D4" s="582"/>
      <c r="E4" s="582"/>
      <c r="F4" s="582"/>
      <c r="G4" s="582"/>
      <c r="H4" s="582"/>
    </row>
    <row r="5" spans="1:9" ht="18" customHeight="1">
      <c r="B5" s="82"/>
      <c r="C5" s="82"/>
    </row>
    <row r="6" spans="1:9" ht="18" customHeight="1">
      <c r="A6" s="22" t="s">
        <v>167</v>
      </c>
      <c r="B6" s="23"/>
      <c r="C6" s="23"/>
      <c r="D6" s="22"/>
      <c r="E6" s="22"/>
      <c r="F6" s="57" t="s">
        <v>215</v>
      </c>
      <c r="H6" s="23"/>
    </row>
    <row r="7" spans="1:9" ht="18" customHeight="1">
      <c r="A7" s="22" t="str">
        <f>"Bidder as "&amp; 'Names of Bidder'!D6</f>
        <v>Bidder as Individual Firm</v>
      </c>
      <c r="F7" s="56" t="s">
        <v>217</v>
      </c>
      <c r="H7" s="23"/>
    </row>
    <row r="8" spans="1:9" ht="18" customHeight="1">
      <c r="A8" s="22" t="s">
        <v>216</v>
      </c>
      <c r="B8" s="597">
        <f>'Names of Bidder'!D8</f>
        <v>0</v>
      </c>
      <c r="C8" s="597"/>
      <c r="D8" s="597"/>
      <c r="E8" s="597"/>
      <c r="F8" s="56" t="s">
        <v>219</v>
      </c>
      <c r="H8" s="23"/>
    </row>
    <row r="9" spans="1:9" ht="18" customHeight="1">
      <c r="A9" s="22" t="s">
        <v>218</v>
      </c>
      <c r="B9" s="597">
        <f>'Names of Bidder'!D9</f>
        <v>0</v>
      </c>
      <c r="C9" s="597"/>
      <c r="D9" s="597"/>
      <c r="E9" s="597"/>
      <c r="F9" s="56" t="s">
        <v>220</v>
      </c>
      <c r="H9" s="23"/>
    </row>
    <row r="10" spans="1:9" ht="18" customHeight="1">
      <c r="A10" s="23"/>
      <c r="B10" s="597">
        <f>'Names of Bidder'!D10</f>
        <v>0</v>
      </c>
      <c r="C10" s="597"/>
      <c r="D10" s="597"/>
      <c r="E10" s="597"/>
      <c r="F10" s="56" t="s">
        <v>221</v>
      </c>
      <c r="H10" s="23"/>
    </row>
    <row r="11" spans="1:9" ht="18" customHeight="1">
      <c r="A11" s="23"/>
      <c r="B11" s="597">
        <f>'Names of Bidder'!D11</f>
        <v>0</v>
      </c>
      <c r="C11" s="597"/>
      <c r="D11" s="597"/>
      <c r="E11" s="597"/>
      <c r="F11" s="56" t="s">
        <v>222</v>
      </c>
      <c r="H11" s="23"/>
    </row>
    <row r="12" spans="1:9" ht="18" customHeight="1">
      <c r="A12" s="23"/>
      <c r="B12" s="24"/>
      <c r="C12" s="24"/>
      <c r="D12" s="24"/>
      <c r="E12" s="24"/>
      <c r="F12" s="56"/>
      <c r="H12" s="23"/>
    </row>
    <row r="13" spans="1:9" ht="18" customHeight="1">
      <c r="A13" s="23"/>
      <c r="B13" s="23"/>
      <c r="C13" s="23"/>
      <c r="D13" s="23"/>
      <c r="E13" s="23"/>
      <c r="F13" s="22"/>
    </row>
    <row r="14" spans="1:9" ht="40.5" customHeight="1">
      <c r="A14" s="594" t="s">
        <v>200</v>
      </c>
      <c r="B14" s="594"/>
      <c r="C14" s="594"/>
      <c r="D14" s="594"/>
      <c r="E14" s="594"/>
      <c r="F14" s="594"/>
      <c r="G14" s="594"/>
      <c r="H14" s="594"/>
      <c r="I14" s="266"/>
    </row>
    <row r="15" spans="1:9" ht="18" customHeight="1">
      <c r="B15" s="82"/>
      <c r="C15" s="82"/>
      <c r="F15" s="78"/>
      <c r="G15" s="78"/>
      <c r="H15" s="79" t="s">
        <v>191</v>
      </c>
    </row>
    <row r="16" spans="1:9" ht="62.25" customHeight="1">
      <c r="A16" s="96" t="s">
        <v>192</v>
      </c>
      <c r="B16" s="96" t="s">
        <v>214</v>
      </c>
      <c r="C16" s="96" t="s">
        <v>168</v>
      </c>
      <c r="D16" s="239" t="s">
        <v>190</v>
      </c>
      <c r="E16" s="239" t="s">
        <v>193</v>
      </c>
      <c r="F16" s="96" t="s">
        <v>194</v>
      </c>
      <c r="G16" s="96" t="s">
        <v>195</v>
      </c>
      <c r="H16" s="96" t="s">
        <v>223</v>
      </c>
    </row>
    <row r="17" spans="1:24" ht="18" customHeight="1">
      <c r="A17" s="239">
        <v>1</v>
      </c>
      <c r="B17" s="239">
        <v>2</v>
      </c>
      <c r="C17" s="239">
        <v>3</v>
      </c>
      <c r="D17" s="239">
        <v>4</v>
      </c>
      <c r="E17" s="239">
        <v>5</v>
      </c>
      <c r="F17" s="239">
        <v>6</v>
      </c>
      <c r="G17" s="239" t="s">
        <v>169</v>
      </c>
      <c r="H17" s="239">
        <v>8</v>
      </c>
    </row>
    <row r="18" spans="1:24" s="92" customFormat="1" ht="50.1" customHeight="1">
      <c r="A18" s="267" t="e">
        <f>'Sch-1'!#REF!</f>
        <v>#REF!</v>
      </c>
      <c r="B18" s="267" t="e">
        <f>'Sch-1'!#REF!</f>
        <v>#REF!</v>
      </c>
      <c r="C18" s="367" t="e">
        <f>'Sch-1'!#REF!</f>
        <v>#REF!</v>
      </c>
      <c r="D18" s="324" t="e">
        <f>'Sch-1'!#REF!</f>
        <v>#REF!</v>
      </c>
      <c r="E18" s="339" t="e">
        <f>'Sch-1'!#REF!</f>
        <v>#REF!</v>
      </c>
      <c r="F18" s="362" t="e">
        <f>'Sch-1'!#REF!</f>
        <v>#REF!</v>
      </c>
      <c r="G18" s="269" t="e">
        <f>IF(F18=0, "Included", IF(ISERROR(E18*F18), F18, E18*F18))</f>
        <v>#REF!</v>
      </c>
      <c r="H18" s="268" t="e">
        <f>'Sch-1'!#REF!</f>
        <v>#REF!</v>
      </c>
      <c r="I18" s="25"/>
      <c r="K18" s="92" t="e">
        <f>'Sch-1'!#REF!</f>
        <v>#REF!</v>
      </c>
    </row>
    <row r="19" spans="1:24" ht="26.1" customHeight="1">
      <c r="A19" s="270"/>
      <c r="B19" s="595" t="s">
        <v>247</v>
      </c>
      <c r="C19" s="595"/>
      <c r="D19" s="595"/>
      <c r="E19" s="595"/>
      <c r="F19" s="268"/>
      <c r="G19" s="271">
        <f>SUMIF(K18:K18,"Direct",G18:G18)</f>
        <v>0</v>
      </c>
      <c r="H19" s="328" t="s">
        <v>248</v>
      </c>
      <c r="I19" s="25"/>
    </row>
    <row r="20" spans="1:24" ht="26.1" customHeight="1">
      <c r="A20" s="270"/>
      <c r="B20" s="595" t="s">
        <v>247</v>
      </c>
      <c r="C20" s="595"/>
      <c r="D20" s="595"/>
      <c r="E20" s="595"/>
      <c r="F20" s="268"/>
      <c r="G20" s="271">
        <f>SUMIF(K18:K18,"Bought Out",G18:G18)</f>
        <v>0</v>
      </c>
      <c r="H20" s="328" t="s">
        <v>320</v>
      </c>
      <c r="I20" s="25"/>
    </row>
    <row r="21" spans="1:24" ht="26.1" customHeight="1">
      <c r="A21" s="270"/>
      <c r="B21" s="595" t="s">
        <v>247</v>
      </c>
      <c r="C21" s="595"/>
      <c r="D21" s="595"/>
      <c r="E21" s="595"/>
      <c r="F21" s="268"/>
      <c r="G21" s="271">
        <f>G19+G20</f>
        <v>0</v>
      </c>
      <c r="H21" s="272"/>
      <c r="I21" s="25"/>
    </row>
    <row r="22" spans="1:24" ht="26.1" customHeight="1">
      <c r="A22" s="273"/>
      <c r="B22" s="592" t="s">
        <v>319</v>
      </c>
      <c r="C22" s="592"/>
      <c r="D22" s="592"/>
      <c r="E22" s="592"/>
      <c r="F22" s="268"/>
      <c r="G22" s="271">
        <f>'Sch-6 Dis'!F21</f>
        <v>0</v>
      </c>
      <c r="H22" s="272"/>
      <c r="I22" s="25"/>
    </row>
    <row r="23" spans="1:24" ht="26.1" customHeight="1">
      <c r="A23" s="273"/>
      <c r="B23" s="593" t="s">
        <v>246</v>
      </c>
      <c r="C23" s="593"/>
      <c r="D23" s="593"/>
      <c r="E23" s="593"/>
      <c r="F23" s="268"/>
      <c r="G23" s="271">
        <f>G21+G22</f>
        <v>0</v>
      </c>
      <c r="H23" s="272"/>
      <c r="I23" s="25"/>
    </row>
    <row r="24" spans="1:24" ht="16.5" customHeight="1">
      <c r="A24" s="274"/>
      <c r="B24" s="275"/>
      <c r="C24" s="275"/>
      <c r="D24" s="275"/>
      <c r="E24" s="275"/>
      <c r="F24" s="276"/>
      <c r="G24" s="277"/>
      <c r="H24" s="278"/>
    </row>
    <row r="25" spans="1:24" ht="16.5" customHeight="1">
      <c r="B25" s="588"/>
      <c r="C25" s="588"/>
      <c r="D25" s="588"/>
      <c r="E25" s="588"/>
      <c r="F25" s="588"/>
      <c r="G25" s="588"/>
      <c r="H25" s="588"/>
    </row>
    <row r="26" spans="1:24" ht="16.5" customHeight="1">
      <c r="A26" s="279"/>
      <c r="B26" s="588"/>
      <c r="C26" s="588"/>
      <c r="D26" s="588"/>
      <c r="E26" s="588"/>
      <c r="F26" s="588"/>
      <c r="G26" s="588"/>
      <c r="H26" s="588"/>
    </row>
    <row r="27" spans="1:24" ht="117.75" customHeight="1">
      <c r="A27" s="280" t="s">
        <v>231</v>
      </c>
      <c r="B27" s="594" t="s">
        <v>176</v>
      </c>
      <c r="C27" s="594"/>
      <c r="D27" s="594"/>
      <c r="E27" s="594"/>
      <c r="F27" s="594"/>
      <c r="G27" s="594"/>
      <c r="H27" s="594"/>
    </row>
    <row r="28" spans="1:24" ht="33.6" customHeight="1">
      <c r="A28" s="141"/>
      <c r="B28" s="281"/>
      <c r="C28" s="281"/>
      <c r="D28" s="250"/>
      <c r="E28" s="250"/>
    </row>
    <row r="29" spans="1:24" ht="33.6" customHeight="1">
      <c r="A29" s="85" t="s">
        <v>225</v>
      </c>
      <c r="B29" s="118">
        <f>'Names of Bidder'!D21</f>
        <v>0</v>
      </c>
      <c r="C29" s="118"/>
      <c r="D29" s="86"/>
      <c r="F29" s="87" t="s">
        <v>227</v>
      </c>
      <c r="G29" s="584"/>
      <c r="H29" s="584"/>
    </row>
    <row r="30" spans="1:24" s="240" customFormat="1" ht="33.6" customHeight="1">
      <c r="A30" s="85" t="s">
        <v>226</v>
      </c>
      <c r="B30" s="118">
        <f>'Names of Bidder'!D22</f>
        <v>0</v>
      </c>
      <c r="C30" s="118"/>
      <c r="D30" s="25"/>
      <c r="E30" s="82"/>
      <c r="F30" s="87" t="s">
        <v>228</v>
      </c>
      <c r="G30" s="591">
        <f>'Names of Bidder'!D18</f>
        <v>0</v>
      </c>
      <c r="H30" s="591"/>
      <c r="J30" s="74"/>
      <c r="K30" s="74"/>
      <c r="L30" s="74"/>
      <c r="M30" s="74"/>
      <c r="N30" s="74"/>
      <c r="O30" s="74"/>
      <c r="P30" s="74"/>
      <c r="Q30" s="74"/>
      <c r="R30" s="74"/>
      <c r="S30" s="74"/>
      <c r="T30" s="74"/>
      <c r="U30" s="74"/>
      <c r="V30" s="74"/>
      <c r="W30" s="74"/>
      <c r="X30" s="74"/>
    </row>
    <row r="31" spans="1:24" s="240" customFormat="1" ht="33.6" customHeight="1">
      <c r="A31" s="82"/>
      <c r="B31" s="282"/>
      <c r="C31" s="282"/>
      <c r="D31" s="25"/>
      <c r="E31" s="82"/>
      <c r="F31" s="87" t="s">
        <v>229</v>
      </c>
      <c r="G31" s="591">
        <f>'Names of Bidder'!D19</f>
        <v>0</v>
      </c>
      <c r="H31" s="591"/>
      <c r="J31" s="74"/>
      <c r="K31" s="74"/>
      <c r="L31" s="74"/>
      <c r="M31" s="74"/>
      <c r="N31" s="74"/>
      <c r="O31" s="74"/>
      <c r="P31" s="74"/>
      <c r="Q31" s="74"/>
      <c r="R31" s="74"/>
      <c r="S31" s="74"/>
      <c r="T31" s="74"/>
      <c r="U31" s="74"/>
      <c r="V31" s="74"/>
      <c r="W31" s="74"/>
      <c r="X31" s="74"/>
    </row>
    <row r="32" spans="1:24" s="240" customFormat="1" ht="33.6" customHeight="1">
      <c r="A32" s="82"/>
      <c r="B32" s="282"/>
      <c r="C32" s="282"/>
      <c r="D32" s="25"/>
      <c r="E32" s="82"/>
      <c r="F32" s="87" t="s">
        <v>230</v>
      </c>
      <c r="G32" s="584"/>
      <c r="H32" s="584"/>
      <c r="J32" s="74"/>
      <c r="K32" s="74"/>
      <c r="L32" s="74"/>
      <c r="M32" s="74"/>
      <c r="N32" s="74"/>
      <c r="O32" s="74"/>
      <c r="P32" s="74"/>
      <c r="Q32" s="74"/>
      <c r="R32" s="74"/>
      <c r="S32" s="74"/>
      <c r="T32" s="74"/>
      <c r="U32" s="74"/>
      <c r="V32" s="74"/>
      <c r="W32" s="74"/>
      <c r="X32" s="74"/>
    </row>
  </sheetData>
  <sheetProtection password="E848" sheet="1" objects="1" scenarios="1" selectLockedCells="1" selectUnlockedCells="1"/>
  <customSheetViews>
    <customSheetView guid="{6167D39F-8E2F-4CD1-888C-E1DCB300434D}"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
      <headerFooter alignWithMargins="0">
        <oddFooter>&amp;R&amp;"Book Antiqua,Bold"&amp;10Schedule-1/ Page &amp;P of &amp;N</oddFooter>
      </headerFooter>
    </customSheetView>
    <customSheetView guid="{483DCDBB-D1CA-4B11-85F4-FA65A96DCE29}"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
      <headerFooter alignWithMargins="0">
        <oddFooter>&amp;R&amp;"Book Antiqua,Bold"&amp;10Schedule-1/ Page &amp;P of &amp;N</oddFooter>
      </headerFooter>
    </customSheetView>
    <customSheetView guid="{FA8C7114-2E15-4727-B4B0-927BCE12D1A6}"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3"/>
      <headerFooter alignWithMargins="0">
        <oddFooter>&amp;R&amp;"Book Antiqua,Bold"&amp;10Schedule-1/ Page &amp;P of &amp;N</oddFooter>
      </headerFooter>
    </customSheetView>
    <customSheetView guid="{5C772B04-11E1-4A74-9F43-9A74EF38E5E2}"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4"/>
      <headerFooter alignWithMargins="0">
        <oddFooter>&amp;R&amp;"Book Antiqua,Bold"&amp;10Schedule-1/ Page &amp;P of &amp;N</oddFooter>
      </headerFooter>
    </customSheetView>
    <customSheetView guid="{883F4F4D-A630-4132-B676-8201FF751979}"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5"/>
      <headerFooter alignWithMargins="0">
        <oddFooter>&amp;R&amp;"Book Antiqua,Bold"&amp;10Schedule-1/ Page &amp;P of &amp;N</oddFooter>
      </headerFooter>
    </customSheetView>
    <customSheetView guid="{D545044E-B7FF-408B-A291-2187C526EC3D}"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6"/>
      <headerFooter alignWithMargins="0">
        <oddFooter>&amp;R&amp;"Book Antiqua,Bold"&amp;10Schedule-1/ Page &amp;P of &amp;N</oddFooter>
      </headerFooter>
    </customSheetView>
    <customSheetView guid="{D963BE1A-1920-4E18-8F54-07F354CCE224}"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7"/>
      <headerFooter alignWithMargins="0">
        <oddFooter>&amp;R&amp;"Book Antiqua,Bold"&amp;10Schedule-1/ Page &amp;P of &amp;N</oddFooter>
      </headerFooter>
    </customSheetView>
    <customSheetView guid="{D39E83F3-4061-47C5-8153-10B7C21D208A}"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8"/>
      <headerFooter alignWithMargins="0">
        <oddFooter>&amp;R&amp;"Book Antiqua,Bold"&amp;10Schedule-1/ Page &amp;P of &amp;N</oddFooter>
      </headerFooter>
    </customSheetView>
    <customSheetView guid="{EFF9997F-F423-457E-8339-C5D06689EC0D}"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9"/>
      <headerFooter alignWithMargins="0">
        <oddFooter>&amp;R&amp;"Book Antiqua,Bold"&amp;10Schedule-1/ Page &amp;P of &amp;N</oddFooter>
      </headerFooter>
    </customSheetView>
    <customSheetView guid="{8020169D-1904-4071-9010-34C6BAD35472}"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0"/>
      <headerFooter alignWithMargins="0">
        <oddFooter>&amp;R&amp;"Book Antiqua,Bold"&amp;10Schedule-1/ Page &amp;P of &amp;N</oddFooter>
      </headerFooter>
    </customSheetView>
    <customSheetView guid="{BE00177C-666B-4CCB-B6AF-EE8409A04F15}"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1"/>
      <headerFooter alignWithMargins="0">
        <oddFooter>&amp;R&amp;"Book Antiqua,Bold"&amp;10Schedule-1/ Page &amp;P of &amp;N</oddFooter>
      </headerFooter>
    </customSheetView>
    <customSheetView guid="{5A07DBA2-29FE-46EA-8A64-6BF1FB7295C8}" hiddenColumns="1" state="hidden" showRuler="0"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2"/>
      <headerFooter alignWithMargins="0">
        <oddFooter>&amp;R&amp;"Book Antiqua,Bold"&amp;10Schedule-1/ Page &amp;P of &amp;N</oddFooter>
      </headerFooter>
    </customSheetView>
    <customSheetView guid="{42E48991-4351-4471-8AF6-A35D24AE57E4}"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3"/>
      <headerFooter alignWithMargins="0">
        <oddFooter>&amp;R&amp;"Book Antiqua,Bold"&amp;10Schedule-1/ Page &amp;P of &amp;N</oddFooter>
      </headerFooter>
    </customSheetView>
    <customSheetView guid="{9CA44E70-650F-49CD-967F-298619682CA2}"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4"/>
      <headerFooter alignWithMargins="0">
        <oddFooter>&amp;R&amp;"Book Antiqua,Bold"&amp;10Schedule-1/ Page &amp;P of &amp;N</oddFooter>
      </headerFooter>
    </customSheetView>
    <customSheetView guid="{C39F923C-6CD3-45D8-86F8-6C4D806DDD7E}"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5"/>
      <headerFooter alignWithMargins="0">
        <oddFooter>&amp;R&amp;"Book Antiqua,Bold"&amp;10Schedule-1/ Page &amp;P of &amp;N</oddFooter>
      </headerFooter>
    </customSheetView>
    <customSheetView guid="{B1277D53-29D6-4226-81E2-084FB62977B6}"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6"/>
      <headerFooter alignWithMargins="0">
        <oddFooter>&amp;R&amp;"Book Antiqua,Bold"&amp;10Schedule-1/ Page &amp;P of &amp;N</oddFooter>
      </headerFooter>
    </customSheetView>
    <customSheetView guid="{58D82F59-8CF6-455F-B9F4-081499FDF243}"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7"/>
      <headerFooter alignWithMargins="0">
        <oddFooter>&amp;R&amp;"Book Antiqua,Bold"&amp;10Schedule-1/ Page &amp;P of &amp;N</oddFooter>
      </headerFooter>
    </customSheetView>
    <customSheetView guid="{696D9240-6693-44E8-B9A4-2BFADD101EE2}"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8"/>
      <headerFooter alignWithMargins="0">
        <oddFooter>&amp;R&amp;"Book Antiqua,Bold"&amp;10Schedule-1/ Page &amp;P of &amp;N</oddFooter>
      </headerFooter>
    </customSheetView>
    <customSheetView guid="{B0EE7D76-5806-4718-BDAD-3A3EA691E5E4}"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9"/>
      <headerFooter alignWithMargins="0">
        <oddFooter>&amp;R&amp;"Book Antiqua,Bold"&amp;10Schedule-1/ Page &amp;P of &amp;N</oddFooter>
      </headerFooter>
    </customSheetView>
    <customSheetView guid="{E95B21C1-D936-4435-AF6F-90CF0B6A7506}"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0"/>
      <headerFooter alignWithMargins="0">
        <oddFooter>&amp;R&amp;"Book Antiqua,Bold"&amp;10Schedule-1/ Page &amp;P of &amp;N</oddFooter>
      </headerFooter>
    </customSheetView>
    <customSheetView guid="{9C0E3A54-A1E4-4406-967B-FE168F751196}"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1"/>
      <headerFooter alignWithMargins="0">
        <oddFooter>&amp;R&amp;"Book Antiqua,Bold"&amp;10Schedule-1/ Page &amp;P of &amp;N</oddFooter>
      </headerFooter>
    </customSheetView>
    <customSheetView guid="{EF525F2E-18DE-47FD-A864-6F2A2CA91061}"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2"/>
      <headerFooter alignWithMargins="0">
        <oddFooter>&amp;R&amp;"Book Antiqua,Bold"&amp;10Schedule-1/ Page &amp;P of &amp;N</oddFooter>
      </headerFooter>
    </customSheetView>
    <customSheetView guid="{FE49A1A8-589E-4C61-B5F2-2DC8472D06ED}"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3"/>
      <headerFooter alignWithMargins="0">
        <oddFooter>&amp;R&amp;"Book Antiqua,Bold"&amp;10Schedule-1/ Page &amp;P of &amp;N</oddFooter>
      </headerFooter>
    </customSheetView>
    <customSheetView guid="{7781E931-9022-448B-8CEA-16A952A0B08B}"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4"/>
      <headerFooter alignWithMargins="0">
        <oddFooter>&amp;R&amp;"Book Antiqua,Bold"&amp;10Schedule-1/ Page &amp;P of &amp;N</oddFooter>
      </headerFooter>
    </customSheetView>
    <customSheetView guid="{2B22B4D9-734E-466D-B6F8-DF61D532EF69}"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5"/>
      <headerFooter alignWithMargins="0">
        <oddFooter>&amp;R&amp;"Book Antiqua,Bold"&amp;10Schedule-1/ Page &amp;P of &amp;N</oddFooter>
      </headerFooter>
    </customSheetView>
    <customSheetView guid="{31B0652A-BB55-4DFD-AFC3-AF588AAE8EEC}"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6"/>
      <headerFooter alignWithMargins="0">
        <oddFooter>&amp;R&amp;"Book Antiqua,Bold"&amp;10Schedule-1/ Page &amp;P of &amp;N</oddFooter>
      </headerFooter>
    </customSheetView>
  </customSheetViews>
  <mergeCells count="18">
    <mergeCell ref="A14:H14"/>
    <mergeCell ref="B19:E19"/>
    <mergeCell ref="B20:E20"/>
    <mergeCell ref="B21:E21"/>
    <mergeCell ref="A3:H3"/>
    <mergeCell ref="A4:H4"/>
    <mergeCell ref="B8:E8"/>
    <mergeCell ref="B9:E9"/>
    <mergeCell ref="B10:E10"/>
    <mergeCell ref="B11:E11"/>
    <mergeCell ref="G31:H31"/>
    <mergeCell ref="G32:H32"/>
    <mergeCell ref="B22:E22"/>
    <mergeCell ref="B23:E23"/>
    <mergeCell ref="B25:H26"/>
    <mergeCell ref="B27:H27"/>
    <mergeCell ref="G29:H29"/>
    <mergeCell ref="G30:H30"/>
  </mergeCells>
  <phoneticPr fontId="31" type="noConversion"/>
  <dataValidations disablePrompts="1" count="2">
    <dataValidation type="date" allowBlank="1" showInputMessage="1" showErrorMessage="1" error="Enter date in &quot;dd-mmm-yy&quot; format. Example 03-oct-10." sqref="B30:C30" xr:uid="{00000000-0002-0000-0400-000000000000}">
      <formula1>#REF!</formula1>
      <formula2>#REF!</formula2>
    </dataValidation>
    <dataValidation type="list" allowBlank="1" showInputMessage="1" showErrorMessage="1" sqref="H18" xr:uid="{00000000-0002-0000-0400-000001000000}">
      <formula1>"Direct,Bought Out"</formula1>
    </dataValidation>
  </dataValidations>
  <printOptions horizontalCentered="1"/>
  <pageMargins left="0.511811023622047" right="0.26" top="0.48" bottom="0.54" header="0.25" footer="0.27"/>
  <pageSetup paperSize="9" orientation="portrait" horizontalDpi="300" verticalDpi="300" r:id="rId27"/>
  <headerFooter alignWithMargins="0">
    <oddFooter>&amp;R&amp;"Book Antiqua,Bold"&amp;10Schedule-1/ Page &amp;P of &amp;N</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indexed="53"/>
    <pageSetUpPr fitToPage="1"/>
  </sheetPr>
  <dimension ref="A1:AE26"/>
  <sheetViews>
    <sheetView showGridLines="0" view="pageBreakPreview" zoomScale="80" zoomScaleNormal="100" zoomScaleSheetLayoutView="80" workbookViewId="0">
      <selection activeCell="G18" sqref="G18"/>
    </sheetView>
  </sheetViews>
  <sheetFormatPr defaultColWidth="9" defaultRowHeight="16.5"/>
  <cols>
    <col min="1" max="1" width="12" style="251" customWidth="1"/>
    <col min="2" max="2" width="13.75" style="251" customWidth="1"/>
    <col min="3" max="3" width="9.125" style="251" customWidth="1"/>
    <col min="4" max="4" width="17.625" style="251" customWidth="1"/>
    <col min="5" max="5" width="14.25" style="251" customWidth="1"/>
    <col min="6" max="6" width="63.875" style="84" customWidth="1"/>
    <col min="7" max="7" width="15.375" style="84" customWidth="1"/>
    <col min="8" max="8" width="7.625" style="83" customWidth="1"/>
    <col min="9" max="9" width="8.625" style="83" customWidth="1"/>
    <col min="10" max="10" width="18.25" style="83" customWidth="1"/>
    <col min="11" max="11" width="23.5" style="83" customWidth="1"/>
    <col min="12" max="12" width="11.125" style="25" customWidth="1"/>
    <col min="13" max="13" width="9" style="74" hidden="1" customWidth="1"/>
    <col min="14" max="14" width="0" style="74" hidden="1" customWidth="1"/>
    <col min="15" max="15" width="25.125" style="74" hidden="1" customWidth="1"/>
    <col min="16" max="16" width="9" style="217"/>
    <col min="17" max="18" width="17.625" style="217" customWidth="1"/>
    <col min="19" max="31" width="9" style="217"/>
    <col min="32" max="16384" width="9" style="74"/>
  </cols>
  <sheetData>
    <row r="1" spans="1:18" ht="18" customHeight="1">
      <c r="A1" s="75" t="str">
        <f>Cover!B3</f>
        <v>Specification No.: CC/NT/G-MISC/DOM/A06/26/00981</v>
      </c>
      <c r="B1" s="75"/>
      <c r="C1" s="75"/>
      <c r="D1" s="75"/>
      <c r="E1" s="75"/>
      <c r="F1" s="76"/>
      <c r="G1" s="76"/>
      <c r="H1" s="77"/>
      <c r="I1" s="77"/>
      <c r="J1" s="78"/>
      <c r="K1" s="79" t="s">
        <v>250</v>
      </c>
    </row>
    <row r="2" spans="1:18" ht="18" customHeight="1">
      <c r="A2" s="60"/>
      <c r="B2" s="60"/>
      <c r="C2" s="60"/>
      <c r="D2" s="60"/>
      <c r="E2" s="60"/>
      <c r="F2" s="81"/>
      <c r="G2" s="81"/>
      <c r="H2" s="82"/>
      <c r="I2" s="82"/>
      <c r="J2" s="25"/>
      <c r="K2" s="25"/>
    </row>
    <row r="3" spans="1:18" ht="19.5" customHeight="1">
      <c r="A3" s="596" t="str">
        <f>Cover!$B$2</f>
        <v>Procurement of Insulated Cross Arm for 400kV System under vendor development.</v>
      </c>
      <c r="B3" s="596"/>
      <c r="C3" s="596"/>
      <c r="D3" s="596"/>
      <c r="E3" s="596"/>
      <c r="F3" s="596"/>
      <c r="G3" s="596"/>
      <c r="H3" s="596"/>
      <c r="I3" s="596"/>
      <c r="J3" s="596"/>
      <c r="K3" s="596"/>
      <c r="P3" s="233"/>
      <c r="R3" s="234"/>
    </row>
    <row r="4" spans="1:18" ht="21.95" customHeight="1">
      <c r="A4" s="582" t="s">
        <v>444</v>
      </c>
      <c r="B4" s="582"/>
      <c r="C4" s="582"/>
      <c r="D4" s="582"/>
      <c r="E4" s="582"/>
      <c r="F4" s="582"/>
      <c r="G4" s="582"/>
      <c r="H4" s="582"/>
      <c r="I4" s="582"/>
      <c r="J4" s="582"/>
      <c r="K4" s="582"/>
      <c r="L4" s="283"/>
      <c r="P4" s="233"/>
      <c r="R4" s="234"/>
    </row>
    <row r="5" spans="1:18" ht="18" customHeight="1">
      <c r="A5" s="284"/>
      <c r="B5" s="284"/>
      <c r="C5" s="284"/>
      <c r="D5" s="284"/>
      <c r="E5" s="284"/>
      <c r="F5" s="236"/>
      <c r="G5" s="236"/>
      <c r="H5" s="235"/>
      <c r="I5" s="235"/>
      <c r="J5" s="235"/>
      <c r="K5" s="285"/>
      <c r="P5" s="233"/>
      <c r="R5" s="234"/>
    </row>
    <row r="6" spans="1:18" ht="18" customHeight="1">
      <c r="A6" s="22" t="str">
        <f>'Sch-1'!A6</f>
        <v>Bidder’s Name and Address</v>
      </c>
      <c r="B6" s="22"/>
      <c r="C6" s="22"/>
      <c r="E6" s="488"/>
      <c r="F6" s="488"/>
      <c r="G6" s="488"/>
      <c r="H6" s="23"/>
      <c r="I6" s="23"/>
      <c r="J6" s="57" t="s">
        <v>215</v>
      </c>
      <c r="K6" s="25"/>
      <c r="L6" s="23"/>
      <c r="P6" s="233"/>
      <c r="R6" s="234"/>
    </row>
    <row r="7" spans="1:18" ht="18" customHeight="1">
      <c r="A7" s="237" t="str">
        <f>'Sch-1'!A7</f>
        <v>Bidder as Individual Firm</v>
      </c>
      <c r="B7" s="237"/>
      <c r="C7" s="237"/>
      <c r="E7" s="488"/>
      <c r="F7" s="488"/>
      <c r="G7" s="488"/>
      <c r="J7" s="56" t="s">
        <v>217</v>
      </c>
      <c r="K7" s="25"/>
      <c r="L7" s="23"/>
      <c r="P7" s="233"/>
      <c r="R7" s="234"/>
    </row>
    <row r="8" spans="1:18">
      <c r="A8" s="22" t="s">
        <v>216</v>
      </c>
      <c r="B8" s="22"/>
      <c r="C8" s="22"/>
      <c r="D8" s="488" t="str">
        <f>IF('Sch-1'!C8=0, "", 'Sch-1'!C8)</f>
        <v/>
      </c>
      <c r="J8" s="56" t="s">
        <v>219</v>
      </c>
      <c r="K8" s="25"/>
      <c r="L8" s="23"/>
      <c r="P8" s="233"/>
      <c r="R8" s="234"/>
    </row>
    <row r="9" spans="1:18">
      <c r="A9" s="22" t="s">
        <v>218</v>
      </c>
      <c r="B9" s="22"/>
      <c r="C9" s="22"/>
      <c r="D9" s="488" t="str">
        <f>IF('Sch-1'!C9=0, "", 'Sch-1'!C9)</f>
        <v/>
      </c>
      <c r="J9" s="56" t="s">
        <v>220</v>
      </c>
      <c r="K9" s="25"/>
      <c r="L9" s="23"/>
      <c r="P9" s="233"/>
      <c r="R9" s="234"/>
    </row>
    <row r="10" spans="1:18">
      <c r="A10" s="23"/>
      <c r="B10" s="23"/>
      <c r="C10" s="23"/>
      <c r="D10" s="580" t="str">
        <f>IF('Sch-1'!C10=0, "", 'Sch-1'!C10)</f>
        <v/>
      </c>
      <c r="E10" s="580"/>
      <c r="F10" s="580"/>
      <c r="G10" s="580"/>
      <c r="J10" s="56" t="s">
        <v>221</v>
      </c>
      <c r="K10" s="25"/>
      <c r="L10" s="23"/>
    </row>
    <row r="11" spans="1:18">
      <c r="A11" s="23"/>
      <c r="B11" s="23"/>
      <c r="C11" s="23"/>
      <c r="D11" s="580" t="str">
        <f>IF('Sch-1'!C11=0, "", 'Sch-1'!C11)</f>
        <v/>
      </c>
      <c r="E11" s="580"/>
      <c r="F11" s="580"/>
      <c r="G11" s="580"/>
      <c r="J11" s="56" t="s">
        <v>222</v>
      </c>
      <c r="K11" s="25"/>
      <c r="L11" s="23"/>
    </row>
    <row r="12" spans="1:18" ht="18" customHeight="1">
      <c r="A12" s="23"/>
      <c r="B12" s="23"/>
      <c r="C12" s="23"/>
      <c r="D12" s="23"/>
      <c r="E12" s="23"/>
      <c r="F12" s="24"/>
      <c r="G12" s="24"/>
      <c r="H12" s="24"/>
      <c r="I12" s="24"/>
      <c r="J12" s="61"/>
      <c r="K12" s="25"/>
      <c r="L12" s="23"/>
    </row>
    <row r="13" spans="1:18" ht="18" customHeight="1" thickBot="1">
      <c r="A13" s="23"/>
      <c r="B13" s="23"/>
      <c r="C13" s="23"/>
      <c r="D13" s="23"/>
      <c r="E13" s="23"/>
      <c r="F13" s="22"/>
      <c r="G13" s="22"/>
      <c r="H13" s="22"/>
      <c r="I13" s="22"/>
      <c r="J13" s="22"/>
      <c r="K13" s="79" t="s">
        <v>191</v>
      </c>
    </row>
    <row r="14" spans="1:18" ht="74.25" customHeight="1">
      <c r="A14" s="523" t="s">
        <v>192</v>
      </c>
      <c r="B14" s="523" t="s">
        <v>418</v>
      </c>
      <c r="C14" s="523" t="s">
        <v>419</v>
      </c>
      <c r="D14" s="491" t="s">
        <v>431</v>
      </c>
      <c r="E14" s="523" t="s">
        <v>421</v>
      </c>
      <c r="F14" s="523" t="s">
        <v>214</v>
      </c>
      <c r="G14" s="523" t="s">
        <v>168</v>
      </c>
      <c r="H14" s="510" t="s">
        <v>190</v>
      </c>
      <c r="I14" s="510" t="s">
        <v>193</v>
      </c>
      <c r="J14" s="523" t="s">
        <v>445</v>
      </c>
      <c r="K14" s="523" t="s">
        <v>446</v>
      </c>
      <c r="L14" s="205"/>
      <c r="Q14" s="210"/>
      <c r="R14" s="210"/>
    </row>
    <row r="15" spans="1:18" ht="18" customHeight="1">
      <c r="A15" s="239">
        <v>1</v>
      </c>
      <c r="B15" s="239">
        <v>2</v>
      </c>
      <c r="C15" s="239">
        <v>3</v>
      </c>
      <c r="D15" s="239" t="s">
        <v>433</v>
      </c>
      <c r="E15" s="239">
        <v>4</v>
      </c>
      <c r="F15" s="324">
        <v>6</v>
      </c>
      <c r="G15" s="239">
        <v>7</v>
      </c>
      <c r="H15" s="239">
        <v>8</v>
      </c>
      <c r="I15" s="239">
        <v>9</v>
      </c>
      <c r="J15" s="239">
        <v>10</v>
      </c>
      <c r="K15" s="239" t="s">
        <v>420</v>
      </c>
      <c r="L15" s="141"/>
      <c r="M15" s="74">
        <f>Discount!O20</f>
        <v>0</v>
      </c>
      <c r="Q15" s="209"/>
      <c r="R15" s="209"/>
    </row>
    <row r="16" spans="1:18" ht="59.25" customHeight="1">
      <c r="A16" s="524">
        <v>1</v>
      </c>
      <c r="B16" s="524">
        <v>7000031187</v>
      </c>
      <c r="C16" s="524">
        <v>10</v>
      </c>
      <c r="D16" s="524" t="s">
        <v>483</v>
      </c>
      <c r="E16" s="524">
        <v>1000056640</v>
      </c>
      <c r="F16" s="529" t="s">
        <v>474</v>
      </c>
      <c r="G16" s="525"/>
      <c r="H16" s="526" t="s">
        <v>427</v>
      </c>
      <c r="I16" s="527">
        <v>300</v>
      </c>
      <c r="J16" s="525"/>
      <c r="K16" s="528">
        <f t="shared" ref="K16:K18" si="0">IF(J16=0, 0, IF(ISERROR(I16*J16), J16, I16*J16))</f>
        <v>0</v>
      </c>
      <c r="L16" s="141"/>
      <c r="Q16" s="209"/>
      <c r="R16" s="209"/>
    </row>
    <row r="17" spans="1:18" ht="97.5" customHeight="1">
      <c r="A17" s="524">
        <v>2</v>
      </c>
      <c r="B17" s="524">
        <v>7000031187</v>
      </c>
      <c r="C17" s="524">
        <v>20</v>
      </c>
      <c r="D17" s="524" t="s">
        <v>483</v>
      </c>
      <c r="E17" s="524">
        <v>1000056641</v>
      </c>
      <c r="F17" s="529" t="s">
        <v>479</v>
      </c>
      <c r="G17" s="525"/>
      <c r="H17" s="526" t="s">
        <v>476</v>
      </c>
      <c r="I17" s="527">
        <v>300</v>
      </c>
      <c r="J17" s="525"/>
      <c r="K17" s="528">
        <f t="shared" si="0"/>
        <v>0</v>
      </c>
      <c r="L17" s="141"/>
      <c r="O17" s="321" t="s">
        <v>477</v>
      </c>
      <c r="Q17" s="209"/>
      <c r="R17" s="209"/>
    </row>
    <row r="18" spans="1:18" ht="121.5" customHeight="1">
      <c r="A18" s="524">
        <v>3</v>
      </c>
      <c r="B18" s="524">
        <v>7000031187</v>
      </c>
      <c r="C18" s="524">
        <v>30</v>
      </c>
      <c r="D18" s="524" t="s">
        <v>483</v>
      </c>
      <c r="E18" s="524">
        <v>1000056642</v>
      </c>
      <c r="F18" s="529" t="s">
        <v>475</v>
      </c>
      <c r="G18" s="525"/>
      <c r="H18" s="526" t="s">
        <v>476</v>
      </c>
      <c r="I18" s="527">
        <v>300</v>
      </c>
      <c r="J18" s="525"/>
      <c r="K18" s="528">
        <f t="shared" si="0"/>
        <v>0</v>
      </c>
      <c r="L18" s="141"/>
      <c r="O18" s="321" t="s">
        <v>478</v>
      </c>
      <c r="Q18" s="209"/>
      <c r="R18" s="209"/>
    </row>
    <row r="19" spans="1:18" ht="24" customHeight="1">
      <c r="A19" s="288"/>
      <c r="B19" s="288"/>
      <c r="C19" s="288"/>
      <c r="D19" s="288"/>
      <c r="E19" s="288"/>
      <c r="F19" s="600" t="s">
        <v>468</v>
      </c>
      <c r="G19" s="601"/>
      <c r="H19" s="601"/>
      <c r="I19" s="601"/>
      <c r="J19" s="602"/>
      <c r="K19" s="474">
        <f>SUM(K16:K18)</f>
        <v>0</v>
      </c>
      <c r="Q19" s="211"/>
      <c r="R19" s="212"/>
    </row>
    <row r="20" spans="1:18" ht="27.95" customHeight="1">
      <c r="A20" s="333"/>
      <c r="B20" s="333"/>
      <c r="C20" s="333"/>
      <c r="D20" s="333"/>
      <c r="E20" s="333"/>
      <c r="F20" s="334"/>
      <c r="G20" s="334"/>
      <c r="H20" s="335"/>
      <c r="I20" s="336"/>
      <c r="J20" s="337"/>
      <c r="K20" s="338"/>
      <c r="Q20" s="211"/>
      <c r="R20" s="212"/>
    </row>
    <row r="21" spans="1:18" ht="13.5" customHeight="1">
      <c r="A21" s="294"/>
      <c r="B21" s="294"/>
      <c r="C21" s="294"/>
      <c r="D21" s="294"/>
      <c r="E21" s="294"/>
      <c r="F21" s="253"/>
      <c r="G21" s="253"/>
      <c r="I21" s="251"/>
      <c r="J21" s="252"/>
      <c r="K21" s="252"/>
    </row>
    <row r="22" spans="1:18" ht="33.6" customHeight="1">
      <c r="A22" s="85" t="s">
        <v>225</v>
      </c>
      <c r="B22" s="254" t="str">
        <f>IF('Sch-1'!B29=0,"", 'Sch-1'!B29)</f>
        <v/>
      </c>
      <c r="C22" s="85"/>
      <c r="D22" s="85"/>
      <c r="E22" s="85"/>
      <c r="G22" s="254"/>
      <c r="H22" s="463"/>
      <c r="I22" s="331"/>
      <c r="J22" s="87" t="s">
        <v>228</v>
      </c>
      <c r="K22" s="89" t="str">
        <f>IF('Sch-1'!O29=0,"",'Sch-1'!O29)</f>
        <v/>
      </c>
      <c r="Q22" s="233"/>
      <c r="R22" s="295"/>
    </row>
    <row r="23" spans="1:18" ht="33.6" customHeight="1">
      <c r="A23" s="85" t="s">
        <v>226</v>
      </c>
      <c r="B23" s="254" t="str">
        <f>IF('Sch-1'!B30=0,"", 'Sch-1'!B30)</f>
        <v/>
      </c>
      <c r="C23" s="85"/>
      <c r="D23" s="85"/>
      <c r="E23" s="85"/>
      <c r="G23" s="254"/>
      <c r="H23" s="92"/>
      <c r="I23" s="331"/>
      <c r="J23" s="87" t="s">
        <v>229</v>
      </c>
      <c r="K23" s="89" t="str">
        <f>IF('Sch-1'!O30=0,"",'Sch-1'!O30)</f>
        <v/>
      </c>
    </row>
    <row r="24" spans="1:18" ht="17.25" customHeight="1">
      <c r="A24" s="82"/>
      <c r="B24" s="82"/>
      <c r="C24" s="82"/>
      <c r="D24" s="82"/>
      <c r="E24" s="82"/>
      <c r="F24" s="81"/>
      <c r="G24" s="81"/>
      <c r="H24" s="25"/>
      <c r="I24" s="82"/>
    </row>
    <row r="25" spans="1:18" ht="6" customHeight="1">
      <c r="A25" s="82"/>
      <c r="B25" s="82"/>
      <c r="C25" s="82"/>
      <c r="D25" s="82"/>
      <c r="E25" s="82"/>
      <c r="F25" s="81"/>
      <c r="G25" s="81"/>
      <c r="H25" s="25"/>
      <c r="I25" s="82"/>
      <c r="J25" s="87"/>
      <c r="K25" s="88"/>
    </row>
    <row r="26" spans="1:18" ht="2.25" customHeight="1">
      <c r="A26" s="82"/>
      <c r="B26" s="82"/>
      <c r="C26" s="82"/>
      <c r="D26" s="82"/>
      <c r="E26" s="82"/>
      <c r="F26" s="598"/>
      <c r="G26" s="598"/>
      <c r="H26" s="599"/>
      <c r="I26" s="599"/>
      <c r="J26" s="599"/>
      <c r="K26" s="599"/>
    </row>
  </sheetData>
  <sheetProtection algorithmName="SHA-512" hashValue="OSXMYuE4d3I4GGxvNpClKxLFA/hLewBxwprEueZ1fhJZPIAD2a5SW5dHNJA8TmSFIoQcI48bimbMvYOyhjtjaw==" saltValue="uuAzXt2G0VnlNx8DQMa/wA==" spinCount="100000" sheet="1" formatColumns="0" formatRows="0" selectLockedCells="1"/>
  <customSheetViews>
    <customSheetView guid="{6167D39F-8E2F-4CD1-888C-E1DCB300434D}" scale="80" showPageBreaks="1" showGridLines="0" fitToPage="1" printArea="1" hiddenColumns="1" view="pageBreakPreview">
      <selection activeCell="G18" sqref="G18"/>
      <colBreaks count="1" manualBreakCount="1">
        <brk id="11" max="1048575" man="1"/>
      </colBreaks>
      <pageMargins left="0.51181102362204722" right="0.26" top="0.54" bottom="0.61" header="0.25" footer="0.43"/>
      <printOptions horizontalCentered="1"/>
      <pageSetup paperSize="9" scale="67" orientation="landscape" r:id="rId1"/>
      <headerFooter alignWithMargins="0">
        <oddFooter>&amp;R&amp;"Book Antiqua,Bold"&amp;10Schedule-2/ Page &amp;P of &amp;N</oddFooter>
      </headerFooter>
    </customSheetView>
    <customSheetView guid="{483DCDBB-D1CA-4B11-85F4-FA65A96DCE29}" showPageBreaks="1" showGridLines="0" fitToPage="1" printArea="1" hiddenColumns="1" view="pageBreakPreview" topLeftCell="A13">
      <selection activeCell="J20" sqref="J20"/>
      <colBreaks count="1" manualBreakCount="1">
        <brk id="11" max="1048575" man="1"/>
      </colBreaks>
      <pageMargins left="0.51181102362204722" right="0.26" top="0.54" bottom="0.61" header="0.25" footer="0.43"/>
      <printOptions horizontalCentered="1"/>
      <pageSetup paperSize="9" scale="48" orientation="landscape" r:id="rId2"/>
      <headerFooter alignWithMargins="0">
        <oddFooter>&amp;R&amp;"Book Antiqua,Bold"&amp;10Schedule-2/ Page &amp;P of &amp;N</oddFooter>
      </headerFooter>
    </customSheetView>
    <customSheetView guid="{FA8C7114-2E15-4727-B4B0-927BCE12D1A6}" showPageBreaks="1" showGridLines="0" fitToPage="1" printArea="1" hiddenColumns="1" view="pageBreakPreview" topLeftCell="A16">
      <selection activeCell="J20" sqref="J20"/>
      <colBreaks count="1" manualBreakCount="1">
        <brk id="11" max="1048575" man="1"/>
      </colBreaks>
      <pageMargins left="0.51181102362204722" right="0.26" top="0.54" bottom="0.61" header="0.25" footer="0.43"/>
      <printOptions horizontalCentered="1"/>
      <pageSetup paperSize="9" scale="49" orientation="landscape" r:id="rId3"/>
      <headerFooter alignWithMargins="0">
        <oddFooter>&amp;R&amp;"Book Antiqua,Bold"&amp;10Schedule-2/ Page &amp;P of &amp;N</oddFooter>
      </headerFooter>
    </customSheetView>
    <customSheetView guid="{5C772B04-11E1-4A74-9F43-9A74EF38E5E2}" showPageBreaks="1" showGridLines="0" fitToPage="1" printArea="1" hiddenColumns="1" view="pageBreakPreview" topLeftCell="A13">
      <selection activeCell="J19" sqref="J19"/>
      <colBreaks count="1" manualBreakCount="1">
        <brk id="11" max="1048575" man="1"/>
      </colBreaks>
      <pageMargins left="0.51181102362204722" right="0.26" top="0.54" bottom="0.61" header="0.25" footer="0.43"/>
      <printOptions horizontalCentered="1"/>
      <pageSetup paperSize="9" scale="70" orientation="landscape" r:id="rId4"/>
      <headerFooter alignWithMargins="0">
        <oddFooter>&amp;R&amp;"Book Antiqua,Bold"&amp;10Schedule-2/ Page &amp;P of &amp;N</oddFooter>
      </headerFooter>
    </customSheetView>
    <customSheetView guid="{883F4F4D-A630-4132-B676-8201FF751979}" showPageBreaks="1" showGridLines="0" fitToPage="1" printArea="1" hiddenColumns="1" view="pageBreakPreview" topLeftCell="A13">
      <selection activeCell="J18" sqref="J18"/>
      <colBreaks count="1" manualBreakCount="1">
        <brk id="11" max="1048575" man="1"/>
      </colBreaks>
      <pageMargins left="0.51181102362204722" right="0.26" top="0.54" bottom="0.61" header="0.25" footer="0.43"/>
      <printOptions horizontalCentered="1"/>
      <pageSetup paperSize="9" scale="71" orientation="landscape" r:id="rId5"/>
      <headerFooter alignWithMargins="0">
        <oddFooter>&amp;R&amp;"Book Antiqua,Bold"&amp;10Schedule-2/ Page &amp;P of &amp;N</oddFooter>
      </headerFooter>
    </customSheetView>
    <customSheetView guid="{D545044E-B7FF-408B-A291-2187C526EC3D}" scale="70" showPageBreaks="1" showGridLines="0" fitToPage="1" printArea="1" hiddenColumns="1" view="pageBreakPreview">
      <selection activeCell="G16" sqref="G16"/>
      <colBreaks count="1" manualBreakCount="1">
        <brk id="11" max="1048575" man="1"/>
      </colBreaks>
      <pageMargins left="0.51181102362204722" right="0.26" top="0.54" bottom="0.61" header="0.25" footer="0.43"/>
      <printOptions horizontalCentered="1"/>
      <pageSetup paperSize="9" scale="78" orientation="landscape" r:id="rId6"/>
      <headerFooter alignWithMargins="0">
        <oddFooter>&amp;R&amp;"Book Antiqua,Bold"&amp;10Schedule-2/ Page &amp;P of &amp;N</oddFooter>
      </headerFooter>
    </customSheetView>
    <customSheetView guid="{D963BE1A-1920-4E18-8F54-07F354CCE224}" scale="85" showPageBreaks="1" showGridLines="0" fitToPage="1" printArea="1" hiddenColumns="1" view="pageBreakPreview">
      <selection activeCell="G16" sqref="G16"/>
      <colBreaks count="1" manualBreakCount="1">
        <brk id="11" max="1048575" man="1"/>
      </colBreaks>
      <pageMargins left="0.51181102362204722" right="0.26" top="0.54" bottom="0.61" header="0.25" footer="0.43"/>
      <printOptions horizontalCentered="1"/>
      <pageSetup paperSize="9" scale="67" orientation="landscape" r:id="rId7"/>
      <headerFooter alignWithMargins="0">
        <oddFooter>&amp;R&amp;"Book Antiqua,Bold"&amp;10Schedule-2/ Page &amp;P of &amp;N</oddFooter>
      </headerFooter>
    </customSheetView>
    <customSheetView guid="{D39E83F3-4061-47C5-8153-10B7C21D208A}" showPageBreaks="1" showGridLines="0" printArea="1" hiddenColumns="1" view="pageBreakPreview" topLeftCell="A11">
      <selection activeCell="H17" sqref="H17"/>
      <colBreaks count="1" manualBreakCount="1">
        <brk id="12" max="1048575" man="1"/>
      </colBreaks>
      <pageMargins left="0.51181102362204722" right="0.26" top="0.54" bottom="0.61" header="0.25" footer="0.43"/>
      <printOptions horizontalCentered="1"/>
      <pageSetup paperSize="9" scale="53" orientation="portrait" r:id="rId8"/>
      <headerFooter alignWithMargins="0">
        <oddFooter>&amp;R&amp;"Book Antiqua,Bold"&amp;10Schedule-2/ Page &amp;P of &amp;N</oddFooter>
      </headerFooter>
    </customSheetView>
    <customSheetView guid="{EFF9997F-F423-457E-8339-C5D06689EC0D}" showPageBreaks="1" showGridLines="0" printArea="1" hiddenColumns="1" view="pageBreakPreview" topLeftCell="A10">
      <selection activeCell="F16" sqref="F16"/>
      <colBreaks count="1" manualBreakCount="1">
        <brk id="10" max="1048575" man="1"/>
      </colBreaks>
      <pageMargins left="0.51181102362204722" right="0.26" top="0.54" bottom="0.61" header="0.25" footer="0.43"/>
      <printOptions horizontalCentered="1"/>
      <pageSetup paperSize="9" scale="53" orientation="portrait" r:id="rId9"/>
      <headerFooter alignWithMargins="0">
        <oddFooter>&amp;R&amp;"Book Antiqua,Bold"&amp;10Schedule-2/ Page &amp;P of &amp;N</oddFooter>
      </headerFooter>
    </customSheetView>
    <customSheetView guid="{8020169D-1904-4071-9010-34C6BAD35472}" showPageBreaks="1" showGridLines="0" printArea="1" hiddenColumns="1" view="pageBreakPreview">
      <selection activeCell="C16" sqref="C16"/>
      <colBreaks count="1" manualBreakCount="1">
        <brk id="7" max="1048575" man="1"/>
      </colBreaks>
      <pageMargins left="0.51181102362204722" right="0.26" top="0.54" bottom="0.61" header="0.25" footer="0.43"/>
      <printOptions horizontalCentered="1"/>
      <pageSetup paperSize="9" scale="92" orientation="portrait" r:id="rId10"/>
      <headerFooter alignWithMargins="0">
        <oddFooter>&amp;R&amp;"Book Antiqua,Bold"&amp;10Schedule-2/ Page &amp;P of &amp;N</oddFooter>
      </headerFooter>
    </customSheetView>
    <customSheetView guid="{BE00177C-666B-4CCB-B6AF-EE8409A04F15}" showPageBreaks="1" showGridLines="0" printArea="1" hiddenColumns="1" view="pageBreakPreview">
      <selection activeCell="C16" sqref="C16"/>
      <colBreaks count="1" manualBreakCount="1">
        <brk id="7" max="1048575" man="1"/>
      </colBreaks>
      <pageMargins left="0.51181102362204722" right="0.26" top="0.54" bottom="0.61" header="0.25" footer="0.43"/>
      <printOptions horizontalCentered="1"/>
      <pageSetup paperSize="9" scale="92" orientation="portrait" r:id="rId11"/>
      <headerFooter alignWithMargins="0">
        <oddFooter>&amp;R&amp;"Book Antiqua,Bold"&amp;10Schedule-2/ Page &amp;P of &amp;N</oddFooter>
      </headerFooter>
    </customSheetView>
    <customSheetView guid="{5A07DBA2-29FE-46EA-8A64-6BF1FB7295C8}" showPageBreaks="1" showGridLines="0" printArea="1" hiddenColumns="1" view="pageBreakPreview" showRuler="0" topLeftCell="A7">
      <selection activeCell="F17" sqref="F17"/>
      <colBreaks count="1" manualBreakCount="1">
        <brk id="7" max="1048575" man="1"/>
      </colBreaks>
      <pageMargins left="0.51181102362204722" right="0.26" top="0.54" bottom="0.61" header="0.25" footer="0.43"/>
      <printOptions horizontalCentered="1"/>
      <pageSetup paperSize="9" scale="92" orientation="portrait" r:id="rId12"/>
      <headerFooter alignWithMargins="0">
        <oddFooter>&amp;R&amp;"Book Antiqua,Bold"&amp;10Schedule-2/ Page &amp;P of &amp;N</oddFooter>
      </headerFooter>
    </customSheetView>
    <customSheetView guid="{42E48991-4351-4471-8AF6-A35D24AE57E4}" showPageBreaks="1" showGridLines="0" printArea="1" hiddenRows="1" hiddenColumns="1" view="pageBreakPreview" topLeftCell="A4">
      <selection activeCell="F16" sqref="F16"/>
      <colBreaks count="1" manualBreakCount="1">
        <brk id="7" max="1048575" man="1"/>
      </colBreaks>
      <pageMargins left="0.51181102362204722" right="0.26" top="0.54" bottom="0.61" header="0.25" footer="0.43"/>
      <printOptions horizontalCentered="1"/>
      <pageSetup paperSize="9" scale="92" orientation="portrait" r:id="rId13"/>
      <headerFooter alignWithMargins="0">
        <oddFooter>&amp;R&amp;"Book Antiqua,Bold"&amp;10Schedule-2/ Page &amp;P of &amp;N</oddFooter>
      </headerFooter>
    </customSheetView>
    <customSheetView guid="{9CA44E70-650F-49CD-967F-298619682CA2}" hiddenColumns="1" topLeftCell="A13">
      <selection activeCell="C16" sqref="C16"/>
      <colBreaks count="1" manualBreakCount="1">
        <brk id="7" max="1048575" man="1"/>
      </colBreaks>
      <pageMargins left="0.51181102362204722" right="0.26" top="0.54" bottom="0.61" header="0.25" footer="0.43"/>
      <printOptions horizontalCentered="1"/>
      <pageSetup paperSize="9" scale="92" orientation="portrait" horizontalDpi="300" verticalDpi="300" r:id="rId14"/>
      <headerFooter alignWithMargins="0">
        <oddFooter>&amp;R&amp;"Book Antiqua,Bold"&amp;10Schedule-2/ Page &amp;P of &amp;N</oddFooter>
      </headerFooter>
    </customSheetView>
    <customSheetView guid="{C39F923C-6CD3-45D8-86F8-6C4D806DDD7E}" hiddenColumns="1">
      <selection activeCell="F45" sqref="F45"/>
      <colBreaks count="1" manualBreakCount="1">
        <brk id="7" max="1048575" man="1"/>
      </colBreaks>
      <pageMargins left="0.51181102362204722" right="0.26" top="0.54" bottom="0.61" header="0.25" footer="0.43"/>
      <printOptions horizontalCentered="1"/>
      <pageSetup paperSize="9" scale="92" orientation="portrait" horizontalDpi="300" verticalDpi="300" r:id="rId15"/>
      <headerFooter alignWithMargins="0">
        <oddFooter>&amp;R&amp;"Book Antiqua,Bold"&amp;10Schedule-2/ Page &amp;P of &amp;N</oddFooter>
      </headerFooter>
    </customSheetView>
    <customSheetView guid="{B1277D53-29D6-4226-81E2-084FB62977B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6"/>
      <headerFooter alignWithMargins="0">
        <oddFooter>&amp;R&amp;"Book Antiqua,Bold"&amp;10Schedule-2/ Page &amp;P of &amp;N</oddFooter>
      </headerFooter>
    </customSheetView>
    <customSheetView guid="{58D82F59-8CF6-455F-B9F4-081499FDF243}"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7"/>
      <headerFooter alignWithMargins="0">
        <oddFooter>&amp;R&amp;"Book Antiqua,Bold"&amp;10Schedule-2/ Page &amp;P of &amp;N</oddFooter>
      </headerFooter>
    </customSheetView>
    <customSheetView guid="{4F65FF32-EC61-4022-A399-2986D7B6B8B3}" showPageBreaks="1" zeroValues="0" printArea="1" view="pageBreakPreview" showRuler="0" topLeftCell="A20">
      <selection activeCell="B2" sqref="B2:E2"/>
      <rowBreaks count="1" manualBreakCount="1">
        <brk id="33" max="5" man="1"/>
      </rowBreaks>
      <colBreaks count="1" manualBreakCount="1">
        <brk id="6" max="1048575" man="1"/>
      </colBreaks>
      <pageMargins left="0.51181102362204722" right="0.26" top="0.54" bottom="0.61" header="0.25" footer="0.43"/>
      <printOptions horizontalCentered="1"/>
      <pageSetup paperSize="9" orientation="portrait" horizontalDpi="300" verticalDpi="300" r:id="rId18"/>
      <headerFooter alignWithMargins="0">
        <oddFooter>&amp;R&amp;"Book Antiqua,Bold"&amp;10Page &amp;P of &amp;N</oddFooter>
      </headerFooter>
    </customSheetView>
    <customSheetView guid="{696D9240-6693-44E8-B9A4-2BFADD101EE2}"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9"/>
      <headerFooter alignWithMargins="0">
        <oddFooter>&amp;R&amp;"Book Antiqua,Bold"&amp;10Schedule-2/ Page &amp;P of &amp;N</oddFooter>
      </headerFooter>
    </customSheetView>
    <customSheetView guid="{B0EE7D76-5806-4718-BDAD-3A3EA691E5E4}" hiddenColumns="1">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20"/>
      <headerFooter alignWithMargins="0">
        <oddFooter>&amp;R&amp;"Book Antiqua,Bold"&amp;10Schedule-2/ Page &amp;P of &amp;N</oddFooter>
      </headerFooter>
    </customSheetView>
    <customSheetView guid="{E95B21C1-D936-4435-AF6F-90CF0B6A750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21"/>
      <headerFooter alignWithMargins="0">
        <oddFooter>&amp;R&amp;"Book Antiqua,Bold"&amp;10Schedule-2/ Page &amp;P of &amp;N</oddFooter>
      </headerFooter>
    </customSheetView>
    <customSheetView guid="{9C0E3A54-A1E4-4406-967B-FE168F751196}" hiddenColumns="1" topLeftCell="A13">
      <selection activeCell="C16" sqref="C16"/>
      <colBreaks count="1" manualBreakCount="1">
        <brk id="7" max="1048575" man="1"/>
      </colBreaks>
      <pageMargins left="0.51181102362204722" right="0.26" top="0.54" bottom="0.61" header="0.25" footer="0.43"/>
      <printOptions horizontalCentered="1"/>
      <pageSetup paperSize="9" scale="92" orientation="portrait" horizontalDpi="300" verticalDpi="300" r:id="rId22"/>
      <headerFooter alignWithMargins="0">
        <oddFooter>&amp;R&amp;"Book Antiqua,Bold"&amp;10Schedule-2/ Page &amp;P of &amp;N</oddFooter>
      </headerFooter>
    </customSheetView>
    <customSheetView guid="{EF525F2E-18DE-47FD-A864-6F2A2CA91061}" hiddenRows="1" hiddenColumns="1" topLeftCell="A4">
      <selection activeCell="C16" sqref="C16"/>
      <colBreaks count="1" manualBreakCount="1">
        <brk id="7" max="1048575" man="1"/>
      </colBreaks>
      <pageMargins left="0.51181102362204722" right="0.26" top="0.54" bottom="0.61" header="0.25" footer="0.43"/>
      <printOptions horizontalCentered="1"/>
      <pageSetup paperSize="9" scale="92" orientation="portrait" horizontalDpi="300" verticalDpi="300" r:id="rId23"/>
      <headerFooter alignWithMargins="0">
        <oddFooter>&amp;R&amp;"Book Antiqua,Bold"&amp;10Schedule-2/ Page &amp;P of &amp;N</oddFooter>
      </headerFooter>
    </customSheetView>
    <customSheetView guid="{FE49A1A8-589E-4C61-B5F2-2DC8472D06ED}" showPageBreaks="1" showGridLines="0" printArea="1" hiddenRows="1" hiddenColumns="1" view="pageBreakPreview" topLeftCell="A19">
      <selection activeCell="F16" sqref="F16"/>
      <colBreaks count="1" manualBreakCount="1">
        <brk id="7" max="1048575" man="1"/>
      </colBreaks>
      <pageMargins left="0.51181102362204722" right="0.26" top="0.54" bottom="0.61" header="0.25" footer="0.43"/>
      <printOptions horizontalCentered="1"/>
      <pageSetup paperSize="9" scale="92" orientation="portrait" r:id="rId24"/>
      <headerFooter alignWithMargins="0">
        <oddFooter>&amp;R&amp;"Book Antiqua,Bold"&amp;10Schedule-2/ Page &amp;P of &amp;N</oddFooter>
      </headerFooter>
    </customSheetView>
    <customSheetView guid="{7781E931-9022-448B-8CEA-16A952A0B08B}" showPageBreaks="1" showGridLines="0" printArea="1" hiddenRows="1" hiddenColumns="1" view="pageBreakPreview">
      <selection activeCell="F16" sqref="F16"/>
      <colBreaks count="1" manualBreakCount="1">
        <brk id="7" max="1048575" man="1"/>
      </colBreaks>
      <pageMargins left="0.51181102362204722" right="0.26" top="0.54" bottom="0.61" header="0.25" footer="0.43"/>
      <printOptions horizontalCentered="1"/>
      <pageSetup paperSize="9" scale="92" orientation="portrait" r:id="rId25"/>
      <headerFooter alignWithMargins="0">
        <oddFooter>&amp;R&amp;"Book Antiqua,Bold"&amp;10Schedule-2/ Page &amp;P of &amp;N</oddFooter>
      </headerFooter>
    </customSheetView>
    <customSheetView guid="{2B22B4D9-734E-466D-B6F8-DF61D532EF69}" showPageBreaks="1" showGridLines="0" fitToPage="1" printArea="1" hiddenColumns="1" view="pageBreakPreview" topLeftCell="A14">
      <selection activeCell="J17" sqref="J17:J18"/>
      <colBreaks count="1" manualBreakCount="1">
        <brk id="11" max="1048575" man="1"/>
      </colBreaks>
      <pageMargins left="0.51181102362204722" right="0.26" top="0.54" bottom="0.61" header="0.25" footer="0.43"/>
      <printOptions horizontalCentered="1"/>
      <pageSetup paperSize="9" scale="63" orientation="landscape" r:id="rId26"/>
      <headerFooter alignWithMargins="0">
        <oddFooter>&amp;R&amp;"Book Antiqua,Bold"&amp;10Schedule-2/ Page &amp;P of &amp;N</oddFooter>
      </headerFooter>
    </customSheetView>
    <customSheetView guid="{31B0652A-BB55-4DFD-AFC3-AF588AAE8EEC}" scale="80" showPageBreaks="1" showGridLines="0" fitToPage="1" printArea="1" hiddenColumns="1" view="pageBreakPreview">
      <selection activeCell="G18" sqref="G18"/>
      <colBreaks count="1" manualBreakCount="1">
        <brk id="11" max="1048575" man="1"/>
      </colBreaks>
      <pageMargins left="0.51181102362204722" right="0.26" top="0.54" bottom="0.61" header="0.25" footer="0.43"/>
      <printOptions horizontalCentered="1"/>
      <pageSetup paperSize="9" scale="67" orientation="landscape" r:id="rId27"/>
      <headerFooter alignWithMargins="0">
        <oddFooter>&amp;R&amp;"Book Antiqua,Bold"&amp;10Schedule-2/ Page &amp;P of &amp;N</oddFooter>
      </headerFooter>
    </customSheetView>
  </customSheetViews>
  <mergeCells count="6">
    <mergeCell ref="F26:K26"/>
    <mergeCell ref="A3:K3"/>
    <mergeCell ref="A4:K4"/>
    <mergeCell ref="D10:G10"/>
    <mergeCell ref="D11:G11"/>
    <mergeCell ref="F19:J19"/>
  </mergeCells>
  <phoneticPr fontId="3" type="noConversion"/>
  <dataValidations count="1">
    <dataValidation operator="greaterThan" allowBlank="1" showInputMessage="1" showErrorMessage="1" sqref="J16:J18" xr:uid="{00000000-0002-0000-0500-000000000000}"/>
  </dataValidations>
  <printOptions horizontalCentered="1"/>
  <pageMargins left="0.51181102362204722" right="0.26" top="0.54" bottom="0.61" header="0.25" footer="0.43"/>
  <pageSetup paperSize="9" scale="67" orientation="landscape" r:id="rId28"/>
  <headerFooter alignWithMargins="0">
    <oddFooter>&amp;R&amp;"Book Antiqua,Bold"&amp;10Schedule-2/ Page &amp;P of &amp;N</oddFooter>
  </headerFooter>
  <colBreaks count="1" manualBreakCount="1">
    <brk id="11" max="1048575" man="1"/>
  </colBreaks>
  <drawing r:id="rId2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theme="1"/>
  </sheetPr>
  <dimension ref="A1:AA24"/>
  <sheetViews>
    <sheetView zoomScaleNormal="100" zoomScaleSheetLayoutView="100" workbookViewId="0">
      <selection activeCell="I3" sqref="I3"/>
    </sheetView>
  </sheetViews>
  <sheetFormatPr defaultColWidth="9" defaultRowHeight="16.5"/>
  <cols>
    <col min="1" max="1" width="10.625" style="251" customWidth="1"/>
    <col min="2" max="2" width="33" style="84" customWidth="1"/>
    <col min="3" max="3" width="11.75" style="84" customWidth="1"/>
    <col min="4" max="4" width="7.625" style="83" customWidth="1"/>
    <col min="5" max="5" width="8.625" style="83" customWidth="1"/>
    <col min="6" max="6" width="14.5" style="83" customWidth="1"/>
    <col min="7" max="7" width="19.125" style="83" customWidth="1"/>
    <col min="8" max="8" width="11.125" style="25" customWidth="1"/>
    <col min="9" max="11" width="9" style="74"/>
    <col min="12" max="12" width="9" style="217"/>
    <col min="13" max="14" width="17.625" style="217" customWidth="1"/>
    <col min="15" max="27" width="9" style="217"/>
    <col min="28" max="16384" width="9" style="74"/>
  </cols>
  <sheetData>
    <row r="1" spans="1:14" ht="18" customHeight="1">
      <c r="A1" s="75" t="str">
        <f>Cover!B3</f>
        <v>Specification No.: CC/NT/G-MISC/DOM/A06/26/00981</v>
      </c>
      <c r="B1" s="76"/>
      <c r="C1" s="76"/>
      <c r="D1" s="77"/>
      <c r="E1" s="77"/>
      <c r="F1" s="78"/>
      <c r="G1" s="79" t="s">
        <v>250</v>
      </c>
    </row>
    <row r="2" spans="1:14" ht="18" customHeight="1">
      <c r="A2" s="60"/>
      <c r="B2" s="81"/>
      <c r="C2" s="81"/>
      <c r="D2" s="82"/>
      <c r="E2" s="82"/>
      <c r="F2" s="25"/>
      <c r="G2" s="25"/>
    </row>
    <row r="3" spans="1:14" ht="44.25" customHeight="1">
      <c r="A3" s="596" t="str">
        <f>Cover!$B$2</f>
        <v>Procurement of Insulated Cross Arm for 400kV System under vendor development.</v>
      </c>
      <c r="B3" s="596"/>
      <c r="C3" s="596"/>
      <c r="D3" s="596"/>
      <c r="E3" s="596"/>
      <c r="F3" s="596"/>
      <c r="G3" s="596"/>
      <c r="L3" s="233"/>
      <c r="N3" s="234"/>
    </row>
    <row r="4" spans="1:14" ht="21.95" customHeight="1">
      <c r="A4" s="582" t="s">
        <v>245</v>
      </c>
      <c r="B4" s="582"/>
      <c r="C4" s="582"/>
      <c r="D4" s="582"/>
      <c r="E4" s="582"/>
      <c r="F4" s="582"/>
      <c r="G4" s="582"/>
      <c r="H4" s="283"/>
      <c r="L4" s="233"/>
      <c r="N4" s="234"/>
    </row>
    <row r="5" spans="1:14" ht="18" customHeight="1">
      <c r="A5" s="284"/>
      <c r="B5" s="236"/>
      <c r="C5" s="236"/>
      <c r="D5" s="235"/>
      <c r="E5" s="235"/>
      <c r="F5" s="235"/>
      <c r="G5" s="285"/>
      <c r="L5" s="233"/>
      <c r="N5" s="234"/>
    </row>
    <row r="6" spans="1:14" ht="18" customHeight="1">
      <c r="A6" s="22" t="str">
        <f>'Sch-1'!A6</f>
        <v>Bidder’s Name and Address</v>
      </c>
      <c r="B6" s="23"/>
      <c r="C6" s="23"/>
      <c r="D6" s="23"/>
      <c r="E6" s="23"/>
      <c r="F6" s="57" t="s">
        <v>215</v>
      </c>
      <c r="G6" s="25"/>
      <c r="H6" s="23"/>
      <c r="L6" s="233"/>
      <c r="N6" s="234"/>
    </row>
    <row r="7" spans="1:14" ht="18" customHeight="1">
      <c r="A7" s="237" t="str">
        <f>'Sch-1'!A7</f>
        <v>Bidder as Individual Firm</v>
      </c>
      <c r="F7" s="56" t="s">
        <v>217</v>
      </c>
      <c r="G7" s="25"/>
      <c r="H7" s="23"/>
      <c r="L7" s="233"/>
      <c r="N7" s="234"/>
    </row>
    <row r="8" spans="1:14" ht="18" customHeight="1">
      <c r="A8" s="22" t="s">
        <v>216</v>
      </c>
      <c r="B8" s="597" t="str">
        <f>IF('Sch-1'!C8=0, "", 'Sch-1'!C8)</f>
        <v/>
      </c>
      <c r="C8" s="597"/>
      <c r="D8" s="597"/>
      <c r="E8" s="597"/>
      <c r="F8" s="56" t="s">
        <v>219</v>
      </c>
      <c r="G8" s="25"/>
      <c r="H8" s="23"/>
      <c r="L8" s="233"/>
      <c r="N8" s="234"/>
    </row>
    <row r="9" spans="1:14" ht="18" customHeight="1">
      <c r="A9" s="22" t="s">
        <v>218</v>
      </c>
      <c r="B9" s="597" t="str">
        <f>IF('Sch-1'!C9=0, "", 'Sch-1'!C9)</f>
        <v/>
      </c>
      <c r="C9" s="597"/>
      <c r="D9" s="597"/>
      <c r="E9" s="597"/>
      <c r="F9" s="56" t="s">
        <v>220</v>
      </c>
      <c r="G9" s="25"/>
      <c r="H9" s="23"/>
      <c r="L9" s="233"/>
      <c r="N9" s="234"/>
    </row>
    <row r="10" spans="1:14" ht="18" customHeight="1">
      <c r="A10" s="23"/>
      <c r="B10" s="597" t="str">
        <f>IF('Sch-1'!C10=0, "", 'Sch-1'!C10)</f>
        <v/>
      </c>
      <c r="C10" s="597"/>
      <c r="D10" s="597"/>
      <c r="E10" s="597"/>
      <c r="F10" s="56" t="s">
        <v>221</v>
      </c>
      <c r="G10" s="25"/>
      <c r="H10" s="23"/>
    </row>
    <row r="11" spans="1:14" ht="18" customHeight="1">
      <c r="A11" s="23"/>
      <c r="B11" s="597" t="str">
        <f>IF('Sch-1'!C11=0, "", 'Sch-1'!C11)</f>
        <v/>
      </c>
      <c r="C11" s="597"/>
      <c r="D11" s="597"/>
      <c r="E11" s="597"/>
      <c r="F11" s="56" t="s">
        <v>222</v>
      </c>
      <c r="G11" s="25"/>
      <c r="H11" s="23"/>
    </row>
    <row r="12" spans="1:14" ht="18" customHeight="1">
      <c r="A12" s="23"/>
      <c r="B12" s="24"/>
      <c r="C12" s="24"/>
      <c r="D12" s="24"/>
      <c r="E12" s="24"/>
      <c r="F12" s="61"/>
      <c r="G12" s="25"/>
      <c r="H12" s="23"/>
    </row>
    <row r="13" spans="1:14" ht="18" customHeight="1">
      <c r="A13" s="23"/>
      <c r="B13" s="22"/>
      <c r="C13" s="22"/>
      <c r="D13" s="22"/>
      <c r="E13" s="22"/>
      <c r="F13" s="22"/>
      <c r="G13" s="79" t="s">
        <v>191</v>
      </c>
    </row>
    <row r="14" spans="1:14" ht="43.5" customHeight="1">
      <c r="A14" s="96" t="s">
        <v>192</v>
      </c>
      <c r="B14" s="96" t="s">
        <v>214</v>
      </c>
      <c r="C14" s="96" t="s">
        <v>168</v>
      </c>
      <c r="D14" s="239" t="s">
        <v>190</v>
      </c>
      <c r="E14" s="239" t="s">
        <v>193</v>
      </c>
      <c r="F14" s="96" t="s">
        <v>171</v>
      </c>
      <c r="G14" s="96" t="s">
        <v>195</v>
      </c>
      <c r="H14" s="205"/>
      <c r="M14" s="210"/>
      <c r="N14" s="210"/>
    </row>
    <row r="15" spans="1:14" ht="18" customHeight="1">
      <c r="A15" s="239">
        <v>1</v>
      </c>
      <c r="B15" s="239">
        <v>2</v>
      </c>
      <c r="C15" s="239">
        <v>3</v>
      </c>
      <c r="D15" s="239">
        <v>4</v>
      </c>
      <c r="E15" s="239">
        <v>5</v>
      </c>
      <c r="F15" s="239">
        <v>6</v>
      </c>
      <c r="G15" s="239" t="s">
        <v>169</v>
      </c>
      <c r="H15" s="141"/>
      <c r="M15" s="209"/>
      <c r="N15" s="209"/>
    </row>
    <row r="16" spans="1:14" ht="50.1" customHeight="1">
      <c r="A16" s="286" t="e">
        <f>'Sch-2'!#REF!</f>
        <v>#REF!</v>
      </c>
      <c r="B16" s="286" t="e">
        <f>'Sch-2'!#REF!</f>
        <v>#REF!</v>
      </c>
      <c r="C16" s="365" t="e">
        <f>'Sch-2'!#REF!</f>
        <v>#REF!</v>
      </c>
      <c r="D16" s="286" t="e">
        <f>'Sch-2'!#REF!</f>
        <v>#REF!</v>
      </c>
      <c r="E16" s="364" t="e">
        <f>'Sch-2'!#REF!</f>
        <v>#REF!</v>
      </c>
      <c r="F16" s="287" t="e">
        <f>'Sch-2'!#REF!</f>
        <v>#REF!</v>
      </c>
      <c r="G16" s="340" t="e">
        <f>IF(F16=0, "Included", IF(ISERROR(E16*F16), F16, E16*F16))</f>
        <v>#REF!</v>
      </c>
      <c r="M16" s="211"/>
      <c r="N16" s="211"/>
    </row>
    <row r="17" spans="1:14" ht="27.95" customHeight="1">
      <c r="A17" s="286">
        <f>'Sch-2'!A19</f>
        <v>0</v>
      </c>
      <c r="B17" s="289" t="s">
        <v>249</v>
      </c>
      <c r="C17" s="289"/>
      <c r="D17" s="290"/>
      <c r="E17" s="291"/>
      <c r="F17" s="292"/>
      <c r="G17" s="293" t="e">
        <f>ROUND(SUM(G16:G16),0)</f>
        <v>#REF!</v>
      </c>
      <c r="M17" s="211"/>
      <c r="N17" s="212"/>
    </row>
    <row r="18" spans="1:14" ht="27.95" customHeight="1">
      <c r="A18" s="333"/>
      <c r="B18" s="334"/>
      <c r="C18" s="334"/>
      <c r="D18" s="335"/>
      <c r="E18" s="336"/>
      <c r="F18" s="337"/>
      <c r="G18" s="338"/>
      <c r="M18" s="211"/>
      <c r="N18" s="212"/>
    </row>
    <row r="19" spans="1:14" ht="27.75" customHeight="1">
      <c r="A19" s="294"/>
      <c r="B19" s="253"/>
      <c r="C19" s="253"/>
      <c r="E19" s="251"/>
      <c r="F19" s="252"/>
      <c r="G19" s="252"/>
    </row>
    <row r="20" spans="1:14" ht="33.6" customHeight="1">
      <c r="A20" s="85" t="s">
        <v>225</v>
      </c>
      <c r="B20" s="254" t="str">
        <f>IF('Sch-1'!B29=0,"", 'Sch-1'!B29)</f>
        <v/>
      </c>
      <c r="C20" s="254"/>
      <c r="D20" s="86"/>
      <c r="E20" s="82"/>
      <c r="F20" s="87" t="s">
        <v>227</v>
      </c>
      <c r="G20" s="88"/>
      <c r="M20" s="233"/>
      <c r="N20" s="295"/>
    </row>
    <row r="21" spans="1:14" ht="33.6" customHeight="1">
      <c r="A21" s="85" t="s">
        <v>226</v>
      </c>
      <c r="B21" s="254" t="str">
        <f>IF('Sch-1'!B30=0,"", 'Sch-1'!B30)</f>
        <v/>
      </c>
      <c r="C21" s="254"/>
      <c r="D21" s="25"/>
      <c r="E21" s="82"/>
      <c r="F21" s="87" t="s">
        <v>228</v>
      </c>
      <c r="G21" s="89" t="str">
        <f>IF('Sch-1'!O29=0,"",'Sch-1'!O29)</f>
        <v/>
      </c>
    </row>
    <row r="22" spans="1:14" ht="33.6" customHeight="1">
      <c r="A22" s="82"/>
      <c r="B22" s="81"/>
      <c r="C22" s="81"/>
      <c r="D22" s="25"/>
      <c r="E22" s="82"/>
      <c r="F22" s="87" t="s">
        <v>229</v>
      </c>
      <c r="G22" s="89" t="str">
        <f>IF('Sch-1'!O30=0,"",'Sch-1'!O30)</f>
        <v/>
      </c>
    </row>
    <row r="23" spans="1:14" ht="33.6" customHeight="1">
      <c r="A23" s="82"/>
      <c r="B23" s="81"/>
      <c r="C23" s="81"/>
      <c r="D23" s="25"/>
      <c r="E23" s="82"/>
      <c r="F23" s="87" t="s">
        <v>230</v>
      </c>
      <c r="G23" s="88"/>
    </row>
    <row r="24" spans="1:14">
      <c r="A24" s="82"/>
      <c r="B24" s="598"/>
      <c r="C24" s="598"/>
      <c r="D24" s="599"/>
      <c r="E24" s="599"/>
      <c r="F24" s="599"/>
      <c r="G24" s="599"/>
    </row>
  </sheetData>
  <sheetProtection password="E848" sheet="1" objects="1" scenarios="1" selectLockedCells="1" selectUnlockedCells="1"/>
  <customSheetViews>
    <customSheetView guid="{6167D39F-8E2F-4CD1-888C-E1DCB300434D}"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
      <headerFooter alignWithMargins="0">
        <oddFooter>&amp;R&amp;"Book Antiqua,Bold"&amp;10Schedule-2/ Page &amp;P of &amp;N</oddFooter>
      </headerFooter>
    </customSheetView>
    <customSheetView guid="{483DCDBB-D1CA-4B11-85F4-FA65A96DCE29}"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
      <headerFooter alignWithMargins="0">
        <oddFooter>&amp;R&amp;"Book Antiqua,Bold"&amp;10Schedule-2/ Page &amp;P of &amp;N</oddFooter>
      </headerFooter>
    </customSheetView>
    <customSheetView guid="{FA8C7114-2E15-4727-B4B0-927BCE12D1A6}"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3"/>
      <headerFooter alignWithMargins="0">
        <oddFooter>&amp;R&amp;"Book Antiqua,Bold"&amp;10Schedule-2/ Page &amp;P of &amp;N</oddFooter>
      </headerFooter>
    </customSheetView>
    <customSheetView guid="{5C772B04-11E1-4A74-9F43-9A74EF38E5E2}"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4"/>
      <headerFooter alignWithMargins="0">
        <oddFooter>&amp;R&amp;"Book Antiqua,Bold"&amp;10Schedule-2/ Page &amp;P of &amp;N</oddFooter>
      </headerFooter>
    </customSheetView>
    <customSheetView guid="{883F4F4D-A630-4132-B676-8201FF751979}"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5"/>
      <headerFooter alignWithMargins="0">
        <oddFooter>&amp;R&amp;"Book Antiqua,Bold"&amp;10Schedule-2/ Page &amp;P of &amp;N</oddFooter>
      </headerFooter>
    </customSheetView>
    <customSheetView guid="{D545044E-B7FF-408B-A291-2187C526EC3D}"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6"/>
      <headerFooter alignWithMargins="0">
        <oddFooter>&amp;R&amp;"Book Antiqua,Bold"&amp;10Schedule-2/ Page &amp;P of &amp;N</oddFooter>
      </headerFooter>
    </customSheetView>
    <customSheetView guid="{D963BE1A-1920-4E18-8F54-07F354CCE224}"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7"/>
      <headerFooter alignWithMargins="0">
        <oddFooter>&amp;R&amp;"Book Antiqua,Bold"&amp;10Schedule-2/ Page &amp;P of &amp;N</oddFooter>
      </headerFooter>
    </customSheetView>
    <customSheetView guid="{D39E83F3-4061-47C5-8153-10B7C21D208A}"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8"/>
      <headerFooter alignWithMargins="0">
        <oddFooter>&amp;R&amp;"Book Antiqua,Bold"&amp;10Schedule-2/ Page &amp;P of &amp;N</oddFooter>
      </headerFooter>
    </customSheetView>
    <customSheetView guid="{EFF9997F-F423-457E-8339-C5D06689EC0D}"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9"/>
      <headerFooter alignWithMargins="0">
        <oddFooter>&amp;R&amp;"Book Antiqua,Bold"&amp;10Schedule-2/ Page &amp;P of &amp;N</oddFooter>
      </headerFooter>
    </customSheetView>
    <customSheetView guid="{8020169D-1904-4071-9010-34C6BAD35472}"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0"/>
      <headerFooter alignWithMargins="0">
        <oddFooter>&amp;R&amp;"Book Antiqua,Bold"&amp;10Schedule-2/ Page &amp;P of &amp;N</oddFooter>
      </headerFooter>
    </customSheetView>
    <customSheetView guid="{BE00177C-666B-4CCB-B6AF-EE8409A04F15}"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1"/>
      <headerFooter alignWithMargins="0">
        <oddFooter>&amp;R&amp;"Book Antiqua,Bold"&amp;10Schedule-2/ Page &amp;P of &amp;N</oddFooter>
      </headerFooter>
    </customSheetView>
    <customSheetView guid="{5A07DBA2-29FE-46EA-8A64-6BF1FB7295C8}" state="hidden" showRuler="0">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2"/>
      <headerFooter alignWithMargins="0">
        <oddFooter>&amp;R&amp;"Book Antiqua,Bold"&amp;10Schedule-2/ Page &amp;P of &amp;N</oddFooter>
      </headerFooter>
    </customSheetView>
    <customSheetView guid="{42E48991-4351-4471-8AF6-A35D24AE57E4}"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3"/>
      <headerFooter alignWithMargins="0">
        <oddFooter>&amp;R&amp;"Book Antiqua,Bold"&amp;10Schedule-2/ Page &amp;P of &amp;N</oddFooter>
      </headerFooter>
    </customSheetView>
    <customSheetView guid="{9CA44E70-650F-49CD-967F-298619682CA2}"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4"/>
      <headerFooter alignWithMargins="0">
        <oddFooter>&amp;R&amp;"Book Antiqua,Bold"&amp;10Schedule-2/ Page &amp;P of &amp;N</oddFooter>
      </headerFooter>
    </customSheetView>
    <customSheetView guid="{C39F923C-6CD3-45D8-86F8-6C4D806DDD7E}"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5"/>
      <headerFooter alignWithMargins="0">
        <oddFooter>&amp;R&amp;"Book Antiqua,Bold"&amp;10Schedule-2/ Page &amp;P of &amp;N</oddFooter>
      </headerFooter>
    </customSheetView>
    <customSheetView guid="{B1277D53-29D6-4226-81E2-084FB62977B6}"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6"/>
      <headerFooter alignWithMargins="0">
        <oddFooter>&amp;R&amp;"Book Antiqua,Bold"&amp;10Schedule-2/ Page &amp;P of &amp;N</oddFooter>
      </headerFooter>
    </customSheetView>
    <customSheetView guid="{58D82F59-8CF6-455F-B9F4-081499FDF243}"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7"/>
      <headerFooter alignWithMargins="0">
        <oddFooter>&amp;R&amp;"Book Antiqua,Bold"&amp;10Schedule-2/ Page &amp;P of &amp;N</oddFooter>
      </headerFooter>
    </customSheetView>
    <customSheetView guid="{696D9240-6693-44E8-B9A4-2BFADD101EE2}"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8"/>
      <headerFooter alignWithMargins="0">
        <oddFooter>&amp;R&amp;"Book Antiqua,Bold"&amp;10Schedule-2/ Page &amp;P of &amp;N</oddFooter>
      </headerFooter>
    </customSheetView>
    <customSheetView guid="{B0EE7D76-5806-4718-BDAD-3A3EA691E5E4}"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9"/>
      <headerFooter alignWithMargins="0">
        <oddFooter>&amp;R&amp;"Book Antiqua,Bold"&amp;10Schedule-2/ Page &amp;P of &amp;N</oddFooter>
      </headerFooter>
    </customSheetView>
    <customSheetView guid="{E95B21C1-D936-4435-AF6F-90CF0B6A7506}"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0"/>
      <headerFooter alignWithMargins="0">
        <oddFooter>&amp;R&amp;"Book Antiqua,Bold"&amp;10Schedule-2/ Page &amp;P of &amp;N</oddFooter>
      </headerFooter>
    </customSheetView>
    <customSheetView guid="{9C0E3A54-A1E4-4406-967B-FE168F751196}"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1"/>
      <headerFooter alignWithMargins="0">
        <oddFooter>&amp;R&amp;"Book Antiqua,Bold"&amp;10Schedule-2/ Page &amp;P of &amp;N</oddFooter>
      </headerFooter>
    </customSheetView>
    <customSheetView guid="{EF525F2E-18DE-47FD-A864-6F2A2CA91061}"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2"/>
      <headerFooter alignWithMargins="0">
        <oddFooter>&amp;R&amp;"Book Antiqua,Bold"&amp;10Schedule-2/ Page &amp;P of &amp;N</oddFooter>
      </headerFooter>
    </customSheetView>
    <customSheetView guid="{FE49A1A8-589E-4C61-B5F2-2DC8472D06ED}"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3"/>
      <headerFooter alignWithMargins="0">
        <oddFooter>&amp;R&amp;"Book Antiqua,Bold"&amp;10Schedule-2/ Page &amp;P of &amp;N</oddFooter>
      </headerFooter>
    </customSheetView>
    <customSheetView guid="{7781E931-9022-448B-8CEA-16A952A0B08B}"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4"/>
      <headerFooter alignWithMargins="0">
        <oddFooter>&amp;R&amp;"Book Antiqua,Bold"&amp;10Schedule-2/ Page &amp;P of &amp;N</oddFooter>
      </headerFooter>
    </customSheetView>
    <customSheetView guid="{2B22B4D9-734E-466D-B6F8-DF61D532EF69}"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5"/>
      <headerFooter alignWithMargins="0">
        <oddFooter>&amp;R&amp;"Book Antiqua,Bold"&amp;10Schedule-2/ Page &amp;P of &amp;N</oddFooter>
      </headerFooter>
    </customSheetView>
    <customSheetView guid="{31B0652A-BB55-4DFD-AFC3-AF588AAE8EEC}"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6"/>
      <headerFooter alignWithMargins="0">
        <oddFooter>&amp;R&amp;"Book Antiqua,Bold"&amp;10Schedule-2/ Page &amp;P of &amp;N</oddFooter>
      </headerFooter>
    </customSheetView>
  </customSheetViews>
  <mergeCells count="7">
    <mergeCell ref="B24:G24"/>
    <mergeCell ref="A3:G3"/>
    <mergeCell ref="A4:G4"/>
    <mergeCell ref="B8:E8"/>
    <mergeCell ref="B9:E9"/>
    <mergeCell ref="B10:E10"/>
    <mergeCell ref="B11:E11"/>
  </mergeCells>
  <phoneticPr fontId="31" type="noConversion"/>
  <printOptions horizontalCentered="1"/>
  <pageMargins left="0.51181102362204722" right="0.26" top="0.54" bottom="0.61" header="0.25" footer="0.43"/>
  <pageSetup paperSize="9" orientation="portrait" horizontalDpi="300" verticalDpi="300" r:id="rId27"/>
  <headerFooter alignWithMargins="0">
    <oddFooter>&amp;R&amp;"Book Antiqua,Bold"&amp;10Schedule-2/ Page &amp;P of &amp;N</oddFooter>
  </headerFooter>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10"/>
  </sheetPr>
  <dimension ref="A1:Q28"/>
  <sheetViews>
    <sheetView showGridLines="0" view="pageBreakPreview" zoomScaleNormal="100" zoomScaleSheetLayoutView="100" workbookViewId="0">
      <selection activeCell="W15" sqref="W15"/>
    </sheetView>
  </sheetViews>
  <sheetFormatPr defaultColWidth="9" defaultRowHeight="16.5"/>
  <cols>
    <col min="1" max="1" width="10.625" style="83" customWidth="1"/>
    <col min="2" max="2" width="24.625" style="84" customWidth="1"/>
    <col min="3" max="3" width="11.75" style="84" customWidth="1"/>
    <col min="4" max="4" width="7.625" style="83" customWidth="1"/>
    <col min="5" max="5" width="8.625" style="83" customWidth="1"/>
    <col min="6" max="6" width="14.5" style="83" customWidth="1"/>
    <col min="7" max="7" width="19.125" style="83" customWidth="1"/>
    <col min="8" max="8" width="0" style="25" hidden="1" customWidth="1"/>
    <col min="9" max="11" width="0" style="74" hidden="1" customWidth="1"/>
    <col min="12" max="12" width="0" style="217" hidden="1" customWidth="1"/>
    <col min="13" max="14" width="17.625" style="217" hidden="1" customWidth="1"/>
    <col min="15" max="17" width="0" style="217" hidden="1" customWidth="1"/>
    <col min="18" max="19" width="0" style="74" hidden="1" customWidth="1"/>
    <col min="20" max="16384" width="9" style="74"/>
  </cols>
  <sheetData>
    <row r="1" spans="1:17" ht="18" customHeight="1">
      <c r="A1" s="75" t="str">
        <f>Cover!B3</f>
        <v>Specification No.: CC/NT/G-MISC/DOM/A06/26/00981</v>
      </c>
      <c r="B1" s="76"/>
      <c r="C1" s="76"/>
      <c r="D1" s="77"/>
      <c r="E1" s="77"/>
      <c r="F1" s="78"/>
      <c r="G1" s="79" t="s">
        <v>251</v>
      </c>
    </row>
    <row r="2" spans="1:17" ht="18" customHeight="1">
      <c r="A2" s="60"/>
      <c r="B2" s="81"/>
      <c r="C2" s="81"/>
      <c r="D2" s="82"/>
      <c r="E2" s="82"/>
      <c r="F2" s="25"/>
      <c r="G2" s="25"/>
    </row>
    <row r="3" spans="1:17" ht="54" customHeight="1">
      <c r="A3" s="596" t="str">
        <f>Cover!$B$2</f>
        <v>Procurement of Insulated Cross Arm for 400kV System under vendor development.</v>
      </c>
      <c r="B3" s="596"/>
      <c r="C3" s="596"/>
      <c r="D3" s="596"/>
      <c r="E3" s="596"/>
      <c r="F3" s="596"/>
      <c r="G3" s="596"/>
      <c r="L3" s="233" t="s">
        <v>181</v>
      </c>
      <c r="N3" s="234"/>
    </row>
    <row r="4" spans="1:17" ht="21.95" customHeight="1">
      <c r="A4" s="582" t="s">
        <v>170</v>
      </c>
      <c r="B4" s="582"/>
      <c r="C4" s="582"/>
      <c r="D4" s="582"/>
      <c r="E4" s="582"/>
      <c r="F4" s="582"/>
      <c r="G4" s="582"/>
      <c r="L4" s="233" t="s">
        <v>182</v>
      </c>
      <c r="N4" s="234"/>
    </row>
    <row r="5" spans="1:17" ht="18" customHeight="1">
      <c r="A5" s="235"/>
      <c r="B5" s="236"/>
      <c r="C5" s="236"/>
      <c r="D5" s="235"/>
      <c r="E5" s="235"/>
      <c r="F5" s="235"/>
      <c r="G5" s="235"/>
      <c r="L5" s="233" t="s">
        <v>186</v>
      </c>
      <c r="N5" s="234"/>
    </row>
    <row r="6" spans="1:17" ht="18" customHeight="1">
      <c r="A6" s="22" t="str">
        <f>'Sch-1'!A6</f>
        <v>Bidder’s Name and Address</v>
      </c>
      <c r="B6" s="23"/>
      <c r="C6" s="23"/>
      <c r="D6" s="23"/>
      <c r="E6" s="23"/>
      <c r="F6" s="57" t="s">
        <v>215</v>
      </c>
      <c r="G6" s="25"/>
      <c r="L6" s="233" t="s">
        <v>187</v>
      </c>
      <c r="N6" s="234"/>
    </row>
    <row r="7" spans="1:17" ht="18" customHeight="1">
      <c r="A7" s="237" t="str">
        <f>'Sch-1'!A7</f>
        <v>Bidder as Individual Firm</v>
      </c>
      <c r="F7" s="56" t="s">
        <v>217</v>
      </c>
      <c r="G7" s="25"/>
      <c r="L7" s="233" t="s">
        <v>183</v>
      </c>
      <c r="N7" s="234"/>
    </row>
    <row r="8" spans="1:17">
      <c r="A8" s="22" t="s">
        <v>216</v>
      </c>
      <c r="B8" s="580" t="str">
        <f>IF('Sch-1'!C8=0, "", 'Sch-1'!C8)</f>
        <v/>
      </c>
      <c r="C8" s="580"/>
      <c r="D8" s="580"/>
      <c r="E8" s="580"/>
      <c r="F8" s="56" t="s">
        <v>219</v>
      </c>
      <c r="G8" s="25"/>
      <c r="L8" s="233" t="s">
        <v>184</v>
      </c>
      <c r="N8" s="234"/>
    </row>
    <row r="9" spans="1:17">
      <c r="A9" s="22" t="s">
        <v>218</v>
      </c>
      <c r="B9" s="580" t="str">
        <f>IF('Sch-1'!C9=0, "", 'Sch-1'!C9)</f>
        <v/>
      </c>
      <c r="C9" s="580"/>
      <c r="D9" s="580"/>
      <c r="E9" s="580"/>
      <c r="F9" s="56" t="s">
        <v>220</v>
      </c>
      <c r="G9" s="25"/>
      <c r="L9" s="233" t="s">
        <v>185</v>
      </c>
      <c r="N9" s="234"/>
    </row>
    <row r="10" spans="1:17">
      <c r="A10" s="23"/>
      <c r="B10" s="580" t="str">
        <f>IF('Sch-1'!C10=0, "", 'Sch-1'!C10)</f>
        <v/>
      </c>
      <c r="C10" s="580"/>
      <c r="D10" s="580"/>
      <c r="E10" s="580"/>
      <c r="F10" s="56" t="s">
        <v>221</v>
      </c>
      <c r="G10" s="25"/>
    </row>
    <row r="11" spans="1:17">
      <c r="A11" s="23"/>
      <c r="B11" s="580" t="str">
        <f>IF('Sch-1'!C11=0, "", 'Sch-1'!C11)</f>
        <v/>
      </c>
      <c r="C11" s="580"/>
      <c r="D11" s="580"/>
      <c r="E11" s="580"/>
      <c r="F11" s="56" t="s">
        <v>222</v>
      </c>
      <c r="G11" s="25"/>
    </row>
    <row r="12" spans="1:17" ht="18" customHeight="1">
      <c r="A12" s="23"/>
      <c r="B12" s="24"/>
      <c r="C12" s="24"/>
      <c r="D12" s="24"/>
      <c r="E12" s="24"/>
      <c r="F12" s="23"/>
      <c r="G12" s="25"/>
    </row>
    <row r="13" spans="1:17" ht="18" customHeight="1">
      <c r="A13" s="238"/>
      <c r="B13" s="238"/>
      <c r="C13" s="238"/>
      <c r="D13" s="238"/>
      <c r="E13" s="238"/>
      <c r="F13" s="238"/>
      <c r="G13" s="238"/>
    </row>
    <row r="14" spans="1:17" ht="18.600000000000001" customHeight="1">
      <c r="A14" s="23"/>
      <c r="B14" s="22"/>
      <c r="C14" s="22"/>
      <c r="D14" s="22"/>
      <c r="E14" s="22"/>
      <c r="F14" s="22"/>
      <c r="G14" s="79" t="s">
        <v>191</v>
      </c>
    </row>
    <row r="15" spans="1:17" ht="30">
      <c r="A15" s="96" t="s">
        <v>192</v>
      </c>
      <c r="B15" s="96" t="s">
        <v>214</v>
      </c>
      <c r="C15" s="96" t="s">
        <v>168</v>
      </c>
      <c r="D15" s="239" t="s">
        <v>190</v>
      </c>
      <c r="E15" s="239" t="s">
        <v>193</v>
      </c>
      <c r="F15" s="96" t="s">
        <v>171</v>
      </c>
      <c r="G15" s="96" t="s">
        <v>195</v>
      </c>
      <c r="M15" s="210" t="s">
        <v>197</v>
      </c>
      <c r="N15" s="210" t="s">
        <v>232</v>
      </c>
    </row>
    <row r="16" spans="1:17" s="240" customFormat="1">
      <c r="A16" s="239">
        <v>1</v>
      </c>
      <c r="B16" s="239">
        <v>2</v>
      </c>
      <c r="C16" s="239">
        <v>3</v>
      </c>
      <c r="D16" s="239">
        <v>4</v>
      </c>
      <c r="E16" s="239">
        <v>5</v>
      </c>
      <c r="F16" s="239">
        <v>6</v>
      </c>
      <c r="G16" s="239" t="s">
        <v>410</v>
      </c>
      <c r="H16" s="25"/>
      <c r="L16" s="217"/>
      <c r="M16" s="209">
        <v>5</v>
      </c>
      <c r="N16" s="209" t="s">
        <v>224</v>
      </c>
      <c r="O16" s="217"/>
      <c r="P16" s="217"/>
      <c r="Q16" s="217"/>
    </row>
    <row r="17" spans="1:17" s="240" customFormat="1">
      <c r="A17" s="241"/>
      <c r="B17" s="242"/>
      <c r="C17" s="242"/>
      <c r="D17" s="242"/>
      <c r="E17" s="242"/>
      <c r="F17" s="242"/>
      <c r="G17" s="243"/>
      <c r="H17" s="25"/>
      <c r="L17" s="217"/>
      <c r="M17" s="209"/>
      <c r="N17" s="209"/>
      <c r="O17" s="217"/>
      <c r="P17" s="217"/>
      <c r="Q17" s="217"/>
    </row>
    <row r="18" spans="1:17" s="240" customFormat="1">
      <c r="A18" s="230"/>
      <c r="B18" s="141"/>
      <c r="C18" s="141"/>
      <c r="D18" s="141"/>
      <c r="E18" s="141"/>
      <c r="F18" s="141"/>
      <c r="G18" s="229"/>
      <c r="H18" s="25"/>
      <c r="L18" s="217"/>
      <c r="M18" s="209"/>
      <c r="N18" s="209"/>
      <c r="O18" s="217"/>
      <c r="P18" s="217"/>
      <c r="Q18" s="217"/>
    </row>
    <row r="19" spans="1:17" s="240" customFormat="1">
      <c r="A19" s="603" t="s">
        <v>257</v>
      </c>
      <c r="B19" s="604"/>
      <c r="C19" s="604"/>
      <c r="D19" s="604"/>
      <c r="E19" s="604"/>
      <c r="F19" s="604"/>
      <c r="G19" s="605"/>
      <c r="H19" s="25"/>
      <c r="L19" s="217"/>
      <c r="M19" s="209"/>
      <c r="N19" s="209"/>
      <c r="O19" s="217"/>
      <c r="P19" s="217"/>
      <c r="Q19" s="217"/>
    </row>
    <row r="20" spans="1:17" s="240" customFormat="1">
      <c r="A20" s="230"/>
      <c r="B20" s="141"/>
      <c r="C20" s="141"/>
      <c r="D20" s="141"/>
      <c r="E20" s="141"/>
      <c r="F20" s="141"/>
      <c r="G20" s="229"/>
      <c r="H20" s="25"/>
      <c r="L20" s="217"/>
      <c r="M20" s="209"/>
      <c r="N20" s="209"/>
      <c r="O20" s="217"/>
      <c r="P20" s="217"/>
      <c r="Q20" s="217"/>
    </row>
    <row r="21" spans="1:17" s="240" customFormat="1">
      <c r="A21" s="244"/>
      <c r="B21" s="77"/>
      <c r="C21" s="77"/>
      <c r="D21" s="77"/>
      <c r="E21" s="77"/>
      <c r="F21" s="77"/>
      <c r="G21" s="245"/>
      <c r="H21" s="25"/>
      <c r="L21" s="217"/>
      <c r="M21" s="209"/>
      <c r="N21" s="209"/>
      <c r="O21" s="217"/>
      <c r="P21" s="217"/>
      <c r="Q21" s="217"/>
    </row>
    <row r="22" spans="1:17">
      <c r="A22" s="246"/>
      <c r="B22" s="247" t="s">
        <v>252</v>
      </c>
      <c r="C22" s="247"/>
      <c r="D22" s="246"/>
      <c r="E22" s="246"/>
      <c r="F22" s="248"/>
      <c r="G22" s="249"/>
      <c r="M22" s="213"/>
      <c r="N22" s="214" t="e">
        <f>ROUND(SUM(#REF!),0)</f>
        <v>#REF!</v>
      </c>
    </row>
    <row r="23" spans="1:17">
      <c r="B23" s="250"/>
      <c r="C23" s="250"/>
      <c r="E23" s="251"/>
      <c r="F23" s="252"/>
      <c r="G23" s="252"/>
      <c r="M23" s="217" t="s">
        <v>133</v>
      </c>
      <c r="N23" s="220" t="e">
        <f>G22-N22</f>
        <v>#REF!</v>
      </c>
    </row>
    <row r="24" spans="1:17">
      <c r="B24" s="253"/>
      <c r="C24" s="253"/>
      <c r="E24" s="251"/>
      <c r="F24" s="252"/>
      <c r="G24" s="252"/>
    </row>
    <row r="25" spans="1:17" ht="33.6" customHeight="1">
      <c r="A25" s="85" t="s">
        <v>225</v>
      </c>
      <c r="B25" s="254" t="str">
        <f>IF('Sch-1'!B29=0,"", 'Sch-1'!B29)</f>
        <v/>
      </c>
      <c r="C25" s="254"/>
      <c r="D25" s="463"/>
      <c r="E25" s="331"/>
      <c r="F25" s="87" t="s">
        <v>228</v>
      </c>
      <c r="G25" s="89" t="str">
        <f>IF('Sch-1'!O29=0,"",'Sch-1'!O29)</f>
        <v/>
      </c>
    </row>
    <row r="26" spans="1:17" ht="33.6" customHeight="1">
      <c r="A26" s="85" t="s">
        <v>226</v>
      </c>
      <c r="B26" s="254" t="str">
        <f>IF('Sch-1'!B30=0,"", 'Sch-1'!B30)</f>
        <v/>
      </c>
      <c r="C26" s="254"/>
      <c r="D26" s="92"/>
      <c r="E26" s="331"/>
      <c r="F26" s="87" t="s">
        <v>229</v>
      </c>
      <c r="G26" s="89" t="str">
        <f>IF('Sch-1'!O30=0,"",'Sch-1'!O30)</f>
        <v/>
      </c>
    </row>
    <row r="27" spans="1:17" ht="33.6" customHeight="1">
      <c r="A27" s="82"/>
      <c r="B27" s="81"/>
      <c r="C27" s="81"/>
      <c r="D27" s="25"/>
      <c r="E27" s="82"/>
    </row>
    <row r="28" spans="1:17" ht="33.6" customHeight="1">
      <c r="A28" s="82"/>
      <c r="B28" s="81"/>
      <c r="C28" s="81"/>
      <c r="D28" s="25"/>
      <c r="E28" s="82"/>
      <c r="F28" s="87"/>
      <c r="G28" s="88"/>
    </row>
  </sheetData>
  <sheetProtection algorithmName="SHA-512" hashValue="g9S+PHSQkB+TFOulb76gBP7wVjapwlbglYfqP9wFFt+PmIGlWd+xyiLVwrgfaphJ8IGA4OD65h2wEmBYQ1CWlw==" saltValue="IWaGQVzQcDQO+Ed6wJCVOw==" spinCount="100000" sheet="1" formatColumns="0" formatRows="0" selectLockedCells="1"/>
  <customSheetViews>
    <customSheetView guid="{6167D39F-8E2F-4CD1-888C-E1DCB300434D}" showPageBreaks="1" showGridLines="0" printArea="1" hiddenColumns="1" view="pageBreakPreview">
      <selection activeCell="W15" sqref="W15"/>
      <colBreaks count="1" manualBreakCount="1">
        <brk id="7" max="1048575" man="1"/>
      </colBreaks>
      <pageMargins left="0.51181102362204722" right="0.26" top="0.54" bottom="0.51" header="0.27" footer="0.32"/>
      <printOptions horizontalCentered="1"/>
      <pageSetup paperSize="9" scale="89" fitToWidth="0" fitToHeight="0" orientation="landscape" r:id="rId1"/>
      <headerFooter alignWithMargins="0">
        <oddFooter>&amp;R&amp;"Book Antiqua,Bold"&amp;10Schedule-3/ Page &amp;P of &amp;N</oddFooter>
      </headerFooter>
    </customSheetView>
    <customSheetView guid="{483DCDBB-D1CA-4B11-85F4-FA65A96DCE29}" showPageBreaks="1" showGridLines="0" printArea="1" hiddenColumns="1" view="pageBreakPreview">
      <selection activeCell="D25" sqref="D25"/>
      <colBreaks count="1" manualBreakCount="1">
        <brk id="7" max="1048575" man="1"/>
      </colBreaks>
      <pageMargins left="0.51181102362204722" right="0.26" top="0.54" bottom="0.51" header="0.27" footer="0.32"/>
      <printOptions horizontalCentered="1"/>
      <pageSetup paperSize="9" scale="89" fitToWidth="0" fitToHeight="0" orientation="landscape" r:id="rId2"/>
      <headerFooter alignWithMargins="0">
        <oddFooter>&amp;R&amp;"Book Antiqua,Bold"&amp;10Schedule-3/ Page &amp;P of &amp;N</oddFooter>
      </headerFooter>
    </customSheetView>
    <customSheetView guid="{FA8C7114-2E15-4727-B4B0-927BCE12D1A6}" showPageBreaks="1" showGridLines="0" printArea="1" hiddenColumns="1" view="pageBreakPreview">
      <selection activeCell="D25" sqref="D25"/>
      <colBreaks count="1" manualBreakCount="1">
        <brk id="7" max="1048575" man="1"/>
      </colBreaks>
      <pageMargins left="0.51181102362204722" right="0.26" top="0.54" bottom="0.51" header="0.27" footer="0.32"/>
      <printOptions horizontalCentered="1"/>
      <pageSetup paperSize="9" scale="89" fitToWidth="0" fitToHeight="0" orientation="landscape" r:id="rId3"/>
      <headerFooter alignWithMargins="0">
        <oddFooter>&amp;R&amp;"Book Antiqua,Bold"&amp;10Schedule-3/ Page &amp;P of &amp;N</oddFooter>
      </headerFooter>
    </customSheetView>
    <customSheetView guid="{5C772B04-11E1-4A74-9F43-9A74EF38E5E2}" showPageBreaks="1" showGridLines="0" printArea="1" hiddenColumns="1" view="pageBreakPreview">
      <selection activeCell="U16" sqref="U16"/>
      <colBreaks count="1" manualBreakCount="1">
        <brk id="7" max="1048575" man="1"/>
      </colBreaks>
      <pageMargins left="0.51181102362204722" right="0.26" top="0.54" bottom="0.51" header="0.27" footer="0.32"/>
      <printOptions horizontalCentered="1"/>
      <pageSetup paperSize="9" scale="89" fitToWidth="0" fitToHeight="0" orientation="landscape" r:id="rId4"/>
      <headerFooter alignWithMargins="0">
        <oddFooter>&amp;R&amp;"Book Antiqua,Bold"&amp;10Schedule-3/ Page &amp;P of &amp;N</oddFooter>
      </headerFooter>
    </customSheetView>
    <customSheetView guid="{883F4F4D-A630-4132-B676-8201FF751979}" showPageBreaks="1" showGridLines="0" printArea="1" hiddenColumns="1" view="pageBreakPreview">
      <selection activeCell="U16" sqref="U16"/>
      <colBreaks count="1" manualBreakCount="1">
        <brk id="7" max="1048575" man="1"/>
      </colBreaks>
      <pageMargins left="0.51181102362204722" right="0.26" top="0.54" bottom="0.51" header="0.27" footer="0.32"/>
      <printOptions horizontalCentered="1"/>
      <pageSetup paperSize="9" scale="89" fitToWidth="0" fitToHeight="0" orientation="landscape" r:id="rId5"/>
      <headerFooter alignWithMargins="0">
        <oddFooter>&amp;R&amp;"Book Antiqua,Bold"&amp;10Schedule-3/ Page &amp;P of &amp;N</oddFooter>
      </headerFooter>
    </customSheetView>
    <customSheetView guid="{D545044E-B7FF-408B-A291-2187C526EC3D}" showPageBreaks="1" showGridLines="0" printArea="1" hiddenColumns="1" view="pageBreakPreview" topLeftCell="A4">
      <selection activeCell="U16" sqref="U16"/>
      <colBreaks count="1" manualBreakCount="1">
        <brk id="7" max="1048575" man="1"/>
      </colBreaks>
      <pageMargins left="0.51181102362204722" right="0.26" top="0.54" bottom="0.51" header="0.27" footer="0.32"/>
      <printOptions horizontalCentered="1"/>
      <pageSetup paperSize="9" scale="89" fitToWidth="0" fitToHeight="0" orientation="landscape" r:id="rId6"/>
      <headerFooter alignWithMargins="0">
        <oddFooter>&amp;R&amp;"Book Antiqua,Bold"&amp;10Schedule-3/ Page &amp;P of &amp;N</oddFooter>
      </headerFooter>
    </customSheetView>
    <customSheetView guid="{D963BE1A-1920-4E18-8F54-07F354CCE224}" showPageBreaks="1" showGridLines="0" printArea="1" hiddenColumns="1" view="pageBreakPreview" topLeftCell="A4">
      <selection activeCell="U16" sqref="U16"/>
      <colBreaks count="1" manualBreakCount="1">
        <brk id="7" max="1048575" man="1"/>
      </colBreaks>
      <pageMargins left="0.51181102362204722" right="0.26" top="0.54" bottom="0.51" header="0.27" footer="0.32"/>
      <printOptions horizontalCentered="1"/>
      <pageSetup paperSize="9" scale="89" fitToWidth="0" fitToHeight="0" orientation="landscape" r:id="rId7"/>
      <headerFooter alignWithMargins="0">
        <oddFooter>&amp;R&amp;"Book Antiqua,Bold"&amp;10Schedule-3/ Page &amp;P of &amp;N</oddFooter>
      </headerFooter>
    </customSheetView>
    <customSheetView guid="{D39E83F3-4061-47C5-8153-10B7C21D208A}" showPageBreaks="1" showGridLines="0" printArea="1" hiddenColumns="1" view="pageBreakPreview" topLeftCell="A19">
      <selection activeCell="U16" sqref="U16"/>
      <colBreaks count="1" manualBreakCount="1">
        <brk id="7" max="1048575" man="1"/>
      </colBreaks>
      <pageMargins left="0.51181102362204722" right="0.26" top="0.54" bottom="0.51" header="0.27" footer="0.32"/>
      <printOptions horizontalCentered="1"/>
      <pageSetup paperSize="9" orientation="portrait" r:id="rId8"/>
      <headerFooter alignWithMargins="0">
        <oddFooter>&amp;R&amp;"Book Antiqua,Bold"&amp;10Schedule-3/ Page &amp;P of &amp;N</oddFooter>
      </headerFooter>
    </customSheetView>
    <customSheetView guid="{EFF9997F-F423-457E-8339-C5D06689EC0D}" showPageBreaks="1" showGridLines="0" printArea="1" hiddenColumns="1" view="pageBreakPreview" topLeftCell="A13">
      <selection activeCell="U16" sqref="U16"/>
      <colBreaks count="1" manualBreakCount="1">
        <brk id="7" max="1048575" man="1"/>
      </colBreaks>
      <pageMargins left="0.51181102362204722" right="0.26" top="0.54" bottom="0.51" header="0.27" footer="0.32"/>
      <printOptions horizontalCentered="1"/>
      <pageSetup paperSize="9" orientation="portrait" r:id="rId9"/>
      <headerFooter alignWithMargins="0">
        <oddFooter>&amp;R&amp;"Book Antiqua,Bold"&amp;10Schedule-3/ Page &amp;P of &amp;N</oddFooter>
      </headerFooter>
    </customSheetView>
    <customSheetView guid="{8020169D-1904-4071-9010-34C6BAD35472}" showPageBreaks="1" showGridLines="0" printArea="1" hiddenColumns="1" view="pageBreakPreview">
      <selection activeCell="U16" sqref="U16"/>
      <colBreaks count="1" manualBreakCount="1">
        <brk id="7" max="1048575" man="1"/>
      </colBreaks>
      <pageMargins left="0.51181102362204722" right="0.26" top="0.54" bottom="0.51" header="0.27" footer="0.32"/>
      <printOptions horizontalCentered="1"/>
      <pageSetup paperSize="9" orientation="portrait" r:id="rId10"/>
      <headerFooter alignWithMargins="0">
        <oddFooter>&amp;R&amp;"Book Antiqua,Bold"&amp;10Schedule-3/ Page &amp;P of &amp;N</oddFooter>
      </headerFooter>
    </customSheetView>
    <customSheetView guid="{BE00177C-666B-4CCB-B6AF-EE8409A04F15}" showPageBreaks="1" showGridLines="0" printArea="1" hiddenColumns="1" view="pageBreakPreview" topLeftCell="A7">
      <selection activeCell="B10" sqref="B10:E10"/>
      <colBreaks count="1" manualBreakCount="1">
        <brk id="7" max="1048575" man="1"/>
      </colBreaks>
      <pageMargins left="0.51181102362204722" right="0.26" top="0.54" bottom="0.51" header="0.27" footer="0.32"/>
      <printOptions horizontalCentered="1"/>
      <pageSetup paperSize="9" orientation="portrait" r:id="rId11"/>
      <headerFooter alignWithMargins="0">
        <oddFooter>&amp;R&amp;"Book Antiqua,Bold"&amp;10Schedule-3/ Page &amp;P of &amp;N</oddFooter>
      </headerFooter>
    </customSheetView>
    <customSheetView guid="{5A07DBA2-29FE-46EA-8A64-6BF1FB7295C8}" showPageBreaks="1" showGridLines="0" printArea="1" hiddenColumns="1" view="pageBreakPreview" showRuler="0" topLeftCell="A7">
      <selection activeCell="B10" sqref="B10:E10"/>
      <colBreaks count="1" manualBreakCount="1">
        <brk id="7" max="1048575" man="1"/>
      </colBreaks>
      <pageMargins left="0.51181102362204722" right="0.26" top="0.54" bottom="0.51" header="0.27" footer="0.32"/>
      <printOptions horizontalCentered="1"/>
      <pageSetup paperSize="9" orientation="portrait" r:id="rId12"/>
      <headerFooter alignWithMargins="0">
        <oddFooter>&amp;R&amp;"Book Antiqua,Bold"&amp;10Schedule-3/ Page &amp;P of &amp;N</oddFooter>
      </headerFooter>
    </customSheetView>
    <customSheetView guid="{42E48991-4351-4471-8AF6-A35D24AE57E4}" showPageBreaks="1" showGridLines="0" printArea="1" hiddenColumns="1" view="pageBreakPreview">
      <selection activeCell="Z23" sqref="Z23"/>
      <colBreaks count="1" manualBreakCount="1">
        <brk id="7" max="1048575" man="1"/>
      </colBreaks>
      <pageMargins left="0.51181102362204722" right="0.26" top="0.54" bottom="0.51" header="0.27" footer="0.32"/>
      <printOptions horizontalCentered="1"/>
      <pageSetup paperSize="9" orientation="portrait" r:id="rId13"/>
      <headerFooter alignWithMargins="0">
        <oddFooter>&amp;R&amp;"Book Antiqua,Bold"&amp;10Schedule-3/ Page &amp;P of &amp;N</oddFooter>
      </headerFooter>
    </customSheetView>
    <customSheetView guid="{9CA44E70-650F-49CD-967F-298619682CA2}" topLeftCell="A10">
      <selection activeCell="D18" sqref="D18"/>
      <colBreaks count="1" manualBreakCount="1">
        <brk id="7" max="1048575" man="1"/>
      </colBreaks>
      <pageMargins left="0.51181102362204722" right="0.26" top="0.54" bottom="0.51" header="0.27" footer="0.32"/>
      <printOptions horizontalCentered="1"/>
      <pageSetup paperSize="9" orientation="portrait" horizontalDpi="300" verticalDpi="300" r:id="rId14"/>
      <headerFooter alignWithMargins="0">
        <oddFooter>&amp;R&amp;"Book Antiqua,Bold"&amp;10Schedule-3/ Page &amp;P of &amp;N</oddFooter>
      </headerFooter>
    </customSheetView>
    <customSheetView guid="{C39F923C-6CD3-45D8-86F8-6C4D806DDD7E}">
      <selection activeCell="F45" sqref="F45"/>
      <colBreaks count="1" manualBreakCount="1">
        <brk id="7" max="1048575" man="1"/>
      </colBreaks>
      <pageMargins left="0.51181102362204722" right="0.26" top="0.54" bottom="0.51" header="0.27" footer="0.32"/>
      <printOptions horizontalCentered="1"/>
      <pageSetup paperSize="9" orientation="portrait" horizontalDpi="300" verticalDpi="300" r:id="rId15"/>
      <headerFooter alignWithMargins="0">
        <oddFooter>&amp;R&amp;"Book Antiqua,Bold"&amp;10Schedule-3/ Page &amp;P of &amp;N</oddFooter>
      </headerFooter>
    </customSheetView>
    <customSheetView guid="{B1277D53-29D6-4226-81E2-084FB62977B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16"/>
      <headerFooter alignWithMargins="0">
        <oddFooter>&amp;R&amp;"Book Antiqua,Bold"&amp;10Schedule-3/ Page &amp;P of &amp;N</oddFooter>
      </headerFooter>
    </customSheetView>
    <customSheetView guid="{58D82F59-8CF6-455F-B9F4-081499FDF243}" topLeftCell="A7">
      <colBreaks count="1" manualBreakCount="1">
        <brk id="7" max="1048575" man="1"/>
      </colBreaks>
      <pageMargins left="0.51181102362204722" right="0.26" top="0.54" bottom="0.51" header="0.27" footer="0.32"/>
      <printOptions horizontalCentered="1"/>
      <pageSetup paperSize="9" orientation="portrait" horizontalDpi="300" verticalDpi="300" r:id="rId17"/>
      <headerFooter alignWithMargins="0">
        <oddFooter>&amp;R&amp;"Book Antiqua,Bold"&amp;10Schedule-3/ Page &amp;P of &amp;N</oddFooter>
      </headerFooter>
    </customSheetView>
    <customSheetView guid="{4F65FF32-EC61-4022-A399-2986D7B6B8B3}" showPageBreaks="1" zeroValues="0" printArea="1" view="pageBreakPreview" showRuler="0" topLeftCell="A20">
      <selection activeCell="B2" sqref="B2:E2"/>
      <colBreaks count="1" manualBreakCount="1">
        <brk id="6" max="1048575" man="1"/>
      </colBreaks>
      <pageMargins left="0.51181102362204722" right="0.26" top="0.54" bottom="0.51" header="0.27" footer="0.32"/>
      <printOptions horizontalCentered="1"/>
      <pageSetup paperSize="9" scale="87" orientation="portrait" horizontalDpi="300" verticalDpi="300" r:id="rId18"/>
      <headerFooter alignWithMargins="0">
        <oddFooter>&amp;R&amp;"Book Antiqua,Bold"&amp;10Page &amp;P of &amp;N</oddFooter>
      </headerFooter>
    </customSheetView>
    <customSheetView guid="{696D9240-6693-44E8-B9A4-2BFADD101EE2}">
      <colBreaks count="1" manualBreakCount="1">
        <brk id="7" max="1048575" man="1"/>
      </colBreaks>
      <pageMargins left="0.51181102362204722" right="0.26" top="0.54" bottom="0.51" header="0.27" footer="0.32"/>
      <printOptions horizontalCentered="1"/>
      <pageSetup paperSize="9" orientation="portrait" horizontalDpi="300" verticalDpi="300" r:id="rId19"/>
      <headerFooter alignWithMargins="0">
        <oddFooter>&amp;R&amp;"Book Antiqua,Bold"&amp;10Schedule-3/ Page &amp;P of &amp;N</oddFooter>
      </headerFooter>
    </customSheetView>
    <customSheetView guid="{B0EE7D76-5806-4718-BDAD-3A3EA691E5E4}" topLeftCell="A7">
      <colBreaks count="1" manualBreakCount="1">
        <brk id="7" max="1048575" man="1"/>
      </colBreaks>
      <pageMargins left="0.51181102362204722" right="0.26" top="0.54" bottom="0.51" header="0.27" footer="0.32"/>
      <printOptions horizontalCentered="1"/>
      <pageSetup paperSize="9" orientation="portrait" horizontalDpi="300" verticalDpi="300" r:id="rId20"/>
      <headerFooter alignWithMargins="0">
        <oddFooter>&amp;R&amp;"Book Antiqua,Bold"&amp;10Schedule-3/ Page &amp;P of &amp;N</oddFooter>
      </headerFooter>
    </customSheetView>
    <customSheetView guid="{E95B21C1-D936-4435-AF6F-90CF0B6A750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21"/>
      <headerFooter alignWithMargins="0">
        <oddFooter>&amp;R&amp;"Book Antiqua,Bold"&amp;10Schedule-3/ Page &amp;P of &amp;N</oddFooter>
      </headerFooter>
    </customSheetView>
    <customSheetView guid="{9C0E3A54-A1E4-4406-967B-FE168F751196}" topLeftCell="A10">
      <selection activeCell="D18" sqref="D18"/>
      <colBreaks count="1" manualBreakCount="1">
        <brk id="7" max="1048575" man="1"/>
      </colBreaks>
      <pageMargins left="0.51181102362204722" right="0.26" top="0.54" bottom="0.51" header="0.27" footer="0.32"/>
      <printOptions horizontalCentered="1"/>
      <pageSetup paperSize="9" orientation="portrait" horizontalDpi="300" verticalDpi="300" r:id="rId22"/>
      <headerFooter alignWithMargins="0">
        <oddFooter>&amp;R&amp;"Book Antiqua,Bold"&amp;10Schedule-3/ Page &amp;P of &amp;N</oddFooter>
      </headerFooter>
    </customSheetView>
    <customSheetView guid="{EF525F2E-18DE-47FD-A864-6F2A2CA91061}" topLeftCell="A13">
      <selection activeCell="D18" sqref="D18"/>
      <colBreaks count="1" manualBreakCount="1">
        <brk id="7" max="1048575" man="1"/>
      </colBreaks>
      <pageMargins left="0.51181102362204722" right="0.26" top="0.54" bottom="0.51" header="0.27" footer="0.32"/>
      <printOptions horizontalCentered="1"/>
      <pageSetup paperSize="9" orientation="portrait" horizontalDpi="300" verticalDpi="300" r:id="rId23"/>
      <headerFooter alignWithMargins="0">
        <oddFooter>&amp;R&amp;"Book Antiqua,Bold"&amp;10Schedule-3/ Page &amp;P of &amp;N</oddFooter>
      </headerFooter>
    </customSheetView>
    <customSheetView guid="{FE49A1A8-589E-4C61-B5F2-2DC8472D06ED}" showPageBreaks="1" showGridLines="0" printArea="1" hiddenColumns="1" view="pageBreakPreview" topLeftCell="A10">
      <selection activeCell="Z23" sqref="Z23"/>
      <colBreaks count="1" manualBreakCount="1">
        <brk id="7" max="1048575" man="1"/>
      </colBreaks>
      <pageMargins left="0.51181102362204722" right="0.26" top="0.54" bottom="0.51" header="0.27" footer="0.32"/>
      <printOptions horizontalCentered="1"/>
      <pageSetup paperSize="9" orientation="portrait" r:id="rId24"/>
      <headerFooter alignWithMargins="0">
        <oddFooter>&amp;R&amp;"Book Antiqua,Bold"&amp;10Schedule-3/ Page &amp;P of &amp;N</oddFooter>
      </headerFooter>
    </customSheetView>
    <customSheetView guid="{7781E931-9022-448B-8CEA-16A952A0B08B}" showPageBreaks="1" showGridLines="0" printArea="1" hiddenColumns="1" view="pageBreakPreview">
      <selection activeCell="Z23" sqref="Z23"/>
      <colBreaks count="1" manualBreakCount="1">
        <brk id="7" max="1048575" man="1"/>
      </colBreaks>
      <pageMargins left="0.51181102362204722" right="0.26" top="0.54" bottom="0.51" header="0.27" footer="0.32"/>
      <printOptions horizontalCentered="1"/>
      <pageSetup paperSize="9" orientation="portrait" r:id="rId25"/>
      <headerFooter alignWithMargins="0">
        <oddFooter>&amp;R&amp;"Book Antiqua,Bold"&amp;10Schedule-3/ Page &amp;P of &amp;N</oddFooter>
      </headerFooter>
    </customSheetView>
    <customSheetView guid="{2B22B4D9-734E-466D-B6F8-DF61D532EF69}" showPageBreaks="1" showGridLines="0" printArea="1" hiddenColumns="1" view="pageBreakPreview" topLeftCell="A7">
      <selection activeCell="U16" sqref="U16"/>
      <colBreaks count="1" manualBreakCount="1">
        <brk id="7" max="1048575" man="1"/>
      </colBreaks>
      <pageMargins left="0.51181102362204722" right="0.26" top="0.54" bottom="0.51" header="0.27" footer="0.32"/>
      <printOptions horizontalCentered="1"/>
      <pageSetup paperSize="9" scale="89" fitToWidth="0" fitToHeight="0" orientation="landscape" r:id="rId26"/>
      <headerFooter alignWithMargins="0">
        <oddFooter>&amp;R&amp;"Book Antiqua,Bold"&amp;10Schedule-3/ Page &amp;P of &amp;N</oddFooter>
      </headerFooter>
    </customSheetView>
    <customSheetView guid="{31B0652A-BB55-4DFD-AFC3-AF588AAE8EEC}" showPageBreaks="1" showGridLines="0" printArea="1" hiddenColumns="1" view="pageBreakPreview">
      <selection activeCell="W15" sqref="W15"/>
      <colBreaks count="1" manualBreakCount="1">
        <brk id="7" max="1048575" man="1"/>
      </colBreaks>
      <pageMargins left="0.51181102362204722" right="0.26" top="0.54" bottom="0.51" header="0.27" footer="0.32"/>
      <printOptions horizontalCentered="1"/>
      <pageSetup paperSize="9" scale="89" fitToWidth="0" fitToHeight="0" orientation="landscape" r:id="rId27"/>
      <headerFooter alignWithMargins="0">
        <oddFooter>&amp;R&amp;"Book Antiqua,Bold"&amp;10Schedule-3/ Page &amp;P of &amp;N</oddFooter>
      </headerFooter>
    </customSheetView>
  </customSheetViews>
  <mergeCells count="7">
    <mergeCell ref="A19:G19"/>
    <mergeCell ref="B10:E10"/>
    <mergeCell ref="B11:E11"/>
    <mergeCell ref="A3:G3"/>
    <mergeCell ref="A4:G4"/>
    <mergeCell ref="B8:E8"/>
    <mergeCell ref="B9:E9"/>
  </mergeCells>
  <phoneticPr fontId="3" type="noConversion"/>
  <printOptions horizontalCentered="1"/>
  <pageMargins left="0.51181102362204722" right="0.26" top="0.54" bottom="0.51" header="0.27" footer="0.32"/>
  <pageSetup paperSize="9" scale="89" fitToWidth="0" fitToHeight="0" orientation="landscape" r:id="rId28"/>
  <headerFooter alignWithMargins="0">
    <oddFooter>&amp;R&amp;"Book Antiqua,Bold"&amp;10Schedule-3/ Page &amp;P of &amp;N</oddFooter>
  </headerFooter>
  <colBreaks count="1" manualBreakCount="1">
    <brk id="7" max="1048575" man="1"/>
  </colBreaks>
  <drawing r:id="rId2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3"/>
  </sheetPr>
  <dimension ref="A1:Q54"/>
  <sheetViews>
    <sheetView showGridLines="0" view="pageBreakPreview" topLeftCell="A7" zoomScaleNormal="100" zoomScaleSheetLayoutView="100" workbookViewId="0">
      <selection activeCell="C25" sqref="C25"/>
    </sheetView>
  </sheetViews>
  <sheetFormatPr defaultColWidth="10" defaultRowHeight="16.5"/>
  <cols>
    <col min="1" max="1" width="10.375" style="32" customWidth="1"/>
    <col min="2" max="2" width="44" style="32" customWidth="1"/>
    <col min="3" max="3" width="15.875" style="32" customWidth="1"/>
    <col min="4" max="4" width="20.5" style="32" customWidth="1"/>
    <col min="5" max="5" width="20" style="32" customWidth="1"/>
    <col min="6" max="6" width="10" style="29" hidden="1" customWidth="1"/>
    <col min="7" max="7" width="18.75" style="29" hidden="1" customWidth="1"/>
    <col min="8" max="8" width="10" style="29" hidden="1" customWidth="1"/>
    <col min="9" max="9" width="10" style="215" hidden="1" customWidth="1"/>
    <col min="10" max="10" width="12.625" style="215" hidden="1" customWidth="1"/>
    <col min="11" max="11" width="15" style="215" hidden="1" customWidth="1"/>
    <col min="12" max="17" width="10" style="215" customWidth="1"/>
    <col min="18" max="16384" width="10" style="29"/>
  </cols>
  <sheetData>
    <row r="1" spans="1:11" ht="18" customHeight="1">
      <c r="A1" s="53" t="str">
        <f>Cover!B3</f>
        <v>Specification No.: CC/NT/G-MISC/DOM/A06/26/00981</v>
      </c>
      <c r="B1" s="54"/>
      <c r="C1" s="55"/>
      <c r="D1" s="55"/>
      <c r="E1" s="5" t="s">
        <v>177</v>
      </c>
    </row>
    <row r="2" spans="1:11" ht="15" customHeight="1">
      <c r="A2" s="2"/>
      <c r="B2" s="7"/>
      <c r="C2" s="3"/>
      <c r="D2" s="3"/>
      <c r="E2" s="1"/>
      <c r="F2" s="1"/>
    </row>
    <row r="3" spans="1:11" ht="55.5" customHeight="1">
      <c r="A3" s="606" t="str">
        <f>Cover!$B$2</f>
        <v>Procurement of Insulated Cross Arm for 400kV System under vendor development.</v>
      </c>
      <c r="B3" s="606"/>
      <c r="C3" s="606"/>
      <c r="D3" s="606"/>
      <c r="E3" s="606"/>
    </row>
    <row r="4" spans="1:11" ht="21.95" customHeight="1">
      <c r="A4" s="618" t="s">
        <v>235</v>
      </c>
      <c r="B4" s="618"/>
      <c r="C4" s="618"/>
      <c r="D4" s="618"/>
      <c r="E4" s="618"/>
    </row>
    <row r="5" spans="1:11" ht="12" customHeight="1">
      <c r="A5" s="35"/>
      <c r="B5" s="30"/>
      <c r="C5" s="30"/>
      <c r="D5" s="30"/>
      <c r="E5" s="30"/>
    </row>
    <row r="6" spans="1:11" ht="18" customHeight="1">
      <c r="A6" s="22" t="str">
        <f>'Sch-1'!A6</f>
        <v>Bidder’s Name and Address</v>
      </c>
      <c r="D6" s="58" t="s">
        <v>215</v>
      </c>
    </row>
    <row r="7" spans="1:11" ht="18" customHeight="1">
      <c r="A7" s="193" t="str">
        <f>'Sch-1'!A7</f>
        <v>Bidder as Individual Firm</v>
      </c>
      <c r="D7" s="59" t="s">
        <v>217</v>
      </c>
    </row>
    <row r="8" spans="1:11">
      <c r="A8" s="33" t="s">
        <v>233</v>
      </c>
      <c r="B8" s="615" t="str">
        <f>IF('Sch-1'!C8=0, "", 'Sch-1'!C8)</f>
        <v/>
      </c>
      <c r="C8" s="615"/>
      <c r="D8" s="59" t="s">
        <v>219</v>
      </c>
    </row>
    <row r="9" spans="1:11">
      <c r="A9" s="33" t="s">
        <v>234</v>
      </c>
      <c r="B9" s="615" t="str">
        <f>IF('Sch-1'!C9=0, "", 'Sch-1'!C9)</f>
        <v/>
      </c>
      <c r="C9" s="615"/>
      <c r="D9" s="59" t="s">
        <v>220</v>
      </c>
    </row>
    <row r="10" spans="1:11">
      <c r="A10" s="34"/>
      <c r="B10" s="615" t="str">
        <f>IF('Sch-1'!C10=0, "", 'Sch-1'!C10)</f>
        <v/>
      </c>
      <c r="C10" s="615"/>
      <c r="D10" s="59" t="s">
        <v>221</v>
      </c>
    </row>
    <row r="11" spans="1:11">
      <c r="A11" s="34"/>
      <c r="B11" s="615" t="str">
        <f>IF('Sch-1'!C11=0, "", 'Sch-1'!C11)</f>
        <v/>
      </c>
      <c r="C11" s="615"/>
      <c r="D11" s="59" t="s">
        <v>222</v>
      </c>
    </row>
    <row r="12" spans="1:11" ht="15" customHeight="1"/>
    <row r="13" spans="1:11" ht="21.95" customHeight="1">
      <c r="A13" s="69" t="s">
        <v>201</v>
      </c>
      <c r="B13" s="613" t="s">
        <v>202</v>
      </c>
      <c r="C13" s="614"/>
      <c r="D13" s="607" t="s">
        <v>203</v>
      </c>
      <c r="E13" s="608"/>
      <c r="K13" s="215" t="s">
        <v>130</v>
      </c>
    </row>
    <row r="14" spans="1:11" ht="18" customHeight="1">
      <c r="A14" s="36" t="s">
        <v>204</v>
      </c>
      <c r="B14" s="611" t="s">
        <v>448</v>
      </c>
      <c r="C14" s="612"/>
      <c r="D14" s="611"/>
      <c r="E14" s="612"/>
      <c r="G14" s="479"/>
      <c r="J14" s="215" t="s">
        <v>117</v>
      </c>
      <c r="K14" s="215" t="e">
        <f>ROUND('Sch-1'!#REF!*#REF!,0)</f>
        <v>#REF!</v>
      </c>
    </row>
    <row r="15" spans="1:11" ht="85.5" customHeight="1">
      <c r="A15" s="37"/>
      <c r="B15" s="609" t="s">
        <v>447</v>
      </c>
      <c r="C15" s="610"/>
      <c r="D15" s="616">
        <f>'Sch-1'!W21</f>
        <v>0</v>
      </c>
      <c r="E15" s="617"/>
      <c r="G15" s="475"/>
    </row>
    <row r="16" spans="1:11" ht="18" customHeight="1">
      <c r="A16" s="36" t="s">
        <v>206</v>
      </c>
      <c r="B16" s="611" t="s">
        <v>449</v>
      </c>
      <c r="C16" s="619"/>
      <c r="D16" s="611"/>
      <c r="E16" s="612"/>
      <c r="J16" s="215" t="s">
        <v>131</v>
      </c>
      <c r="K16" s="216">
        <f>D16</f>
        <v>0</v>
      </c>
    </row>
    <row r="17" spans="1:6" ht="98.25" customHeight="1">
      <c r="A17" s="37"/>
      <c r="B17" s="609" t="s">
        <v>451</v>
      </c>
      <c r="C17" s="610"/>
      <c r="D17" s="623" t="s">
        <v>257</v>
      </c>
      <c r="E17" s="623"/>
    </row>
    <row r="18" spans="1:6" ht="18" customHeight="1">
      <c r="A18" s="493"/>
      <c r="B18" s="499" t="s">
        <v>450</v>
      </c>
      <c r="C18" s="500"/>
      <c r="D18" s="622">
        <f>D15</f>
        <v>0</v>
      </c>
      <c r="E18" s="622"/>
    </row>
    <row r="19" spans="1:6" ht="15" customHeight="1">
      <c r="B19" s="42"/>
      <c r="C19" s="42"/>
      <c r="D19" s="43"/>
      <c r="E19" s="43"/>
    </row>
    <row r="20" spans="1:6" ht="35.25" customHeight="1">
      <c r="A20" s="67"/>
      <c r="B20" s="620"/>
      <c r="C20" s="621"/>
      <c r="D20" s="621"/>
      <c r="E20" s="621"/>
    </row>
    <row r="21" spans="1:6" ht="15" customHeight="1">
      <c r="A21" s="44"/>
      <c r="B21" s="44"/>
      <c r="C21" s="44"/>
      <c r="D21" s="44"/>
      <c r="E21" s="44"/>
    </row>
    <row r="22" spans="1:6" ht="33" customHeight="1">
      <c r="A22" s="26" t="s">
        <v>333</v>
      </c>
      <c r="B22" s="117" t="str">
        <f>IF('Sch-1'!B29=0,"", 'Sch-1'!B29)</f>
        <v/>
      </c>
      <c r="C22" s="464"/>
      <c r="D22" s="27"/>
      <c r="E22" s="465"/>
      <c r="F22" s="28"/>
    </row>
    <row r="23" spans="1:6" ht="33" customHeight="1">
      <c r="A23" s="26" t="s">
        <v>332</v>
      </c>
      <c r="B23" s="90" t="str">
        <f>IF('Sch-1'!B30=0,"", 'Sch-1'!B30)</f>
        <v/>
      </c>
      <c r="C23" s="466"/>
      <c r="D23" s="27" t="s">
        <v>228</v>
      </c>
      <c r="E23" s="91" t="str">
        <f>IF('Sch-1'!O29=0,"",'Sch-1'!O29)</f>
        <v/>
      </c>
      <c r="F23" s="28"/>
    </row>
    <row r="24" spans="1:6" ht="33" customHeight="1">
      <c r="A24" s="3"/>
      <c r="B24" s="467"/>
      <c r="C24" s="466"/>
      <c r="D24" s="27" t="s">
        <v>229</v>
      </c>
      <c r="E24" s="91" t="str">
        <f>IF('Sch-1'!O30=0,"",'Sch-1'!O30)</f>
        <v/>
      </c>
      <c r="F24" s="28"/>
    </row>
    <row r="25" spans="1:6" ht="33" customHeight="1">
      <c r="A25" s="3"/>
      <c r="B25" s="7"/>
      <c r="C25" s="1"/>
      <c r="D25" s="27"/>
      <c r="F25" s="28"/>
    </row>
    <row r="26" spans="1:6" ht="21.95" customHeight="1">
      <c r="A26" s="45"/>
      <c r="B26" s="45"/>
      <c r="C26" s="45"/>
      <c r="D26" s="45"/>
      <c r="E26" s="46"/>
    </row>
    <row r="27" spans="1:6" ht="21.95" customHeight="1">
      <c r="A27" s="45"/>
      <c r="B27" s="45"/>
      <c r="C27" s="45"/>
      <c r="D27" s="45"/>
      <c r="E27" s="46"/>
    </row>
    <row r="28" spans="1:6" ht="21.95" customHeight="1">
      <c r="A28" s="45"/>
      <c r="B28" s="45"/>
      <c r="C28" s="45"/>
      <c r="D28" s="45"/>
      <c r="E28" s="46"/>
    </row>
    <row r="29" spans="1:6" ht="21.95" customHeight="1">
      <c r="A29" s="45"/>
      <c r="B29" s="45"/>
      <c r="C29" s="45"/>
      <c r="D29" s="45"/>
      <c r="E29" s="46"/>
    </row>
    <row r="30" spans="1:6" ht="21.95" customHeight="1">
      <c r="A30" s="45"/>
      <c r="B30" s="45"/>
      <c r="C30" s="45"/>
      <c r="D30" s="45"/>
      <c r="E30" s="46"/>
    </row>
    <row r="31" spans="1:6" ht="21.95" customHeight="1">
      <c r="A31" s="45"/>
      <c r="B31" s="45"/>
      <c r="C31" s="45"/>
      <c r="D31" s="45"/>
      <c r="E31" s="46"/>
    </row>
    <row r="32" spans="1:6"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sheetData>
  <sheetProtection algorithmName="SHA-512" hashValue="kUqMUgFW4fZUpeijrBoq0LzgKyGrQ46+oT7TAfDWga4FIMAl75U2ZQacMbt2luWQjHJuU9CyeI2krhxofrK5kQ==" saltValue="0otL4YGkBmKaoyD9ryrIRA==" spinCount="100000" sheet="1" formatColumns="0" formatRows="0" selectLockedCells="1"/>
  <dataConsolidate/>
  <customSheetViews>
    <customSheetView guid="{6167D39F-8E2F-4CD1-888C-E1DCB300434D}" showPageBreaks="1" showGridLines="0" printArea="1" hiddenColumns="1" view="pageBreakPreview" topLeftCell="A7">
      <selection activeCell="C25" sqref="C25"/>
      <pageMargins left="0.31" right="0.25" top="0.23" bottom="0.23" header="0.27" footer="0.24"/>
      <printOptions horizontalCentered="1"/>
      <pageSetup paperSize="9" scale="75" fitToHeight="0" orientation="portrait" r:id="rId1"/>
      <headerFooter alignWithMargins="0">
        <oddFooter>&amp;R&amp;"Book Antiqua,Bold"&amp;10Schedule-4/ Page &amp;P of &amp;N</oddFooter>
      </headerFooter>
    </customSheetView>
    <customSheetView guid="{483DCDBB-D1CA-4B11-85F4-FA65A96DCE29}" showPageBreaks="1" showGridLines="0" printArea="1" hiddenColumns="1" view="pageBreakPreview">
      <selection activeCell="B15" sqref="B15:C15"/>
      <pageMargins left="0.31" right="0.25" top="0.23" bottom="0.23" header="0.27" footer="0.24"/>
      <printOptions horizontalCentered="1"/>
      <pageSetup paperSize="9" scale="75" fitToHeight="0" orientation="portrait" r:id="rId2"/>
      <headerFooter alignWithMargins="0">
        <oddFooter>&amp;R&amp;"Book Antiqua,Bold"&amp;10Schedule-4/ Page &amp;P of &amp;N</oddFooter>
      </headerFooter>
    </customSheetView>
    <customSheetView guid="{FA8C7114-2E15-4727-B4B0-927BCE12D1A6}" showPageBreaks="1" showGridLines="0" printArea="1" hiddenColumns="1" view="pageBreakPreview">
      <selection activeCell="B15" sqref="B15:C15"/>
      <pageMargins left="0.31" right="0.25" top="0.23" bottom="0.23" header="0.27" footer="0.24"/>
      <printOptions horizontalCentered="1"/>
      <pageSetup paperSize="9" scale="75" fitToHeight="0" orientation="portrait" r:id="rId3"/>
      <headerFooter alignWithMargins="0">
        <oddFooter>&amp;R&amp;"Book Antiqua,Bold"&amp;10Schedule-4/ Page &amp;P of &amp;N</oddFooter>
      </headerFooter>
    </customSheetView>
    <customSheetView guid="{5C772B04-11E1-4A74-9F43-9A74EF38E5E2}" showPageBreaks="1" showGridLines="0" printArea="1" hiddenColumns="1" view="pageBreakPreview">
      <selection activeCell="D15" sqref="D15:E15"/>
      <pageMargins left="0.31" right="0.25" top="0.23" bottom="0.23" header="0.27" footer="0.24"/>
      <printOptions horizontalCentered="1"/>
      <pageSetup paperSize="9" scale="75" fitToHeight="0" orientation="portrait" r:id="rId4"/>
      <headerFooter alignWithMargins="0">
        <oddFooter>&amp;R&amp;"Book Antiqua,Bold"&amp;10Schedule-4/ Page &amp;P of &amp;N</oddFooter>
      </headerFooter>
    </customSheetView>
    <customSheetView guid="{883F4F4D-A630-4132-B676-8201FF751979}" showPageBreaks="1" showGridLines="0" printArea="1" hiddenColumns="1" view="pageBreakPreview">
      <selection activeCell="D15" sqref="D15:E15"/>
      <pageMargins left="0.31" right="0.25" top="0.23" bottom="0.23" header="0.27" footer="0.24"/>
      <printOptions horizontalCentered="1"/>
      <pageSetup paperSize="9" scale="75" fitToHeight="0" orientation="portrait" r:id="rId5"/>
      <headerFooter alignWithMargins="0">
        <oddFooter>&amp;R&amp;"Book Antiqua,Bold"&amp;10Schedule-4/ Page &amp;P of &amp;N</oddFooter>
      </headerFooter>
    </customSheetView>
    <customSheetView guid="{D545044E-B7FF-408B-A291-2187C526EC3D}" showPageBreaks="1" showGridLines="0" printArea="1" view="pageBreakPreview" topLeftCell="A7">
      <selection activeCell="D17" sqref="D17:E17"/>
      <pageMargins left="0.31" right="0.25" top="0.23" bottom="0.23" header="0.27" footer="0.24"/>
      <printOptions horizontalCentered="1"/>
      <pageSetup paperSize="9" scale="75" fitToHeight="0" orientation="portrait" r:id="rId6"/>
      <headerFooter alignWithMargins="0">
        <oddFooter>&amp;R&amp;"Book Antiqua,Bold"&amp;10Schedule-4/ Page &amp;P of &amp;N</oddFooter>
      </headerFooter>
    </customSheetView>
    <customSheetView guid="{D963BE1A-1920-4E18-8F54-07F354CCE224}" showPageBreaks="1" showGridLines="0" printArea="1" view="pageBreakPreview" topLeftCell="A10">
      <selection activeCell="C16" sqref="C16"/>
      <pageMargins left="0.31" right="0.25" top="0.23" bottom="0.23" header="0.27" footer="0.24"/>
      <printOptions horizontalCentered="1"/>
      <pageSetup paperSize="9" scale="75" fitToHeight="0" orientation="portrait" r:id="rId7"/>
      <headerFooter alignWithMargins="0">
        <oddFooter>&amp;R&amp;"Book Antiqua,Bold"&amp;10Schedule-4/ Page &amp;P of &amp;N</oddFooter>
      </headerFooter>
    </customSheetView>
    <customSheetView guid="{D39E83F3-4061-47C5-8153-10B7C21D208A}" showPageBreaks="1" showGridLines="0" printArea="1" view="pageBreakPreview" topLeftCell="A4">
      <selection activeCell="D15" sqref="D15:E16"/>
      <pageMargins left="0.31" right="0.25" top="0.23" bottom="0.23" header="0.27" footer="0.24"/>
      <printOptions horizontalCentered="1"/>
      <pageSetup paperSize="9" scale="75" fitToHeight="0" orientation="portrait" r:id="rId8"/>
      <headerFooter alignWithMargins="0">
        <oddFooter>&amp;R&amp;"Book Antiqua,Bold"&amp;10Schedule-4/ Page &amp;P of &amp;N</oddFooter>
      </headerFooter>
    </customSheetView>
    <customSheetView guid="{EFF9997F-F423-457E-8339-C5D06689EC0D}" showPageBreaks="1" showGridLines="0" printArea="1" view="pageBreakPreview" topLeftCell="A34">
      <selection activeCell="D15" sqref="D15:E16"/>
      <pageMargins left="0.31" right="0.25" top="0.23" bottom="0.23" header="0.27" footer="0.24"/>
      <printOptions horizontalCentered="1"/>
      <pageSetup paperSize="9" scale="75" fitToHeight="0" orientation="portrait" r:id="rId9"/>
      <headerFooter alignWithMargins="0">
        <oddFooter>&amp;R&amp;"Book Antiqua,Bold"&amp;10Schedule-4/ Page &amp;P of &amp;N</oddFooter>
      </headerFooter>
    </customSheetView>
    <customSheetView guid="{8020169D-1904-4071-9010-34C6BAD35472}" showPageBreaks="1" showGridLines="0" printArea="1" view="pageBreakPreview">
      <selection activeCell="C21" sqref="C21"/>
      <pageMargins left="0.31" right="0.25" top="0.23" bottom="0.23" header="0.27" footer="0.24"/>
      <printOptions horizontalCentered="1"/>
      <pageSetup paperSize="9" scale="75" fitToHeight="0" orientation="portrait" r:id="rId10"/>
      <headerFooter alignWithMargins="0">
        <oddFooter>&amp;R&amp;"Book Antiqua,Bold"&amp;10Schedule-4/ Page &amp;P of &amp;N</oddFooter>
      </headerFooter>
    </customSheetView>
    <customSheetView guid="{BE00177C-666B-4CCB-B6AF-EE8409A04F15}" showPageBreaks="1" showGridLines="0" printArea="1" view="pageBreakPreview" topLeftCell="B1">
      <selection activeCell="D15" sqref="D15:E16"/>
      <pageMargins left="0.31" right="0.25" top="0.23" bottom="0.23" header="0.27" footer="0.24"/>
      <printOptions horizontalCentered="1"/>
      <pageSetup paperSize="9" scale="75" fitToHeight="0" orientation="portrait" r:id="rId11"/>
      <headerFooter alignWithMargins="0">
        <oddFooter>&amp;R&amp;"Book Antiqua,Bold"&amp;10Schedule-4/ Page &amp;P of &amp;N</oddFooter>
      </headerFooter>
    </customSheetView>
    <customSheetView guid="{5A07DBA2-29FE-46EA-8A64-6BF1FB7295C8}" showPageBreaks="1" showGridLines="0" printArea="1" view="pageBreakPreview" showRuler="0" topLeftCell="B22">
      <selection activeCell="C19" sqref="C19"/>
      <pageMargins left="0.31" right="0.25" top="0.23" bottom="0.23" header="0.27" footer="0.24"/>
      <printOptions horizontalCentered="1"/>
      <pageSetup paperSize="9" scale="75" fitToHeight="0" orientation="portrait" r:id="rId12"/>
      <headerFooter alignWithMargins="0">
        <oddFooter>&amp;R&amp;"Book Antiqua,Bold"&amp;10Schedule-4/ Page &amp;P of &amp;N</oddFooter>
      </headerFooter>
    </customSheetView>
    <customSheetView guid="{42E48991-4351-4471-8AF6-A35D24AE57E4}" showPageBreaks="1" showGridLines="0" printArea="1" view="pageBreakPreview" topLeftCell="A27">
      <selection activeCell="C19" sqref="C19"/>
      <pageMargins left="0.31" right="0.25" top="0.23" bottom="0.23" header="0.27" footer="0.24"/>
      <printOptions horizontalCentered="1"/>
      <pageSetup paperSize="9" scale="75" fitToHeight="0" orientation="portrait" r:id="rId13"/>
      <headerFooter alignWithMargins="0">
        <oddFooter>&amp;R&amp;"Book Antiqua,Bold"&amp;10Schedule-4/ Page &amp;P of &amp;N</oddFooter>
      </headerFooter>
    </customSheetView>
    <customSheetView guid="{9CA44E70-650F-49CD-967F-298619682CA2}" topLeftCell="A37">
      <selection activeCell="D34" sqref="D34:E35"/>
      <pageMargins left="0.31" right="0.25" top="0.23" bottom="0.23" header="0.27" footer="0.24"/>
      <printOptions horizontalCentered="1"/>
      <pageSetup paperSize="9" scale="75" fitToHeight="0" orientation="portrait" r:id="rId14"/>
      <headerFooter alignWithMargins="0">
        <oddFooter>&amp;R&amp;"Book Antiqua,Bold"&amp;10Schedule-4/ Page &amp;P of &amp;N</oddFooter>
      </headerFooter>
    </customSheetView>
    <customSheetView guid="{C39F923C-6CD3-45D8-86F8-6C4D806DDD7E}" topLeftCell="A15">
      <selection activeCell="F45" sqref="F45"/>
      <pageMargins left="0.31" right="0.25" top="0.23" bottom="0.23" header="0.27" footer="0.24"/>
      <printOptions horizontalCentered="1"/>
      <pageSetup paperSize="9" scale="75" fitToHeight="0" orientation="portrait" r:id="rId15"/>
      <headerFooter alignWithMargins="0">
        <oddFooter>&amp;R&amp;"Book Antiqua,Bold"&amp;10Schedule-4/ Page &amp;P of &amp;N</oddFooter>
      </headerFooter>
    </customSheetView>
    <customSheetView guid="{B1277D53-29D6-4226-81E2-084FB62977B6}" scale="80" topLeftCell="A15">
      <selection activeCell="D15" sqref="D15:E16"/>
      <pageMargins left="0.31" right="0.25" top="0.48" bottom="0.23" header="0.27" footer="0.24"/>
      <printOptions horizontalCentered="1"/>
      <pageSetup paperSize="9" scale="75" fitToHeight="0" orientation="portrait" r:id="rId16"/>
      <headerFooter alignWithMargins="0">
        <oddFooter>&amp;R&amp;"Book Antiqua,Bold"&amp;10Schedule-5/ Page &amp;P of &amp;N</oddFooter>
      </headerFooter>
    </customSheetView>
    <customSheetView guid="{58D82F59-8CF6-455F-B9F4-081499FDF243}" scale="80">
      <selection activeCell="C26" sqref="C26"/>
      <pageMargins left="0.31" right="0.25" top="0.48" bottom="0.23" header="0.27" footer="0.24"/>
      <printOptions horizontalCentered="1"/>
      <pageSetup paperSize="9" scale="75" fitToHeight="0" orientation="portrait" r:id="rId17"/>
      <headerFooter alignWithMargins="0">
        <oddFooter>&amp;R&amp;"Book Antiqua,Bold"&amp;10Schedule-5/ Page &amp;P of &amp;N</oddFooter>
      </headerFooter>
    </customSheetView>
    <customSheetView guid="{4F65FF32-EC61-4022-A399-2986D7B6B8B3}" showPageBreaks="1" zeroValues="0" printArea="1" view="pageBreakPreview" showRuler="0" topLeftCell="A22">
      <selection activeCell="B2" sqref="B2:E2"/>
      <pageMargins left="0.31" right="0.25" top="0.48" bottom="0.23" header="0.27" footer="0.24"/>
      <printOptions horizontalCentered="1"/>
      <pageSetup paperSize="9" scale="77" fitToHeight="0" orientation="portrait" r:id="rId18"/>
      <headerFooter alignWithMargins="0">
        <oddFooter>&amp;R&amp;"Book Antiqua,Bold"&amp;10Page &amp;P of &amp;N</oddFooter>
      </headerFooter>
    </customSheetView>
    <customSheetView guid="{696D9240-6693-44E8-B9A4-2BFADD101EE2}" scale="80">
      <selection activeCell="C26" sqref="C26"/>
      <pageMargins left="0.31" right="0.25" top="0.48" bottom="0.23" header="0.27" footer="0.24"/>
      <printOptions horizontalCentered="1"/>
      <pageSetup paperSize="9" scale="75" fitToHeight="0" orientation="portrait" r:id="rId19"/>
      <headerFooter alignWithMargins="0">
        <oddFooter>&amp;R&amp;"Book Antiqua,Bold"&amp;10Schedule-5/ Page &amp;P of &amp;N</oddFooter>
      </headerFooter>
    </customSheetView>
    <customSheetView guid="{B0EE7D76-5806-4718-BDAD-3A3EA691E5E4}" scale="80" topLeftCell="A25">
      <selection activeCell="D23" sqref="D23:E26"/>
      <pageMargins left="0.31" right="0.25" top="0.48" bottom="0.23" header="0.27" footer="0.24"/>
      <printOptions horizontalCentered="1"/>
      <pageSetup paperSize="9" scale="75" fitToHeight="0" orientation="portrait" r:id="rId20"/>
      <headerFooter alignWithMargins="0">
        <oddFooter>&amp;R&amp;"Book Antiqua,Bold"&amp;10Schedule-5/ Page &amp;P of &amp;N</oddFooter>
      </headerFooter>
    </customSheetView>
    <customSheetView guid="{E95B21C1-D936-4435-AF6F-90CF0B6A7506}" scale="80" topLeftCell="A15">
      <selection activeCell="D15" sqref="D15:E16"/>
      <pageMargins left="0.31" right="0.25" top="0.48" bottom="0.23" header="0.27" footer="0.24"/>
      <printOptions horizontalCentered="1"/>
      <pageSetup paperSize="9" scale="75" fitToHeight="0" orientation="portrait" r:id="rId21"/>
      <headerFooter alignWithMargins="0">
        <oddFooter>&amp;R&amp;"Book Antiqua,Bold"&amp;10Schedule-5/ Page &amp;P of &amp;N</oddFooter>
      </headerFooter>
    </customSheetView>
    <customSheetView guid="{9C0E3A54-A1E4-4406-967B-FE168F751196}" topLeftCell="A37">
      <selection activeCell="D34" sqref="D34:E35"/>
      <pageMargins left="0.31" right="0.25" top="0.23" bottom="0.23" header="0.27" footer="0.24"/>
      <printOptions horizontalCentered="1"/>
      <pageSetup paperSize="9" scale="75" fitToHeight="0" orientation="portrait" r:id="rId22"/>
      <headerFooter alignWithMargins="0">
        <oddFooter>&amp;R&amp;"Book Antiqua,Bold"&amp;10Schedule-4/ Page &amp;P of &amp;N</oddFooter>
      </headerFooter>
    </customSheetView>
    <customSheetView guid="{EF525F2E-18DE-47FD-A864-6F2A2CA91061}" topLeftCell="A13">
      <selection activeCell="D34" sqref="D34:E35"/>
      <pageMargins left="0.31" right="0.25" top="0.23" bottom="0.23" header="0.27" footer="0.24"/>
      <printOptions horizontalCentered="1"/>
      <pageSetup paperSize="9" scale="75" fitToHeight="0" orientation="portrait" r:id="rId23"/>
      <headerFooter alignWithMargins="0">
        <oddFooter>&amp;R&amp;"Book Antiqua,Bold"&amp;10Schedule-4/ Page &amp;P of &amp;N</oddFooter>
      </headerFooter>
    </customSheetView>
    <customSheetView guid="{FE49A1A8-589E-4C61-B5F2-2DC8472D06ED}" showPageBreaks="1" showGridLines="0" printArea="1" view="pageBreakPreview" topLeftCell="A7">
      <selection activeCell="C21" sqref="C21"/>
      <pageMargins left="0.31" right="0.25" top="0.23" bottom="0.23" header="0.27" footer="0.24"/>
      <printOptions horizontalCentered="1"/>
      <pageSetup paperSize="9" scale="75" fitToHeight="0" orientation="portrait" r:id="rId24"/>
      <headerFooter alignWithMargins="0">
        <oddFooter>&amp;R&amp;"Book Antiqua,Bold"&amp;10Schedule-4/ Page &amp;P of &amp;N</oddFooter>
      </headerFooter>
    </customSheetView>
    <customSheetView guid="{7781E931-9022-448B-8CEA-16A952A0B08B}" showPageBreaks="1" showGridLines="0" printArea="1" view="pageBreakPreview" topLeftCell="A13">
      <selection activeCell="C16" sqref="C16"/>
      <pageMargins left="0.31" right="0.25" top="0.23" bottom="0.23" header="0.27" footer="0.24"/>
      <printOptions horizontalCentered="1"/>
      <pageSetup paperSize="9" scale="75" fitToHeight="0" orientation="portrait" r:id="rId25"/>
      <headerFooter alignWithMargins="0">
        <oddFooter>&amp;R&amp;"Book Antiqua,Bold"&amp;10Schedule-4/ Page &amp;P of &amp;N</oddFooter>
      </headerFooter>
    </customSheetView>
    <customSheetView guid="{2B22B4D9-734E-466D-B6F8-DF61D532EF69}" showPageBreaks="1" showGridLines="0" printArea="1" hiddenColumns="1" view="pageBreakPreview">
      <selection activeCell="D17" sqref="D17:E17"/>
      <pageMargins left="0.31" right="0.25" top="0.23" bottom="0.23" header="0.27" footer="0.24"/>
      <printOptions horizontalCentered="1"/>
      <pageSetup paperSize="9" scale="75" fitToHeight="0" orientation="portrait" r:id="rId26"/>
      <headerFooter alignWithMargins="0">
        <oddFooter>&amp;R&amp;"Book Antiqua,Bold"&amp;10Schedule-4/ Page &amp;P of &amp;N</oddFooter>
      </headerFooter>
    </customSheetView>
    <customSheetView guid="{31B0652A-BB55-4DFD-AFC3-AF588AAE8EEC}" showPageBreaks="1" showGridLines="0" printArea="1" hiddenColumns="1" view="pageBreakPreview" topLeftCell="A7">
      <selection activeCell="C25" sqref="C25"/>
      <pageMargins left="0.31" right="0.25" top="0.23" bottom="0.23" header="0.27" footer="0.24"/>
      <printOptions horizontalCentered="1"/>
      <pageSetup paperSize="9" scale="75" fitToHeight="0" orientation="portrait" r:id="rId27"/>
      <headerFooter alignWithMargins="0">
        <oddFooter>&amp;R&amp;"Book Antiqua,Bold"&amp;10Schedule-4/ Page &amp;P of &amp;N</oddFooter>
      </headerFooter>
    </customSheetView>
  </customSheetViews>
  <mergeCells count="18">
    <mergeCell ref="B17:C17"/>
    <mergeCell ref="D16:E16"/>
    <mergeCell ref="B16:C16"/>
    <mergeCell ref="B20:E20"/>
    <mergeCell ref="D18:E18"/>
    <mergeCell ref="D17:E17"/>
    <mergeCell ref="A3:E3"/>
    <mergeCell ref="D13:E13"/>
    <mergeCell ref="B15:C15"/>
    <mergeCell ref="B14:C14"/>
    <mergeCell ref="B13:C13"/>
    <mergeCell ref="D14:E14"/>
    <mergeCell ref="B10:C10"/>
    <mergeCell ref="D15:E15"/>
    <mergeCell ref="B9:C9"/>
    <mergeCell ref="A4:E4"/>
    <mergeCell ref="B8:C8"/>
    <mergeCell ref="B11:C11"/>
  </mergeCells>
  <phoneticPr fontId="1" type="noConversion"/>
  <dataValidations xWindow="754" yWindow="536" count="2">
    <dataValidation allowBlank="1" showInputMessage="1" showErrorMessage="1" prompt="You may write remarks regarding Excise Duty here." sqref="D15" xr:uid="{00000000-0002-0000-0800-000000000000}"/>
    <dataValidation allowBlank="1" showInputMessage="1" showErrorMessage="1" prompt="You may write remarks regarding Sales Tax here." sqref="D17:E17" xr:uid="{00000000-0002-0000-0800-000001000000}"/>
  </dataValidations>
  <printOptions horizontalCentered="1"/>
  <pageMargins left="0.31" right="0.25" top="0.23" bottom="0.23" header="0.27" footer="0.24"/>
  <pageSetup paperSize="9" scale="75" fitToHeight="0" orientation="portrait" r:id="rId28"/>
  <headerFooter alignWithMargins="0">
    <oddFooter>&amp;R&amp;"Book Antiqua,Bold"&amp;10Schedule-4/ Page &amp;P of &amp;N</oddFooter>
  </headerFooter>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vt:i4>
      </vt:variant>
    </vt:vector>
  </HeadingPairs>
  <TitlesOfParts>
    <vt:vector size="53" baseType="lpstr">
      <vt:lpstr>Basic Data</vt:lpstr>
      <vt:lpstr>Cover</vt:lpstr>
      <vt:lpstr>Names of Bidder</vt:lpstr>
      <vt:lpstr>Sch-1</vt:lpstr>
      <vt:lpstr>Sch-1 Dis</vt:lpstr>
      <vt:lpstr>Sch-2</vt:lpstr>
      <vt:lpstr>Sch-2 Dis</vt:lpstr>
      <vt:lpstr>Sch-3 </vt:lpstr>
      <vt:lpstr>Sch-4</vt:lpstr>
      <vt:lpstr>Sch-4 Dis</vt:lpstr>
      <vt:lpstr>Sch-5</vt:lpstr>
      <vt:lpstr>Sch-5 After Discount</vt:lpstr>
      <vt:lpstr>Sch-6</vt:lpstr>
      <vt:lpstr>Sch-6 Dis</vt:lpstr>
      <vt:lpstr>Discount</vt:lpstr>
      <vt:lpstr>Octroi</vt:lpstr>
      <vt:lpstr>Entry Tax</vt:lpstr>
      <vt:lpstr>Other Taxes &amp; Duties</vt:lpstr>
      <vt:lpstr>Bid Form 2nd Envelope</vt:lpstr>
      <vt:lpstr>Q &amp; C</vt:lpstr>
      <vt:lpstr>T &amp; D</vt:lpstr>
      <vt:lpstr>N to W</vt:lpstr>
      <vt:lpstr>'Bid Form 2nd Envelope'!Print_Area</vt:lpstr>
      <vt:lpstr>Cover!Print_Area</vt:lpstr>
      <vt:lpstr>Discount!Print_Area</vt:lpstr>
      <vt:lpstr>'Entry Tax'!Print_Area</vt:lpstr>
      <vt:lpstr>'Names of Bidder'!Print_Area</vt:lpstr>
      <vt:lpstr>Octroi!Print_Area</vt:lpstr>
      <vt:lpstr>'Other Taxes &amp; Duties'!Print_Area</vt:lpstr>
      <vt:lpstr>'Q &amp; C'!Print_Area</vt:lpstr>
      <vt:lpstr>'Sch-1'!Print_Area</vt:lpstr>
      <vt:lpstr>'Sch-1 Dis'!Print_Area</vt:lpstr>
      <vt:lpstr>'Sch-2'!Print_Area</vt:lpstr>
      <vt:lpstr>'Sch-2 Dis'!Print_Area</vt:lpstr>
      <vt:lpstr>'Sch-3 '!Print_Area</vt:lpstr>
      <vt:lpstr>'Sch-4'!Print_Area</vt:lpstr>
      <vt:lpstr>'Sch-4 Dis'!Print_Area</vt:lpstr>
      <vt:lpstr>'Sch-5'!Print_Area</vt:lpstr>
      <vt:lpstr>'Sch-5 After Discount'!Print_Area</vt:lpstr>
      <vt:lpstr>'Sch-6'!Print_Area</vt:lpstr>
      <vt:lpstr>'Sch-6 Dis'!Print_Area</vt:lpstr>
      <vt:lpstr>'T &amp; D'!Print_Area</vt:lpstr>
      <vt:lpstr>'Sch-1'!Print_Titles</vt:lpstr>
      <vt:lpstr>'Sch-1 Dis'!Print_Titles</vt:lpstr>
      <vt:lpstr>'Sch-2'!Print_Titles</vt:lpstr>
      <vt:lpstr>'Sch-2 Dis'!Print_Titles</vt:lpstr>
      <vt:lpstr>'Sch-3 '!Print_Titles</vt:lpstr>
      <vt:lpstr>'Sch-4'!Print_Titles</vt:lpstr>
      <vt:lpstr>'Sch-4 Dis'!Print_Titles</vt:lpstr>
      <vt:lpstr>'Sch-5'!Print_Titles</vt:lpstr>
      <vt:lpstr>'Sch-5 After Discount'!Print_Titles</vt:lpstr>
      <vt:lpstr>'Sch-6'!Print_Titles</vt:lpstr>
      <vt:lpstr>'Sch-6 Dis'!Print_Titles</vt:lpstr>
    </vt:vector>
  </TitlesOfParts>
  <Company>POWERGRID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Adil Iqbal Khan {आदिल इकबाल खान}</cp:lastModifiedBy>
  <cp:lastPrinted>2015-09-09T08:31:34Z</cp:lastPrinted>
  <dcterms:created xsi:type="dcterms:W3CDTF">2001-07-26T10:23:15Z</dcterms:created>
  <dcterms:modified xsi:type="dcterms:W3CDTF">2026-02-03T12:41:22Z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2026-02-02T08:03:58Z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fbfc365d-0314-4cf6-b004-7c6f12606c4b</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