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powergrid1989.sharepoint.com/sites/CNNM/Shared Documents/CnM/WORKS/2025-26/Insha/WC 4372 Boundary wall Bidar CAO/Bid docs 4372/published/"/>
    </mc:Choice>
  </mc:AlternateContent>
  <xr:revisionPtr revIDLastSave="96" documentId="13_ncr:1_{F458D59E-E560-4D0D-A2CC-7634CB87CF50}" xr6:coauthVersionLast="47" xr6:coauthVersionMax="47" xr10:uidLastSave="{880FAF8F-1F93-489B-AFF4-7A877295E879}"/>
  <workbookProtection workbookAlgorithmName="SHA-512" workbookHashValue="K/TfKVZUGomtxSb+Vd9X6hamvYq+cCIMyFfcSskJQz8K04a1qvuItQfUx4Z0rLtVhHf5icnhFSwl1GX43Ip2Gg==" workbookSaltValue="SOXtU9X3LK5Mx17xfZt8sQ==" workbookSpinCount="100000" lockStructure="1"/>
  <bookViews>
    <workbookView xWindow="-120" yWindow="-120" windowWidth="29040" windowHeight="15720" tabRatio="908" activeTab="7" xr2:uid="{00000000-000D-0000-FFFF-FFFF00000000}"/>
  </bookViews>
  <sheets>
    <sheet name="Name of Bidder" sheetId="1" r:id="rId1"/>
    <sheet name="Attach 10" sheetId="2" state="hidden" r:id="rId2"/>
    <sheet name="Attach 10 IP" sheetId="3" state="hidden" r:id="rId3"/>
    <sheet name="N-W (Cr.)" sheetId="4" state="hidden" r:id="rId4"/>
    <sheet name="Schedule-I" sheetId="5" r:id="rId5"/>
    <sheet name="Schedule-II" sheetId="6" r:id="rId6"/>
    <sheet name="Schedule-III-Summary" sheetId="7" r:id="rId7"/>
    <sheet name="Bid Form" sheetId="8" r:id="rId8"/>
  </sheets>
  <externalReferences>
    <externalReference r:id="rId9"/>
    <externalReference r:id="rId10"/>
    <externalReference r:id="rId11"/>
  </externalReferences>
  <definedNames>
    <definedName name="\A" localSheetId="0">#REF!</definedName>
    <definedName name="\A">#REF!</definedName>
    <definedName name="\aa" localSheetId="0">#REF!</definedName>
    <definedName name="\aa">#REF!</definedName>
    <definedName name="\B" localSheetId="0">#REF!</definedName>
    <definedName name="\B">#REF!</definedName>
    <definedName name="\C" localSheetId="0">#REF!</definedName>
    <definedName name="\C">#REF!</definedName>
    <definedName name="\M" localSheetId="0">#REF!</definedName>
    <definedName name="\M">#REF!</definedName>
    <definedName name="\N" localSheetId="0">#REF!</definedName>
    <definedName name="\N">#REF!</definedName>
    <definedName name="\P" localSheetId="0">#REF!</definedName>
    <definedName name="\P">#REF!</definedName>
    <definedName name="\R" localSheetId="0">#REF!</definedName>
    <definedName name="\R">#REF!</definedName>
    <definedName name="\U" localSheetId="0">#REF!</definedName>
    <definedName name="\U">#REF!</definedName>
    <definedName name="\V" localSheetId="0">#REF!</definedName>
    <definedName name="\V">#REF!</definedName>
    <definedName name="\x" localSheetId="0">#REF!</definedName>
    <definedName name="\x">#REF!</definedName>
    <definedName name="ab" localSheetId="0">#REF!</definedName>
    <definedName name="ab">#REF!</definedName>
    <definedName name="bb">'[1]Attach-3 (QR)'!#REF!</definedName>
    <definedName name="bbbb">'[1]Attach-3 (QR)'!#REF!</definedName>
    <definedName name="biddername">#REF!</definedName>
    <definedName name="BL2A">#REF!</definedName>
    <definedName name="BL2A2">#REF!</definedName>
    <definedName name="BL2AA">#REF!</definedName>
    <definedName name="BL2AAA">#REF!</definedName>
    <definedName name="BL2B">#REF!</definedName>
    <definedName name="BL2BB">#REF!</definedName>
    <definedName name="BL2BBB">#REF!</definedName>
    <definedName name="BL2C">#REF!</definedName>
    <definedName name="BL2CC">#REF!</definedName>
    <definedName name="BL2CCC">#REF!</definedName>
    <definedName name="BL3A">#REF!</definedName>
    <definedName name="BL3AA">#REF!</definedName>
    <definedName name="BL3AAA">#REF!</definedName>
    <definedName name="BL3B">#REF!</definedName>
    <definedName name="BL3BB">#REF!</definedName>
    <definedName name="BL3BBB">#REF!</definedName>
    <definedName name="BL3C">#REF!</definedName>
    <definedName name="BL3CC">#REF!</definedName>
    <definedName name="BL3CCC">#REF!</definedName>
    <definedName name="BL4A">#REF!</definedName>
    <definedName name="BL4AA">#REF!</definedName>
    <definedName name="BL4AAA">#REF!</definedName>
    <definedName name="BL4Afsdfd">'[1]Attach-3 (QR)'!#REF!</definedName>
    <definedName name="BL4B">#REF!</definedName>
    <definedName name="BL4BB">#REF!</definedName>
    <definedName name="BL4BBB">#REF!</definedName>
    <definedName name="BL4C">#REF!</definedName>
    <definedName name="BL4CC">#REF!</definedName>
    <definedName name="BL4CCC">#REF!</definedName>
    <definedName name="BL5A">#REF!</definedName>
    <definedName name="BL5AA">#REF!</definedName>
    <definedName name="BL5AAA">#REF!</definedName>
    <definedName name="BL5B">#REF!</definedName>
    <definedName name="BL5BB">#REF!</definedName>
    <definedName name="BL5BBB">#REF!</definedName>
    <definedName name="BL5C">#REF!</definedName>
    <definedName name="BL5CC">#REF!</definedName>
    <definedName name="BL5CCC">#REF!</definedName>
    <definedName name="CAPA1">#REF!</definedName>
    <definedName name="CAPA11">#REF!</definedName>
    <definedName name="CAPA111">#REF!</definedName>
    <definedName name="CAPA2">#REF!</definedName>
    <definedName name="CAPA22">#REF!</definedName>
    <definedName name="CAPA222">#REF!</definedName>
    <definedName name="CAPA3">#REF!</definedName>
    <definedName name="CAPA33">#REF!</definedName>
    <definedName name="CAPA333">#REF!</definedName>
    <definedName name="CAPA4">#REF!</definedName>
    <definedName name="CAPA44">#REF!</definedName>
    <definedName name="CAPA444">#REF!</definedName>
    <definedName name="CAPA7">#REF!</definedName>
    <definedName name="CAPA77">#REF!</definedName>
    <definedName name="CAPA777">#REF!</definedName>
    <definedName name="COO" localSheetId="0">'[2]Sch-1a'!#REF!</definedName>
    <definedName name="COO">'[3]Sch-1a'!#REF!</definedName>
    <definedName name="date">#REF!</definedName>
    <definedName name="iii">#REF!</definedName>
    <definedName name="logo1">"Picture 7"</definedName>
    <definedName name="MANU1">#REF!</definedName>
    <definedName name="MANU11">#REF!</definedName>
    <definedName name="MANU111">#REF!</definedName>
    <definedName name="MANU2">#REF!</definedName>
    <definedName name="MANU22">#REF!</definedName>
    <definedName name="MANU222">#REF!</definedName>
    <definedName name="MANU3">#REF!</definedName>
    <definedName name="MANU33">#REF!</definedName>
    <definedName name="MANU333">#REF!</definedName>
    <definedName name="MANU4">#REF!</definedName>
    <definedName name="MANU44">#REF!</definedName>
    <definedName name="MANU444">#REF!</definedName>
    <definedName name="MANU5">#REF!</definedName>
    <definedName name="MANU55">#REF!</definedName>
    <definedName name="MANU555">#REF!</definedName>
    <definedName name="PATH1">#REF!</definedName>
    <definedName name="PATH11">#REF!</definedName>
    <definedName name="PATH111">#REF!</definedName>
    <definedName name="PATH2">#REF!</definedName>
    <definedName name="PATH22">#REF!</definedName>
    <definedName name="PATH222">#REF!</definedName>
    <definedName name="PATH3">#REF!</definedName>
    <definedName name="PATH33">#REF!</definedName>
    <definedName name="PATH333">#REF!</definedName>
    <definedName name="PATH4">#REF!</definedName>
    <definedName name="PATH44">#REF!</definedName>
    <definedName name="PATH444">#REF!</definedName>
    <definedName name="PATH5">#REF!</definedName>
    <definedName name="PATH55">#REF!</definedName>
    <definedName name="PATH555">#REF!</definedName>
    <definedName name="PATHAR1">#REF!</definedName>
    <definedName name="PATHAR2">#REF!</definedName>
    <definedName name="PATHAR3">#REF!</definedName>
    <definedName name="PATHJV1">#REF!</definedName>
    <definedName name="PATHJV11">#REF!</definedName>
    <definedName name="PATHJV111">#REF!</definedName>
    <definedName name="PATHJV2">#REF!</definedName>
    <definedName name="PATHJV22">#REF!</definedName>
    <definedName name="PATHJV222">#REF!</definedName>
    <definedName name="PATHJV3">#REF!</definedName>
    <definedName name="PATHJV33">#REF!</definedName>
    <definedName name="PATHJV333">#REF!</definedName>
    <definedName name="PATHJVPR1">#REF!</definedName>
    <definedName name="PATHJVPR11">#REF!</definedName>
    <definedName name="PATHJVPR111">#REF!</definedName>
    <definedName name="PATHJVPR2">#REF!</definedName>
    <definedName name="PATHJVPR22">#REF!</definedName>
    <definedName name="PATHJVPR222">#REF!</definedName>
    <definedName name="PATHLA1">#REF!</definedName>
    <definedName name="PATHLA2">#REF!</definedName>
    <definedName name="PATHLA3">#REF!</definedName>
    <definedName name="PATHLP1">#REF!</definedName>
    <definedName name="PATHLP2">#REF!</definedName>
    <definedName name="PATHLP3">#REF!</definedName>
    <definedName name="PATHPR1">#REF!</definedName>
    <definedName name="PATHPR2">#REF!</definedName>
    <definedName name="_xlnm.Print_Area" localSheetId="1">'Attach 10'!$A$1:$E$27</definedName>
    <definedName name="_xlnm.Print_Area" localSheetId="2">'Attach 10 IP'!$A$8:$I$223</definedName>
    <definedName name="_xlnm.Print_Area" localSheetId="7">'Bid Form'!$A$1:$F$53</definedName>
    <definedName name="_xlnm.Print_Area" localSheetId="0">'Name of Bidder'!$A$1:$C$22</definedName>
    <definedName name="_xlnm.Print_Area" localSheetId="4">'Schedule-I'!$A$1:$P$22</definedName>
    <definedName name="_xlnm.Print_Area" localSheetId="5">'Schedule-II'!$A$1:$M$17</definedName>
    <definedName name="_xlnm.Print_Titles" localSheetId="4">'Schedule-I'!$9:$9</definedName>
    <definedName name="printedname">#REF!</definedName>
    <definedName name="_xlnm.Recorder" localSheetId="0">#REF!</definedName>
    <definedName name="_xlnm.Recorder">#REF!</definedName>
    <definedName name="TEST" localSheetId="0">#REF!</definedName>
    <definedName name="TEST">#REF!</definedName>
    <definedName name="ttt">#REF!</definedName>
    <definedName name="typeofbidder">#REF!</definedName>
    <definedName name="uuu">#REF!</definedName>
    <definedName name="yyy">#REF!</definedName>
    <definedName name="Z_1C70608C_646A_4043_A222_6253B5006A93_.wvu.PrintArea" localSheetId="1" hidden="1">'Attach 10'!$A$1:$E$29</definedName>
    <definedName name="Z_1C70608C_646A_4043_A222_6253B5006A93_.wvu.PrintArea" localSheetId="2" hidden="1">'Attach 10 IP'!$A$8:$I$236</definedName>
    <definedName name="Z_1C70608C_646A_4043_A222_6253B5006A93_.wvu.Rows" localSheetId="2" hidden="1">'Attach 10 IP'!$42:$44</definedName>
    <definedName name="Z_237D8718_39ED_4FFE_B3B2_D1192F8D2E87_.wvu.PrintArea" localSheetId="1" hidden="1">'Attach 10'!$A$1:$E$29</definedName>
    <definedName name="Z_237D8718_39ED_4FFE_B3B2_D1192F8D2E87_.wvu.PrintArea" localSheetId="2" hidden="1">'Attach 10 IP'!$A$8:$I$236</definedName>
    <definedName name="Z_237D8718_39ED_4FFE_B3B2_D1192F8D2E87_.wvu.Rows" localSheetId="2" hidden="1">'Attach 10 IP'!$42:$44</definedName>
    <definedName name="Z_3545AE1A_D3DD_4FC8_880A_180A3F66AD42_.wvu.Cols" localSheetId="2" hidden="1">'Attach 10 IP'!$K:$P</definedName>
    <definedName name="Z_3545AE1A_D3DD_4FC8_880A_180A3F66AD42_.wvu.Cols" localSheetId="0" hidden="1">'Name of Bidder'!#REF!,'Name of Bidder'!#REF!</definedName>
    <definedName name="Z_3545AE1A_D3DD_4FC8_880A_180A3F66AD42_.wvu.Cols" localSheetId="3" hidden="1">'N-W (Cr.)'!$C:$C,'N-W (Cr.)'!$F:$U</definedName>
    <definedName name="Z_3545AE1A_D3DD_4FC8_880A_180A3F66AD42_.wvu.PrintArea" localSheetId="1" hidden="1">'Attach 10'!$A$1:$E$27</definedName>
    <definedName name="Z_3545AE1A_D3DD_4FC8_880A_180A3F66AD42_.wvu.PrintArea" localSheetId="2" hidden="1">'Attach 10 IP'!$A$8:$I$223</definedName>
    <definedName name="Z_3545AE1A_D3DD_4FC8_880A_180A3F66AD42_.wvu.PrintArea" localSheetId="0" hidden="1">'Name of Bidder'!$A$1:$C$21</definedName>
    <definedName name="Z_3545AE1A_D3DD_4FC8_880A_180A3F66AD42_.wvu.Rows" localSheetId="2" hidden="1">'Attach 10 IP'!$42:$44</definedName>
    <definedName name="Z_3545AE1A_D3DD_4FC8_880A_180A3F66AD42_.wvu.Rows" localSheetId="0" hidden="1">'Name of Bidder'!#REF!</definedName>
    <definedName name="Z_3545AE1A_D3DD_4FC8_880A_180A3F66AD42_.wvu.Rows" localSheetId="3" hidden="1">'N-W (Cr.)'!$1:$119</definedName>
    <definedName name="Z_61A8E90E_9DEC_4083_98B2_482D9678BA93_.wvu.Cols" localSheetId="2" hidden="1">'Attach 10 IP'!$K:$P</definedName>
    <definedName name="Z_61A8E90E_9DEC_4083_98B2_482D9678BA93_.wvu.Cols" localSheetId="0" hidden="1">'Name of Bidder'!#REF!,'Name of Bidder'!#REF!</definedName>
    <definedName name="Z_61A8E90E_9DEC_4083_98B2_482D9678BA93_.wvu.Cols" localSheetId="3" hidden="1">'N-W (Cr.)'!$C:$C,'N-W (Cr.)'!$F:$U</definedName>
    <definedName name="Z_61A8E90E_9DEC_4083_98B2_482D9678BA93_.wvu.PrintArea" localSheetId="1" hidden="1">'Attach 10'!$A$1:$E$27</definedName>
    <definedName name="Z_61A8E90E_9DEC_4083_98B2_482D9678BA93_.wvu.PrintArea" localSheetId="2" hidden="1">'Attach 10 IP'!$A$8:$I$223</definedName>
    <definedName name="Z_61A8E90E_9DEC_4083_98B2_482D9678BA93_.wvu.PrintArea" localSheetId="0" hidden="1">'Name of Bidder'!$A$1:$C$21</definedName>
    <definedName name="Z_61A8E90E_9DEC_4083_98B2_482D9678BA93_.wvu.Rows" localSheetId="2" hidden="1">'Attach 10 IP'!$42:$44</definedName>
    <definedName name="Z_61A8E90E_9DEC_4083_98B2_482D9678BA93_.wvu.Rows" localSheetId="0" hidden="1">'Name of Bidder'!#REF!</definedName>
    <definedName name="Z_61A8E90E_9DEC_4083_98B2_482D9678BA93_.wvu.Rows" localSheetId="3" hidden="1">'N-W (Cr.)'!$1:$119</definedName>
    <definedName name="Z_629BDD3E_4046_451D_8D01_11325237A091_.wvu.Cols" localSheetId="2" hidden="1">'Attach 10 IP'!$K:$P</definedName>
    <definedName name="Z_629BDD3E_4046_451D_8D01_11325237A091_.wvu.Cols" localSheetId="0" hidden="1">'Name of Bidder'!#REF!,'Name of Bidder'!#REF!</definedName>
    <definedName name="Z_629BDD3E_4046_451D_8D01_11325237A091_.wvu.Cols" localSheetId="3" hidden="1">'N-W (Cr.)'!$C:$C,'N-W (Cr.)'!$F:$U</definedName>
    <definedName name="Z_629BDD3E_4046_451D_8D01_11325237A091_.wvu.PrintArea" localSheetId="1" hidden="1">'Attach 10'!$A$1:$E$27</definedName>
    <definedName name="Z_629BDD3E_4046_451D_8D01_11325237A091_.wvu.PrintArea" localSheetId="2" hidden="1">'Attach 10 IP'!$A$8:$I$223</definedName>
    <definedName name="Z_629BDD3E_4046_451D_8D01_11325237A091_.wvu.PrintArea" localSheetId="0" hidden="1">'Name of Bidder'!$A$1:$C$21</definedName>
    <definedName name="Z_629BDD3E_4046_451D_8D01_11325237A091_.wvu.Rows" localSheetId="2" hidden="1">'Attach 10 IP'!$42:$44</definedName>
    <definedName name="Z_629BDD3E_4046_451D_8D01_11325237A091_.wvu.Rows" localSheetId="0" hidden="1">'Name of Bidder'!#REF!</definedName>
    <definedName name="Z_629BDD3E_4046_451D_8D01_11325237A091_.wvu.Rows" localSheetId="3" hidden="1">'N-W (Cr.)'!$1:$119</definedName>
    <definedName name="Z_6B2C1320_5106_401D_86E8_03FFC7419150_.wvu.Cols" localSheetId="2" hidden="1">'Attach 10 IP'!$K:$P</definedName>
    <definedName name="Z_6B2C1320_5106_401D_86E8_03FFC7419150_.wvu.Cols" localSheetId="0" hidden="1">'Name of Bidder'!#REF!,'Name of Bidder'!#REF!</definedName>
    <definedName name="Z_6B2C1320_5106_401D_86E8_03FFC7419150_.wvu.Cols" localSheetId="3" hidden="1">'N-W (Cr.)'!$C:$C,'N-W (Cr.)'!$F:$U</definedName>
    <definedName name="Z_6B2C1320_5106_401D_86E8_03FFC7419150_.wvu.PrintArea" localSheetId="1" hidden="1">'Attach 10'!$A$1:$E$27</definedName>
    <definedName name="Z_6B2C1320_5106_401D_86E8_03FFC7419150_.wvu.PrintArea" localSheetId="2" hidden="1">'Attach 10 IP'!$A$8:$I$223</definedName>
    <definedName name="Z_6B2C1320_5106_401D_86E8_03FFC7419150_.wvu.PrintArea" localSheetId="0" hidden="1">'Name of Bidder'!$A$1:$C$21</definedName>
    <definedName name="Z_6B2C1320_5106_401D_86E8_03FFC7419150_.wvu.Rows" localSheetId="2" hidden="1">'Attach 10 IP'!$42:$44</definedName>
    <definedName name="Z_6B2C1320_5106_401D_86E8_03FFC7419150_.wvu.Rows" localSheetId="0" hidden="1">'Name of Bidder'!#REF!</definedName>
    <definedName name="Z_6B2C1320_5106_401D_86E8_03FFC7419150_.wvu.Rows" localSheetId="3" hidden="1">'N-W (Cr.)'!$1:$119</definedName>
    <definedName name="Z_6F637C86_117D_4792_B5D4_37E20B1C50B5_.wvu.Cols" localSheetId="2" hidden="1">'Attach 10 IP'!$K:$P</definedName>
    <definedName name="Z_6F637C86_117D_4792_B5D4_37E20B1C50B5_.wvu.Cols" localSheetId="0" hidden="1">'Name of Bidder'!#REF!,'Name of Bidder'!$E:$R</definedName>
    <definedName name="Z_6F637C86_117D_4792_B5D4_37E20B1C50B5_.wvu.Cols" localSheetId="3" hidden="1">'N-W (Cr.)'!$C:$C,'N-W (Cr.)'!$F:$U</definedName>
    <definedName name="Z_6F637C86_117D_4792_B5D4_37E20B1C50B5_.wvu.PrintArea" localSheetId="1" hidden="1">'Attach 10'!$A$1:$E$27</definedName>
    <definedName name="Z_6F637C86_117D_4792_B5D4_37E20B1C50B5_.wvu.PrintArea" localSheetId="2" hidden="1">'Attach 10 IP'!$A$8:$I$223</definedName>
    <definedName name="Z_6F637C86_117D_4792_B5D4_37E20B1C50B5_.wvu.PrintArea" localSheetId="0" hidden="1">'Name of Bidder'!$A$1:$C$21</definedName>
    <definedName name="Z_6F637C86_117D_4792_B5D4_37E20B1C50B5_.wvu.Rows" localSheetId="2" hidden="1">'Attach 10 IP'!$42:$44</definedName>
    <definedName name="Z_6F637C86_117D_4792_B5D4_37E20B1C50B5_.wvu.Rows" localSheetId="0" hidden="1">'Name of Bidder'!$6:$8,'Name of Bidder'!$13:$15,'Name of Bidder'!#REF!</definedName>
    <definedName name="Z_6F637C86_117D_4792_B5D4_37E20B1C50B5_.wvu.Rows" localSheetId="3" hidden="1">'N-W (Cr.)'!$1:$119</definedName>
    <definedName name="Z_71DFD631_F0FC_4D77_B088_495FC5677788_.wvu.Cols" localSheetId="2" hidden="1">'Attach 10 IP'!$K:$P</definedName>
    <definedName name="Z_71DFD631_F0FC_4D77_B088_495FC5677788_.wvu.Cols" localSheetId="3" hidden="1">'N-W (Cr.)'!$C:$C,'N-W (Cr.)'!$F:$U</definedName>
    <definedName name="Z_71DFD631_F0FC_4D77_B088_495FC5677788_.wvu.PrintArea" localSheetId="1" hidden="1">'Attach 10'!$A$1:$E$27</definedName>
    <definedName name="Z_71DFD631_F0FC_4D77_B088_495FC5677788_.wvu.PrintArea" localSheetId="2" hidden="1">'Attach 10 IP'!$A$8:$I$223</definedName>
    <definedName name="Z_71DFD631_F0FC_4D77_B088_495FC5677788_.wvu.PrintArea" localSheetId="7" hidden="1">'Bid Form'!$A$1:$F$53</definedName>
    <definedName name="Z_71DFD631_F0FC_4D77_B088_495FC5677788_.wvu.PrintArea" localSheetId="0" hidden="1">'Name of Bidder'!$A$1:$C$21</definedName>
    <definedName name="Z_71DFD631_F0FC_4D77_B088_495FC5677788_.wvu.PrintArea" localSheetId="4" hidden="1">'Schedule-I'!$A$1:$P$11</definedName>
    <definedName name="Z_71DFD631_F0FC_4D77_B088_495FC5677788_.wvu.PrintArea" localSheetId="5" hidden="1">'Schedule-II'!$A$1:$L$16</definedName>
    <definedName name="Z_71DFD631_F0FC_4D77_B088_495FC5677788_.wvu.PrintTitles" localSheetId="4" hidden="1">'Schedule-I'!$9:$9</definedName>
    <definedName name="Z_71DFD631_F0FC_4D77_B088_495FC5677788_.wvu.Rows" localSheetId="2" hidden="1">'Attach 10 IP'!$42:$44</definedName>
    <definedName name="Z_71DFD631_F0FC_4D77_B088_495FC5677788_.wvu.Rows" localSheetId="0" hidden="1">'Name of Bidder'!$6:$8,'Name of Bidder'!$13:$15,'Name of Bidder'!#REF!</definedName>
    <definedName name="Z_71DFD631_F0FC_4D77_B088_495FC5677788_.wvu.Rows" localSheetId="3" hidden="1">'N-W (Cr.)'!$1:$119</definedName>
    <definedName name="Z_768FBB31_C98F_42D8_8A21_9E4C92CB0C4E_.wvu.Cols" localSheetId="2" hidden="1">'Attach 10 IP'!$K:$P</definedName>
    <definedName name="Z_768FBB31_C98F_42D8_8A21_9E4C92CB0C4E_.wvu.Cols" localSheetId="0" hidden="1">'Name of Bidder'!$D:$G</definedName>
    <definedName name="Z_768FBB31_C98F_42D8_8A21_9E4C92CB0C4E_.wvu.Cols" localSheetId="3" hidden="1">'N-W (Cr.)'!$C:$C,'N-W (Cr.)'!$F:$U</definedName>
    <definedName name="Z_768FBB31_C98F_42D8_8A21_9E4C92CB0C4E_.wvu.Cols" localSheetId="5" hidden="1">'Schedule-II'!$N:$P</definedName>
    <definedName name="Z_768FBB31_C98F_42D8_8A21_9E4C92CB0C4E_.wvu.PrintArea" localSheetId="1" hidden="1">'Attach 10'!$A$1:$E$27</definedName>
    <definedName name="Z_768FBB31_C98F_42D8_8A21_9E4C92CB0C4E_.wvu.PrintArea" localSheetId="2" hidden="1">'Attach 10 IP'!$A$8:$I$223</definedName>
    <definedName name="Z_768FBB31_C98F_42D8_8A21_9E4C92CB0C4E_.wvu.PrintArea" localSheetId="7" hidden="1">'Bid Form'!$A$1:$F$53</definedName>
    <definedName name="Z_768FBB31_C98F_42D8_8A21_9E4C92CB0C4E_.wvu.PrintArea" localSheetId="0" hidden="1">'Name of Bidder'!$A$1:$C$22</definedName>
    <definedName name="Z_768FBB31_C98F_42D8_8A21_9E4C92CB0C4E_.wvu.PrintArea" localSheetId="4" hidden="1">'Schedule-I'!$A$1:$P$22</definedName>
    <definedName name="Z_768FBB31_C98F_42D8_8A21_9E4C92CB0C4E_.wvu.PrintArea" localSheetId="5" hidden="1">'Schedule-II'!$A$1:$M$17</definedName>
    <definedName name="Z_768FBB31_C98F_42D8_8A21_9E4C92CB0C4E_.wvu.PrintTitles" localSheetId="4" hidden="1">'Schedule-I'!$9:$9</definedName>
    <definedName name="Z_768FBB31_C98F_42D8_8A21_9E4C92CB0C4E_.wvu.Rows" localSheetId="2" hidden="1">'Attach 10 IP'!$42:$44</definedName>
    <definedName name="Z_768FBB31_C98F_42D8_8A21_9E4C92CB0C4E_.wvu.Rows" localSheetId="0" hidden="1">'Name of Bidder'!$6:$8</definedName>
    <definedName name="Z_768FBB31_C98F_42D8_8A21_9E4C92CB0C4E_.wvu.Rows" localSheetId="3" hidden="1">'N-W (Cr.)'!$1:$119</definedName>
    <definedName name="Z_863DE73B_EDD5_4C94_B877_7C156CB081F7_.wvu.Cols" localSheetId="2" hidden="1">'Attach 10 IP'!$K:$P</definedName>
    <definedName name="Z_863DE73B_EDD5_4C94_B877_7C156CB081F7_.wvu.Cols" localSheetId="0" hidden="1">'Name of Bidder'!#REF!,'Name of Bidder'!#REF!</definedName>
    <definedName name="Z_863DE73B_EDD5_4C94_B877_7C156CB081F7_.wvu.Cols" localSheetId="3" hidden="1">'N-W (Cr.)'!$C:$C,'N-W (Cr.)'!$F:$U</definedName>
    <definedName name="Z_863DE73B_EDD5_4C94_B877_7C156CB081F7_.wvu.PrintArea" localSheetId="1" hidden="1">'Attach 10'!$A$1:$E$27</definedName>
    <definedName name="Z_863DE73B_EDD5_4C94_B877_7C156CB081F7_.wvu.PrintArea" localSheetId="2" hidden="1">'Attach 10 IP'!$A$8:$I$223</definedName>
    <definedName name="Z_863DE73B_EDD5_4C94_B877_7C156CB081F7_.wvu.PrintArea" localSheetId="0" hidden="1">'Name of Bidder'!$A$1:$C$21</definedName>
    <definedName name="Z_863DE73B_EDD5_4C94_B877_7C156CB081F7_.wvu.Rows" localSheetId="2" hidden="1">'Attach 10 IP'!$42:$44</definedName>
    <definedName name="Z_863DE73B_EDD5_4C94_B877_7C156CB081F7_.wvu.Rows" localSheetId="0" hidden="1">'Name of Bidder'!#REF!</definedName>
    <definedName name="Z_863DE73B_EDD5_4C94_B877_7C156CB081F7_.wvu.Rows" localSheetId="3" hidden="1">'N-W (Cr.)'!$1:$119</definedName>
    <definedName name="Z_8E7B022F_1113_4BA2_B2BA_8EDBE02A2557_.wvu.PrintArea" localSheetId="1" hidden="1">'Attach 10'!$A$1:$E$29</definedName>
    <definedName name="Z_902C40DA_376E_410F_87E5_8188D8393A84_.wvu.Cols" localSheetId="0" hidden="1">'Name of Bidder'!#REF!</definedName>
    <definedName name="Z_902C40DA_376E_410F_87E5_8188D8393A84_.wvu.PrintArea" localSheetId="0" hidden="1">'Name of Bidder'!$A$1:$C$21</definedName>
    <definedName name="Z_902C40DA_376E_410F_87E5_8188D8393A84_.wvu.Rows" localSheetId="0" hidden="1">'Name of Bidder'!#REF!</definedName>
    <definedName name="Z_9CE94B9F_4902_4B08_AE4E_74E93D8E789E_.wvu.Cols" localSheetId="2" hidden="1">'Attach 10 IP'!$K:$P</definedName>
    <definedName name="Z_9CE94B9F_4902_4B08_AE4E_74E93D8E789E_.wvu.Cols" localSheetId="0" hidden="1">'Name of Bidder'!#REF!,'Name of Bidder'!$E:$R</definedName>
    <definedName name="Z_9CE94B9F_4902_4B08_AE4E_74E93D8E789E_.wvu.Cols" localSheetId="3" hidden="1">'N-W (Cr.)'!$C:$C,'N-W (Cr.)'!$F:$U</definedName>
    <definedName name="Z_9CE94B9F_4902_4B08_AE4E_74E93D8E789E_.wvu.PrintArea" localSheetId="1" hidden="1">'Attach 10'!$A$1:$E$27</definedName>
    <definedName name="Z_9CE94B9F_4902_4B08_AE4E_74E93D8E789E_.wvu.PrintArea" localSheetId="2" hidden="1">'Attach 10 IP'!$A$8:$I$223</definedName>
    <definedName name="Z_9CE94B9F_4902_4B08_AE4E_74E93D8E789E_.wvu.PrintArea" localSheetId="0" hidden="1">'Name of Bidder'!$A$1:$C$21</definedName>
    <definedName name="Z_9CE94B9F_4902_4B08_AE4E_74E93D8E789E_.wvu.Rows" localSheetId="2" hidden="1">'Attach 10 IP'!$42:$44</definedName>
    <definedName name="Z_9CE94B9F_4902_4B08_AE4E_74E93D8E789E_.wvu.Rows" localSheetId="0" hidden="1">'Name of Bidder'!#REF!</definedName>
    <definedName name="Z_9CE94B9F_4902_4B08_AE4E_74E93D8E789E_.wvu.Rows" localSheetId="3" hidden="1">'N-W (Cr.)'!$1:$119</definedName>
    <definedName name="Z_A3F641DF_CF1D_48E3_AFDC_E52726A449CB_.wvu.PrintArea" localSheetId="1" hidden="1">'Attach 10'!$A$1:$E$30</definedName>
    <definedName name="Z_A60C0BDD_7FB1_4EBA_A0E1_529280DA1A28_.wvu.Cols" localSheetId="2" hidden="1">'Attach 10 IP'!$K:$P</definedName>
    <definedName name="Z_A60C0BDD_7FB1_4EBA_A0E1_529280DA1A28_.wvu.Cols" localSheetId="0" hidden="1">'Name of Bidder'!#REF!,'Name of Bidder'!$E:$R</definedName>
    <definedName name="Z_A60C0BDD_7FB1_4EBA_A0E1_529280DA1A28_.wvu.Cols" localSheetId="3" hidden="1">'N-W (Cr.)'!$C:$C,'N-W (Cr.)'!$F:$U</definedName>
    <definedName name="Z_A60C0BDD_7FB1_4EBA_A0E1_529280DA1A28_.wvu.PrintArea" localSheetId="1" hidden="1">'Attach 10'!$A$1:$E$27</definedName>
    <definedName name="Z_A60C0BDD_7FB1_4EBA_A0E1_529280DA1A28_.wvu.PrintArea" localSheetId="2" hidden="1">'Attach 10 IP'!$A$8:$I$223</definedName>
    <definedName name="Z_A60C0BDD_7FB1_4EBA_A0E1_529280DA1A28_.wvu.PrintArea" localSheetId="0" hidden="1">'Name of Bidder'!$A$1:$C$21</definedName>
    <definedName name="Z_A60C0BDD_7FB1_4EBA_A0E1_529280DA1A28_.wvu.Rows" localSheetId="2" hidden="1">'Attach 10 IP'!$42:$44</definedName>
    <definedName name="Z_A60C0BDD_7FB1_4EBA_A0E1_529280DA1A28_.wvu.Rows" localSheetId="0" hidden="1">'Name of Bidder'!$6:$8,'Name of Bidder'!$13:$15,'Name of Bidder'!#REF!</definedName>
    <definedName name="Z_A60C0BDD_7FB1_4EBA_A0E1_529280DA1A28_.wvu.Rows" localSheetId="3" hidden="1">'N-W (Cr.)'!$1:$119</definedName>
    <definedName name="Z_C0D2F720_9CF1_451B_A21B_46E9EE29F95A_.wvu.Cols" localSheetId="2" hidden="1">'Attach 10 IP'!$K:$P</definedName>
    <definedName name="Z_C0D2F720_9CF1_451B_A21B_46E9EE29F95A_.wvu.Cols" localSheetId="0" hidden="1">'Name of Bidder'!#REF!,'Name of Bidder'!#REF!</definedName>
    <definedName name="Z_C0D2F720_9CF1_451B_A21B_46E9EE29F95A_.wvu.Cols" localSheetId="3" hidden="1">'N-W (Cr.)'!$C:$C,'N-W (Cr.)'!$F:$U</definedName>
    <definedName name="Z_C0D2F720_9CF1_451B_A21B_46E9EE29F95A_.wvu.PrintArea" localSheetId="1" hidden="1">'Attach 10'!$A$1:$E$27</definedName>
    <definedName name="Z_C0D2F720_9CF1_451B_A21B_46E9EE29F95A_.wvu.PrintArea" localSheetId="2" hidden="1">'Attach 10 IP'!$A$8:$I$223</definedName>
    <definedName name="Z_C0D2F720_9CF1_451B_A21B_46E9EE29F95A_.wvu.PrintArea" localSheetId="0" hidden="1">'Name of Bidder'!$A$1:$C$21</definedName>
    <definedName name="Z_C0D2F720_9CF1_451B_A21B_46E9EE29F95A_.wvu.Rows" localSheetId="2" hidden="1">'Attach 10 IP'!$42:$44</definedName>
    <definedName name="Z_C0D2F720_9CF1_451B_A21B_46E9EE29F95A_.wvu.Rows" localSheetId="0" hidden="1">'Name of Bidder'!#REF!</definedName>
    <definedName name="Z_C0D2F720_9CF1_451B_A21B_46E9EE29F95A_.wvu.Rows" localSheetId="3" hidden="1">'N-W (Cr.)'!$1:$119</definedName>
    <definedName name="Z_CD4CA1A8_824A_452F_BDBA_32A47C1B3013_.wvu.PrintArea" localSheetId="1" hidden="1">'Attach 10'!$A$1:$E$29</definedName>
    <definedName name="Z_CD4CA1A8_824A_452F_BDBA_32A47C1B3013_.wvu.PrintArea" localSheetId="2" hidden="1">'Attach 10 IP'!$A$8:$I$236</definedName>
    <definedName name="Z_CD4CA1A8_824A_452F_BDBA_32A47C1B3013_.wvu.Rows" localSheetId="2" hidden="1">'Attach 10 IP'!$42:$44</definedName>
    <definedName name="Z_DF819C10_7533_4A2E_B278_90B3B38A4AE6_.wvu.Cols" localSheetId="2" hidden="1">'Attach 10 IP'!$K:$P</definedName>
    <definedName name="Z_DF819C10_7533_4A2E_B278_90B3B38A4AE6_.wvu.Cols" localSheetId="0" hidden="1">'Name of Bidder'!#REF!,'Name of Bidder'!$E:$R</definedName>
    <definedName name="Z_DF819C10_7533_4A2E_B278_90B3B38A4AE6_.wvu.Cols" localSheetId="3" hidden="1">'N-W (Cr.)'!$C:$C,'N-W (Cr.)'!$F:$U</definedName>
    <definedName name="Z_DF819C10_7533_4A2E_B278_90B3B38A4AE6_.wvu.PrintArea" localSheetId="1" hidden="1">'Attach 10'!$A$1:$E$27</definedName>
    <definedName name="Z_DF819C10_7533_4A2E_B278_90B3B38A4AE6_.wvu.PrintArea" localSheetId="2" hidden="1">'Attach 10 IP'!$A$8:$I$223</definedName>
    <definedName name="Z_DF819C10_7533_4A2E_B278_90B3B38A4AE6_.wvu.PrintArea" localSheetId="0" hidden="1">'Name of Bidder'!$A$1:$C$21</definedName>
    <definedName name="Z_DF819C10_7533_4A2E_B278_90B3B38A4AE6_.wvu.Rows" localSheetId="2" hidden="1">'Attach 10 IP'!$42:$44</definedName>
    <definedName name="Z_DF819C10_7533_4A2E_B278_90B3B38A4AE6_.wvu.Rows" localSheetId="0" hidden="1">'Name of Bidder'!#REF!</definedName>
    <definedName name="Z_DF819C10_7533_4A2E_B278_90B3B38A4AE6_.wvu.Rows" localSheetId="3" hidden="1">'N-W (Cr.)'!$1:$119</definedName>
    <definedName name="Z_E6F7301F_B7DF_4D80_9428_3CD22143194F_.wvu.Cols" localSheetId="0" hidden="1">'Name of Bidder'!#REF!</definedName>
    <definedName name="Z_E6F7301F_B7DF_4D80_9428_3CD22143194F_.wvu.PrintArea" localSheetId="0" hidden="1">'Name of Bidder'!$A$1:$C$21</definedName>
    <definedName name="Z_E6F7301F_B7DF_4D80_9428_3CD22143194F_.wvu.Rows" localSheetId="0" hidden="1">'Name of Bidder'!#REF!</definedName>
    <definedName name="Z_ECEBABD0_566A_41C4_AA9A_38EA30EFEDA8_.wvu.PrintArea" localSheetId="1" hidden="1">'Attach 10'!$A$1:$E$29</definedName>
    <definedName name="Z_F3854C08_3477_4F6D_851C_40DFA3C6F6FE_.wvu.Cols" localSheetId="2" hidden="1">'Attach 10 IP'!$K:$P</definedName>
    <definedName name="Z_F3854C08_3477_4F6D_851C_40DFA3C6F6FE_.wvu.Cols" localSheetId="0" hidden="1">'Name of Bidder'!$D:$G</definedName>
    <definedName name="Z_F3854C08_3477_4F6D_851C_40DFA3C6F6FE_.wvu.Cols" localSheetId="3" hidden="1">'N-W (Cr.)'!$C:$C,'N-W (Cr.)'!$F:$U</definedName>
    <definedName name="Z_F3854C08_3477_4F6D_851C_40DFA3C6F6FE_.wvu.Cols" localSheetId="5" hidden="1">'Schedule-II'!$N:$O</definedName>
    <definedName name="Z_F3854C08_3477_4F6D_851C_40DFA3C6F6FE_.wvu.PrintArea" localSheetId="1" hidden="1">'Attach 10'!$A$1:$E$27</definedName>
    <definedName name="Z_F3854C08_3477_4F6D_851C_40DFA3C6F6FE_.wvu.PrintArea" localSheetId="2" hidden="1">'Attach 10 IP'!$A$8:$I$223</definedName>
    <definedName name="Z_F3854C08_3477_4F6D_851C_40DFA3C6F6FE_.wvu.PrintArea" localSheetId="7" hidden="1">'Bid Form'!$A$1:$F$53</definedName>
    <definedName name="Z_F3854C08_3477_4F6D_851C_40DFA3C6F6FE_.wvu.PrintArea" localSheetId="0" hidden="1">'Name of Bidder'!$A$1:$C$22</definedName>
    <definedName name="Z_F3854C08_3477_4F6D_851C_40DFA3C6F6FE_.wvu.PrintArea" localSheetId="4" hidden="1">'Schedule-I'!$A$1:$P$22</definedName>
    <definedName name="Z_F3854C08_3477_4F6D_851C_40DFA3C6F6FE_.wvu.PrintArea" localSheetId="5" hidden="1">'Schedule-II'!$A$1:$M$17</definedName>
    <definedName name="Z_F3854C08_3477_4F6D_851C_40DFA3C6F6FE_.wvu.PrintTitles" localSheetId="4" hidden="1">'Schedule-I'!$9:$9</definedName>
    <definedName name="Z_F3854C08_3477_4F6D_851C_40DFA3C6F6FE_.wvu.Rows" localSheetId="2" hidden="1">'Attach 10 IP'!$42:$44</definedName>
    <definedName name="Z_F3854C08_3477_4F6D_851C_40DFA3C6F6FE_.wvu.Rows" localSheetId="0" hidden="1">'Name of Bidder'!$6:$8</definedName>
    <definedName name="Z_F3854C08_3477_4F6D_851C_40DFA3C6F6FE_.wvu.Rows" localSheetId="3" hidden="1">'N-W (Cr.)'!$1:$119</definedName>
    <definedName name="Z_FAE469C4_CC0E_407B_871F_7B3C94956CEC_.wvu.Cols" localSheetId="2" hidden="1">'Attach 10 IP'!$K:$P</definedName>
    <definedName name="Z_FAE469C4_CC0E_407B_871F_7B3C94956CEC_.wvu.Cols" localSheetId="3" hidden="1">'N-W (Cr.)'!$C:$C,'N-W (Cr.)'!$F:$U</definedName>
    <definedName name="Z_FAE469C4_CC0E_407B_871F_7B3C94956CEC_.wvu.PrintArea" localSheetId="1" hidden="1">'Attach 10'!$A$1:$E$27</definedName>
    <definedName name="Z_FAE469C4_CC0E_407B_871F_7B3C94956CEC_.wvu.PrintArea" localSheetId="2" hidden="1">'Attach 10 IP'!$A$8:$I$223</definedName>
    <definedName name="Z_FAE469C4_CC0E_407B_871F_7B3C94956CEC_.wvu.PrintArea" localSheetId="7" hidden="1">'Bid Form'!$A$1:$F$53</definedName>
    <definedName name="Z_FAE469C4_CC0E_407B_871F_7B3C94956CEC_.wvu.PrintArea" localSheetId="0" hidden="1">'Name of Bidder'!$A$1:$C$21</definedName>
    <definedName name="Z_FAE469C4_CC0E_407B_871F_7B3C94956CEC_.wvu.PrintArea" localSheetId="4" hidden="1">'Schedule-I'!$A$1:$P$11</definedName>
    <definedName name="Z_FAE469C4_CC0E_407B_871F_7B3C94956CEC_.wvu.PrintArea" localSheetId="5" hidden="1">'Schedule-II'!$A$1:$L$16</definedName>
    <definedName name="Z_FAE469C4_CC0E_407B_871F_7B3C94956CEC_.wvu.PrintTitles" localSheetId="4" hidden="1">'Schedule-I'!$9:$9</definedName>
    <definedName name="Z_FAE469C4_CC0E_407B_871F_7B3C94956CEC_.wvu.Rows" localSheetId="2" hidden="1">'Attach 10 IP'!$42:$44</definedName>
    <definedName name="Z_FAE469C4_CC0E_407B_871F_7B3C94956CEC_.wvu.Rows" localSheetId="0" hidden="1">'Name of Bidder'!$6:$8,'Name of Bidder'!$13:$15,'Name of Bidder'!#REF!</definedName>
    <definedName name="Z_FAE469C4_CC0E_407B_871F_7B3C94956CEC_.wvu.Rows" localSheetId="3" hidden="1">'N-W (Cr.)'!$1:$119</definedName>
  </definedNames>
  <calcPr calcId="191028"/>
  <customWorkbookViews>
    <customWorkbookView name="T Suryaprakash {टी. सूर्यप्रकाश} - Personal View" guid="{F3854C08-3477-4F6D-851C-40DFA3C6F6FE}" mergeInterval="0" personalView="1" maximized="1" windowWidth="1916" windowHeight="814" tabRatio="908" activeSheetId="6"/>
    <customWorkbookView name="C Lakshmi Manogna {सी लक्ष्मी  मनोगना} - Personal View" guid="{768FBB31-C98F-42D8-8A21-9E4C92CB0C4E}" mergeInterval="0" personalView="1" maximized="1" windowWidth="1436" windowHeight="634" tabRatio="908" activeSheetId="1"/>
    <customWorkbookView name="Chittaloori Venkanna {चित्‍तलूरी वेंकन्‍ना} - Personal View" guid="{71DFD631-F0FC-4D77-B088-495FC5677788}" mergeInterval="0" personalView="1" maximized="1" windowWidth="1362" windowHeight="502" tabRatio="908" activeSheetId="1"/>
    <customWorkbookView name="Janardhana Rao Bankuru {जनार्दन राव बांकुरू} - Personal View" guid="{6F637C86-117D-4792-B5D4-37E20B1C50B5}" mergeInterval="0" personalView="1" maximized="1" xWindow="-8" yWindow="-8" windowWidth="1382" windowHeight="754" tabRatio="908" activeSheetId="1" showComments="commIndAndComment"/>
    <customWorkbookView name="P S N Sarma {पी.एस.एन. सरमा} - Personal View" guid="{DF819C10-7533-4A2E-B278-90B3B38A4AE6}" mergeInterval="0" personalView="1" maximized="1" xWindow="-8" yWindow="-8" windowWidth="1382" windowHeight="744" tabRatio="908" activeSheetId="11"/>
    <customWorkbookView name="31094 - Personal View" guid="{863DE73B-EDD5-4C94-B877-7C156CB081F7}" mergeInterval="0" personalView="1" maximized="1" xWindow="1" yWindow="1" windowWidth="1362" windowHeight="538" tabRatio="908" activeSheetId="1"/>
    <customWorkbookView name="01290 - Personal View" guid="{6B2C1320-5106-401D-86E8-03FFC7419150}" mergeInterval="0" personalView="1" maximized="1" windowWidth="1362" windowHeight="509" tabRatio="908" activeSheetId="1"/>
    <customWorkbookView name="00398 - Personal View" guid="{CD4CA1A8-824A-452F-BDBA-32A47C1B3013}" mergeInterval="0" personalView="1" maximized="1" xWindow="1" yWindow="1" windowWidth="1366" windowHeight="538" tabRatio="779" activeSheetId="2"/>
    <customWorkbookView name="01209 - Personal View" guid="{237D8718-39ED-4FFE-B3B2-D1192F8D2E87}" mergeInterval="0" personalView="1" maximized="1" xWindow="1" yWindow="1" windowWidth="1366" windowHeight="538" tabRatio="779" activeSheetId="2"/>
    <customWorkbookView name="01009 - Personal View" guid="{ECEBABD0-566A-41C4-AA9A-38EA30EFEDA8}" mergeInterval="0" personalView="1" maximized="1" xWindow="42" yWindow="34" windowWidth="737" windowHeight="521" activeSheetId="11"/>
    <customWorkbookView name="asd - Personal View" guid="{A3F641DF-CF1D-48E3-AFDC-E52726A449CB}" mergeInterval="0" personalView="1" maximized="1" windowWidth="1276" windowHeight="597" activeSheetId="2"/>
    <customWorkbookView name="20074 - Personal View" guid="{8E7B022F-1113-4BA2-B2BA-8EDBE02A2557}" mergeInterval="0" personalView="1" maximized="1" windowWidth="1020" windowHeight="539" activeSheetId="2"/>
    <customWorkbookView name="01192 - Personal View" guid="{1C70608C-646A-4043-A222-6253B5006A93}" mergeInterval="0" personalView="1" maximized="1" xWindow="1" yWindow="1" windowWidth="1366" windowHeight="538" tabRatio="807" activeSheetId="2" showComments="commIndAndComment"/>
    <customWorkbookView name="Baijnath Singh - Personal View" guid="{3545AE1A-D3DD-4FC8-880A-180A3F66AD42}" mergeInterval="0" personalView="1" maximized="1" windowWidth="1362" windowHeight="495" tabRatio="908" activeSheetId="20"/>
    <customWorkbookView name="02345 - Personal View" guid="{C0D2F720-9CF1-451B-A21B-46E9EE29F95A}" mergeInterval="0" personalView="1" maximized="1" xWindow="1" yWindow="1" windowWidth="1366" windowHeight="538" tabRatio="908" activeSheetId="1"/>
    <customWorkbookView name="20587 - Personal View" guid="{629BDD3E-4046-451D-8D01-11325237A091}" mergeInterval="0" personalView="1" maximized="1" windowWidth="1362" windowHeight="517" tabRatio="908" activeSheetId="1"/>
    <customWorkbookView name="AGM_ONM1 - Personal View" guid="{61A8E90E-9DEC-4083-98B2-482D9678BA93}" mergeInterval="0" personalView="1" maximized="1" xWindow="1" yWindow="1" windowWidth="1167" windowHeight="587" tabRatio="908" activeSheetId="3"/>
    <customWorkbookView name="60020139 - Personal View" guid="{9CE94B9F-4902-4B08-AE4E-74E93D8E789E}" mergeInterval="0" personalView="1" maximized="1" xWindow="1" yWindow="1" windowWidth="1024" windowHeight="505" tabRatio="908" activeSheetId="3"/>
    <customWorkbookView name="Srimannarayana Gajula {श्री जी. श्रीमननारायण} - Personal View" guid="{A60C0BDD-7FB1-4EBA-A0E1-529280DA1A28}" mergeInterval="0" personalView="1" maximized="1" xWindow="-8" yWindow="-8" windowWidth="1382" windowHeight="744" tabRatio="908" activeSheetId="12"/>
    <customWorkbookView name="Ramu Jella {जेल्‍ला रामू} - Personal View" guid="{FAE469C4-CC0E-407B-871F-7B3C94956CEC}" mergeInterval="0" personalView="1" maximized="1" windowWidth="1596" windowHeight="674" tabRatio="9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5" l="1"/>
  <c r="O13" i="5"/>
  <c r="P13" i="5" l="1"/>
  <c r="K11" i="6" l="1"/>
  <c r="L11" i="6" s="1"/>
  <c r="K12" i="6" l="1"/>
  <c r="L12" i="6"/>
  <c r="P18" i="5"/>
  <c r="O16" i="5"/>
  <c r="P8" i="6"/>
  <c r="P9" i="6" l="1"/>
  <c r="M11" i="6" l="1"/>
  <c r="M14" i="6"/>
  <c r="K14" i="6" l="1"/>
  <c r="L14" i="6" s="1"/>
  <c r="L15" i="6" l="1"/>
  <c r="P16" i="5"/>
  <c r="K15" i="6"/>
  <c r="P17" i="5" l="1"/>
  <c r="K16" i="6"/>
  <c r="A17" i="6" s="1"/>
  <c r="L16" i="6"/>
  <c r="D19" i="7" s="1"/>
  <c r="O17" i="5"/>
  <c r="D13" i="7" l="1"/>
  <c r="O19" i="5"/>
  <c r="P19" i="5" s="1"/>
  <c r="P21" i="5" s="1"/>
  <c r="D18" i="7" s="1"/>
  <c r="O20" i="5"/>
  <c r="A1" i="8"/>
  <c r="C15" i="8"/>
  <c r="B34" i="8"/>
  <c r="F37" i="8"/>
  <c r="B39" i="8"/>
  <c r="F39" i="8"/>
  <c r="B40" i="8"/>
  <c r="F40" i="8"/>
  <c r="A52" i="8"/>
  <c r="A1" i="7"/>
  <c r="B11" i="7" s="1"/>
  <c r="B4" i="7"/>
  <c r="B25" i="7"/>
  <c r="D25" i="7"/>
  <c r="B26" i="7"/>
  <c r="D26" i="7"/>
  <c r="A1" i="6"/>
  <c r="D3" i="6"/>
  <c r="D4" i="6"/>
  <c r="D5" i="6"/>
  <c r="D6" i="6"/>
  <c r="A1" i="5"/>
  <c r="C4" i="5"/>
  <c r="C5" i="5"/>
  <c r="B5" i="7" s="1"/>
  <c r="C6" i="5"/>
  <c r="B6" i="7" s="1"/>
  <c r="C7" i="5"/>
  <c r="B7" i="7" s="1"/>
  <c r="A8" i="4"/>
  <c r="B8" i="4" s="1"/>
  <c r="F8" i="4"/>
  <c r="G8" i="4" s="1"/>
  <c r="K8" i="4"/>
  <c r="L8" i="4" s="1"/>
  <c r="P8" i="4"/>
  <c r="Q8" i="4" s="1"/>
  <c r="A9" i="4"/>
  <c r="B9" i="4" s="1"/>
  <c r="D9" i="4" s="1"/>
  <c r="F9" i="4"/>
  <c r="G9" i="4" s="1"/>
  <c r="I9" i="4" s="1"/>
  <c r="K9" i="4"/>
  <c r="L9" i="4" s="1"/>
  <c r="N9" i="4" s="1"/>
  <c r="P9" i="4"/>
  <c r="Q9" i="4" s="1"/>
  <c r="S9" i="4" s="1"/>
  <c r="A10" i="4"/>
  <c r="B10" i="4" s="1"/>
  <c r="D10" i="4" s="1"/>
  <c r="F10" i="4"/>
  <c r="G10" i="4" s="1"/>
  <c r="I10" i="4" s="1"/>
  <c r="K10" i="4"/>
  <c r="L10" i="4" s="1"/>
  <c r="N10" i="4" s="1"/>
  <c r="P10" i="4"/>
  <c r="Q10" i="4" s="1"/>
  <c r="S10" i="4" s="1"/>
  <c r="Y10" i="4"/>
  <c r="T10" i="4" s="1"/>
  <c r="A11" i="4"/>
  <c r="B11" i="4" s="1"/>
  <c r="D11" i="4" s="1"/>
  <c r="F11" i="4"/>
  <c r="G11" i="4"/>
  <c r="I11" i="4" s="1"/>
  <c r="K11" i="4"/>
  <c r="L11" i="4" s="1"/>
  <c r="N11" i="4" s="1"/>
  <c r="P11" i="4"/>
  <c r="Q11" i="4" s="1"/>
  <c r="S11" i="4" s="1"/>
  <c r="Y11" i="4"/>
  <c r="T11" i="4" s="1"/>
  <c r="A12" i="4"/>
  <c r="B12" i="4" s="1"/>
  <c r="D12" i="4" s="1"/>
  <c r="F12" i="4"/>
  <c r="G12" i="4" s="1"/>
  <c r="I12" i="4" s="1"/>
  <c r="K12" i="4"/>
  <c r="L12" i="4" s="1"/>
  <c r="N12" i="4" s="1"/>
  <c r="P12" i="4"/>
  <c r="Q12" i="4" s="1"/>
  <c r="S12" i="4" s="1"/>
  <c r="Y12" i="4"/>
  <c r="T12" i="4" s="1"/>
  <c r="A13" i="4"/>
  <c r="B13" i="4" s="1"/>
  <c r="D13" i="4" s="1"/>
  <c r="F13" i="4"/>
  <c r="G13" i="4"/>
  <c r="K13" i="4"/>
  <c r="L13" i="4" s="1"/>
  <c r="N13" i="4" s="1"/>
  <c r="P13" i="4"/>
  <c r="Q13" i="4" s="1"/>
  <c r="S13" i="4" s="1"/>
  <c r="Y13" i="4"/>
  <c r="T13" i="4" s="1"/>
  <c r="Y14" i="4"/>
  <c r="T14" i="4" s="1"/>
  <c r="Y15" i="4"/>
  <c r="T15" i="4" s="1"/>
  <c r="Y16" i="4"/>
  <c r="T16" i="4" s="1"/>
  <c r="Y17" i="4"/>
  <c r="T17" i="4" s="1"/>
  <c r="Y18" i="4"/>
  <c r="T18" i="4" s="1"/>
  <c r="Y19" i="4"/>
  <c r="T19" i="4" s="1"/>
  <c r="Y20" i="4"/>
  <c r="T20" i="4" s="1"/>
  <c r="Y21" i="4"/>
  <c r="T21" i="4" s="1"/>
  <c r="Y22" i="4"/>
  <c r="T22" i="4" s="1"/>
  <c r="Y23" i="4"/>
  <c r="T23" i="4" s="1"/>
  <c r="Y24" i="4"/>
  <c r="T24" i="4" s="1"/>
  <c r="Y30" i="4"/>
  <c r="T30" i="4" s="1"/>
  <c r="Y31" i="4"/>
  <c r="T31" i="4" s="1"/>
  <c r="Y32" i="4"/>
  <c r="T32" i="4" s="1"/>
  <c r="Y33" i="4"/>
  <c r="T33" i="4" s="1"/>
  <c r="Y34" i="4"/>
  <c r="T34" i="4" s="1"/>
  <c r="Y35" i="4"/>
  <c r="T35" i="4" s="1"/>
  <c r="Y36" i="4"/>
  <c r="T36" i="4" s="1"/>
  <c r="Y37" i="4"/>
  <c r="T37" i="4" s="1"/>
  <c r="Y38" i="4"/>
  <c r="T38" i="4" s="1"/>
  <c r="Y39" i="4"/>
  <c r="T39" i="4" s="1"/>
  <c r="Y40" i="4"/>
  <c r="T40" i="4" s="1"/>
  <c r="Y41" i="4"/>
  <c r="T41" i="4" s="1"/>
  <c r="Y42" i="4"/>
  <c r="T42" i="4" s="1"/>
  <c r="Y43" i="4"/>
  <c r="T43" i="4" s="1"/>
  <c r="Y44" i="4"/>
  <c r="T44" i="4" s="1"/>
  <c r="Y45" i="4"/>
  <c r="T45" i="4" s="1"/>
  <c r="A122" i="4"/>
  <c r="A124" i="4"/>
  <c r="A131" i="4" s="1"/>
  <c r="B131" i="4" s="1"/>
  <c r="D131" i="4" s="1"/>
  <c r="A127" i="4"/>
  <c r="A129" i="4"/>
  <c r="B129" i="4" s="1"/>
  <c r="A130" i="4"/>
  <c r="B130" i="4" s="1"/>
  <c r="D130" i="4" s="1"/>
  <c r="A132" i="4"/>
  <c r="B132" i="4"/>
  <c r="D132" i="4" s="1"/>
  <c r="A133" i="4"/>
  <c r="B133" i="4" s="1"/>
  <c r="D133" i="4" s="1"/>
  <c r="A134" i="4"/>
  <c r="B134" i="4" s="1"/>
  <c r="D134" i="4" s="1"/>
  <c r="K30" i="3"/>
  <c r="K31" i="3"/>
  <c r="K32" i="3"/>
  <c r="K33" i="3"/>
  <c r="K36" i="3"/>
  <c r="O36" i="3"/>
  <c r="K37" i="3"/>
  <c r="O37" i="3"/>
  <c r="K38" i="3"/>
  <c r="O38" i="3"/>
  <c r="K39" i="3"/>
  <c r="O39" i="3"/>
  <c r="A41" i="3"/>
  <c r="K41" i="3"/>
  <c r="A42" i="3"/>
  <c r="A43" i="3"/>
  <c r="A44" i="3"/>
  <c r="A48" i="3"/>
  <c r="A54" i="3"/>
  <c r="F194" i="3"/>
  <c r="F195" i="3"/>
  <c r="A1" i="2"/>
  <c r="A3" i="2"/>
  <c r="A8" i="2"/>
  <c r="E8" i="2"/>
  <c r="B9" i="2"/>
  <c r="E9" i="2"/>
  <c r="B10" i="2"/>
  <c r="E10" i="2"/>
  <c r="B11" i="2"/>
  <c r="E11" i="2"/>
  <c r="B12" i="2"/>
  <c r="E12" i="2"/>
  <c r="B24" i="2"/>
  <c r="E24" i="2"/>
  <c r="B25" i="2"/>
  <c r="E25" i="2"/>
  <c r="A7" i="1"/>
  <c r="A9" i="1"/>
  <c r="D9" i="1"/>
  <c r="D10" i="1"/>
  <c r="D11" i="1"/>
  <c r="D12" i="1"/>
  <c r="D14" i="1"/>
  <c r="D15" i="1"/>
  <c r="D17" i="1"/>
  <c r="D18" i="1"/>
  <c r="D20" i="1"/>
  <c r="D21" i="1"/>
  <c r="D20" i="7" l="1"/>
  <c r="D15" i="7"/>
  <c r="B13" i="7"/>
  <c r="N16" i="6"/>
  <c r="N19" i="6" s="1"/>
  <c r="E21" i="1"/>
  <c r="C22" i="1" s="1"/>
  <c r="U6" i="4"/>
  <c r="P6" i="4"/>
  <c r="K6" i="4"/>
  <c r="I13" i="4"/>
  <c r="F6" i="4" s="1"/>
  <c r="A6" i="4"/>
  <c r="D22" i="7" l="1"/>
  <c r="Y25" i="4"/>
  <c r="T25" i="4" s="1"/>
  <c r="U7" i="4" s="1"/>
  <c r="AB17" i="8" l="1"/>
  <c r="B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C20" authorId="0" shapeId="0" xr:uid="{00000000-0006-0000-0000-000001000000}">
      <text>
        <r>
          <rPr>
            <sz val="9"/>
            <color indexed="81"/>
            <rFont val="Tahoma"/>
            <family val="2"/>
          </rPr>
          <t>Insert date in dd-MMM-yyyy format</t>
        </r>
      </text>
    </comment>
  </commentList>
</comments>
</file>

<file path=xl/sharedStrings.xml><?xml version="1.0" encoding="utf-8"?>
<sst xmlns="http://schemas.openxmlformats.org/spreadsheetml/2006/main" count="860" uniqueCount="358">
  <si>
    <t>Enter the details of the bidder below:</t>
  </si>
  <si>
    <t xml:space="preserve">Specify type of Bidder                 </t>
  </si>
  <si>
    <t xml:space="preserve">Sole Bidder </t>
  </si>
  <si>
    <t>Address of Registered Office</t>
  </si>
  <si>
    <t>email id</t>
  </si>
  <si>
    <t>Mobile no.</t>
  </si>
  <si>
    <t>+91</t>
  </si>
  <si>
    <t xml:space="preserve">Printed Name </t>
  </si>
  <si>
    <t>Designation</t>
  </si>
  <si>
    <t xml:space="preserve">Date     </t>
  </si>
  <si>
    <t xml:space="preserve">Place     </t>
  </si>
  <si>
    <t>ATTACHMENT-10</t>
  </si>
  <si>
    <t>Integrity Pact</t>
  </si>
  <si>
    <t xml:space="preserve"> </t>
  </si>
  <si>
    <t>Name        :</t>
  </si>
  <si>
    <t>Address    :</t>
  </si>
  <si>
    <t>Dear Sir,</t>
  </si>
  <si>
    <t>Integrity Pact is annexed herewith this Volume.</t>
  </si>
  <si>
    <t>Date      :</t>
  </si>
  <si>
    <t>Printed Name :</t>
  </si>
  <si>
    <t>Place      :</t>
  </si>
  <si>
    <t>Designation :</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</si>
  <si>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</si>
  <si>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</si>
  <si>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</si>
  <si>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</si>
  <si>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</si>
  <si>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</si>
  <si>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</si>
  <si>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</si>
  <si>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</si>
  <si>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</si>
  <si>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For further details bidders may please refer ITB Clause 9.3 (n).</t>
  </si>
  <si>
    <t>INTEGRITY PACT</t>
  </si>
  <si>
    <t>Between</t>
  </si>
  <si>
    <t xml:space="preserve">Power Grid Corporation of India Limited </t>
  </si>
  <si>
    <t>having its Registered Office at B-9, Qutab Institutional Area, Katwaria Sarai,                           New Delhi – 110016 hereinafter referred to as</t>
  </si>
  <si>
    <r>
      <t>"POWERGRID"</t>
    </r>
    <r>
      <rPr>
        <b/>
        <sz val="12"/>
        <rFont val="Book Antiqua"/>
        <family val="1"/>
      </rPr>
      <t>,</t>
    </r>
  </si>
  <si>
    <t>and</t>
  </si>
  <si>
    <t xml:space="preserve"> having its Registered Office at</t>
  </si>
  <si>
    <t xml:space="preserve">, </t>
  </si>
  <si>
    <t xml:space="preserve">hereinafter referred to as </t>
  </si>
  <si>
    <t>"The Bidder/Contractor"</t>
  </si>
  <si>
    <t>Preamble</t>
  </si>
  <si>
    <t xml:space="preserve">(Signature) </t>
  </si>
  <si>
    <t>(For &amp; On behalf of POWERGRID)</t>
  </si>
  <si>
    <t>(For &amp; On behalf of Bidder/ Contractor)</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</si>
  <si>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</si>
  <si>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</si>
  <si>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It is hereby agreed by and between the parties as under:</t>
  </si>
  <si>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</si>
  <si>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</si>
  <si>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</si>
  <si>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</si>
  <si>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</si>
  <si>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</si>
  <si>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POWERGRID will, during the tender process treat all Bidder(s) with equity and fairness.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</si>
  <si>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c)</t>
  </si>
  <si>
    <t>POWERGRID will exclude from evaluation of Bids its such employee(s) who has any personnel interest in the Companies/Agencies participating in the Bidding/Tendering process.</t>
  </si>
  <si>
    <t>(2)</t>
  </si>
  <si>
    <t>If Chairman and Managing Director obtains information on the conduct of any employee of POWERGRID which is a criminal offence under the relevant Anti-Corruption Laws of India, or if there be a substantive suspicion in this regard, he will inform its Chief Vigilance Officer and in addition can initiate disciplinary actions under its Rules.</t>
  </si>
  <si>
    <t>Section II - Commitments of the Bidder/Contractor</t>
  </si>
  <si>
    <r>
      <t>The Bidder</t>
    </r>
    <r>
      <rPr>
        <i/>
        <sz val="12"/>
        <rFont val="Book Antiqua"/>
        <family val="1"/>
      </rPr>
      <t>/</t>
    </r>
    <r>
      <rPr>
        <sz val="12"/>
        <rFont val="Book Antiqua"/>
        <family val="1"/>
      </rPr>
      <t xml:space="preserve">Contractor commits himself to take all measures necessary to prevent corruption. He commits himself to observe the following principles </t>
    </r>
  </si>
  <si>
    <t>Page 2 of 8</t>
  </si>
  <si>
    <t>during his participation in the tender process and during the contract execution :</t>
  </si>
  <si>
    <t xml:space="preserve">a) </t>
  </si>
  <si>
    <r>
      <t>The Bidder</t>
    </r>
    <r>
      <rPr>
        <i/>
        <sz val="12"/>
        <rFont val="Book Antiqua"/>
        <family val="1"/>
      </rPr>
      <t>/</t>
    </r>
    <r>
      <rPr>
        <sz val="12"/>
        <rFont val="Book Antiqua"/>
        <family val="1"/>
      </rPr>
      <t>Contractor will not, directly or through any other person or firm, offer, promise or give to POWERGRID, or to any of POWERGRID's employees involved in the tender process or the execution of the contract or to any third person any material or other benefit which he</t>
    </r>
    <r>
      <rPr>
        <i/>
        <sz val="12"/>
        <rFont val="Book Antiqua"/>
        <family val="1"/>
      </rPr>
      <t>/</t>
    </r>
    <r>
      <rPr>
        <sz val="12"/>
        <rFont val="Book Antiqua"/>
        <family val="1"/>
      </rPr>
      <t>she is not legally entitled to, in order to obtain in exchange an advantage during the tender process or the execution of the contract.</t>
    </r>
  </si>
  <si>
    <r>
      <t>The Bidder</t>
    </r>
    <r>
      <rPr>
        <i/>
        <sz val="12"/>
        <rFont val="Book Antiqua"/>
        <family val="1"/>
      </rPr>
      <t>/</t>
    </r>
    <r>
      <rPr>
        <sz val="12"/>
        <rFont val="Book Antiqua"/>
        <family val="1"/>
      </rPr>
      <t>Contractor will not enter into any illegal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</si>
  <si>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r>
      <t>The Bidder</t>
    </r>
    <r>
      <rPr>
        <i/>
        <sz val="12"/>
        <rFont val="Book Antiqua"/>
        <family val="1"/>
      </rPr>
      <t>/</t>
    </r>
    <r>
      <rPr>
        <sz val="12"/>
        <rFont val="Book Antiqua"/>
        <family val="1"/>
      </rPr>
      <t>Contractor will not commit any criminal offence under the relevant Anti-corruption Laws of India; further, the Bidder/Contractor will not use for illegitimate</t>
    </r>
    <r>
      <rPr>
        <b/>
        <sz val="12"/>
        <rFont val="Book Antiqua"/>
        <family val="1"/>
      </rPr>
      <t xml:space="preserve"> </t>
    </r>
    <r>
      <rPr>
        <sz val="12"/>
        <rFont val="Book Antiqua"/>
        <family val="1"/>
      </rPr>
      <t>purposes or for purposes of restrictive competition or personal gain, or pass on to others, any information provided by POWERGRID as part of the business relationship, regarding plans, technical proposals and business details, including information contained or transmitted electronically.</t>
    </r>
  </si>
  <si>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</si>
  <si>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</si>
  <si>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</si>
  <si>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The Bidder/Contractor will, when presenting his bid, disclose any and all payments he has made, or committed to or intends to make to agents, brokers or any other intermediaries in connection with the award of the contract and/or with the execution of the contract.</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</si>
  <si>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</si>
  <si>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</si>
  <si>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</si>
  <si>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</si>
  <si>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</si>
  <si>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If the Bidder, before contract award, has committed a serious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</si>
  <si>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serious transgression through a violation of Section II such as to put his reliability or credibility into question, POWERGRID may after following due procedures also exclude the Bidder/Contractor from future contract award processes. The imposition and duration of the exclusion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exclusion will be imposed for a minimum of 12 months and maximum of 3 years. </t>
  </si>
  <si>
    <t>(3)</t>
  </si>
  <si>
    <t>If the Bidder/Contractor can prove that he has restored/recouped the damage caused by him and has installed a suitable corruption prevention system, POWERGRID may revoke the exclusion prematurely.</t>
  </si>
  <si>
    <r>
      <t xml:space="preserve">Section IV </t>
    </r>
    <r>
      <rPr>
        <sz val="12"/>
        <rFont val="Book Antiqua"/>
        <family val="1"/>
      </rPr>
      <t xml:space="preserve">- </t>
    </r>
    <r>
      <rPr>
        <b/>
        <sz val="12"/>
        <rFont val="Book Antiqua"/>
        <family val="1"/>
      </rPr>
      <t>Liability for violation of Integrity Pact</t>
    </r>
  </si>
  <si>
    <t>If POWERGRID has disqualified the Bidder from the tender process prior to the award under Section III, POWERGRID may forfeit the Bid Guarantee under the Bid.</t>
  </si>
  <si>
    <t>If POWERGRID has terminated the contract under Section III, POWERGRID may forfeit the Contract Performance Guarantee of this contract besides resorting to other remedies under the contract.</t>
  </si>
  <si>
    <r>
      <t>Section V</t>
    </r>
    <r>
      <rPr>
        <sz val="12"/>
        <rFont val="Book Antiqua"/>
        <family val="1"/>
      </rPr>
      <t xml:space="preserve">- </t>
    </r>
    <r>
      <rPr>
        <b/>
        <sz val="12"/>
        <rFont val="Book Antiqua"/>
        <family val="1"/>
      </rPr>
      <t>Previous Transgression</t>
    </r>
  </si>
  <si>
    <r>
      <t>The Bidder shall</t>
    </r>
    <r>
      <rPr>
        <b/>
        <sz val="12"/>
        <rFont val="Book Antiqua"/>
        <family val="1"/>
      </rPr>
      <t xml:space="preserve"> </t>
    </r>
    <r>
      <rPr>
        <sz val="12"/>
        <rFont val="Book Antiqua"/>
        <family val="1"/>
      </rPr>
      <t>declare in his Bid</t>
    </r>
    <r>
      <rPr>
        <b/>
        <sz val="12"/>
        <rFont val="Book Antiqua"/>
        <family val="1"/>
      </rPr>
      <t xml:space="preserve"> </t>
    </r>
    <r>
      <rPr>
        <sz val="12"/>
        <rFont val="Book Antiqua"/>
        <family val="1"/>
      </rPr>
      <t>that no previous transgressions occurred in the last 3 years with any other Public Sector Undertaking or Government Department that could justify his exclusion from the tender process.</t>
    </r>
  </si>
  <si>
    <t>Page 4 of 8</t>
  </si>
  <si>
    <t>If the Bidder makes incorrect statement on this subject, he can be disqualified from the tender process or the contract, if already awarded, can be terminated for such reason.</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</si>
  <si>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</si>
  <si>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</si>
  <si>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</si>
  <si>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</si>
  <si>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r>
      <t>If POWERGRID obtains knowledge of conduct of a Bidder or a Contractor or his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</si>
  <si>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(*)Section VIII - Independent External Monitor/Monitors</t>
  </si>
  <si>
    <t xml:space="preserve">POWERGRID has appointed a panel of Independent External Monitors (IEMs) for this Pact with the approval of Central Vigilance Commission (CVC), Government of India, out of which one of the IEMs has been indicated in the NIT/IFB. </t>
  </si>
  <si>
    <t>The IEM is to review independently and objectively, whether and to what extent the parties comply with the obligations under this agreement. He has right of access to all project documentation.  The IEM may examine any complaint received by him and submit a report to Chairman-cum-Managing Director, POWERGRID, at the earliest.  He may also submit a report directly to the CVO and the CVC, in case of suspicion of serious irregularities attracting the provisions of the PC Act.  However, for ensuring the desired transparency and objectivity in dealing with the complaints arising out of any tendering process, the matter shall be referred to the full panel of IEMs, who would examine the records, conduct the investigations and submit report to Chairman-cum-Managing Director, POWERGRID, giving joint findings.</t>
  </si>
  <si>
    <t>Page 5 of 8</t>
  </si>
  <si>
    <t>The IEM is not subject to instructions by the representatives of the parties and performs his functions neutrally and independently. He reports to the Chairman-cum-Managing Director, POWERGRID.</t>
  </si>
  <si>
    <t>(4)</t>
  </si>
  <si>
    <t>The Bidder(s)/Contractor(s) accepts that the IEM has the right to access without restriction to all documentation of POWERGRID related to this contract including that provided by the Contractor/Bidder. The Bidder/Contractor will also grant the IEM, upon his request and demonstration of a valid interest, unrestricted and unconditional access to his documentation. The same is applicable to Subcontractors. The IEM is under contractual obligation to treat the information and documents of the Bidder(s)/Contractor(s)/Subcontractor(s) with confidentiality.</t>
  </si>
  <si>
    <t>(5)</t>
  </si>
  <si>
    <t>POWERGRID will provide to the IEM information as sought by him which could have an impact on the contractual relations between POWERGRID and the Bidder/Contractor related to this contract.</t>
  </si>
  <si>
    <t>(6)</t>
  </si>
  <si>
    <t>As soon as the IEM notices, or believes to notice, a violation of this agreement, 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</si>
  <si>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</si>
  <si>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</si>
  <si>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</si>
  <si>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If the IEM has reported to the Chairman-cum-Managing Director, POWERGRID, a substantiated suspicion of an offence under relevant Anti-Corruption Laws of India, and the Chairman-cum-Managing Director, POWERGRID has not, within the reasonable time taken visible action to proceed against such offence or reported it to the CVO, the Monitor may also transmit this information directly to the CVC, Government of India.</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</si>
  <si>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</si>
  <si>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</si>
  <si>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</si>
  <si>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</si>
  <si>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</si>
  <si>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</si>
  <si>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</si>
  <si>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</si>
  <si>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</si>
  <si>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 xml:space="preserve">Changes and supplements as well as termination notices need to be made in writing. </t>
  </si>
  <si>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</si>
  <si>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</si>
  <si>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</si>
  <si>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</si>
  <si>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</si>
  <si>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</si>
  <si>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</si>
  <si>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</si>
  <si>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</si>
  <si>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</si>
  <si>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</si>
  <si>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Witness 2 :</t>
  </si>
  <si>
    <t>Page 8 of 8</t>
  </si>
  <si>
    <t xml:space="preserve">USD </t>
  </si>
  <si>
    <t xml:space="preserve">EURO </t>
  </si>
  <si>
    <t xml:space="preserve">RMB </t>
  </si>
  <si>
    <t xml:space="preserve">INR </t>
  </si>
  <si>
    <t xml:space="preserve"> plus </t>
  </si>
  <si>
    <t>One</t>
  </si>
  <si>
    <t>Two</t>
  </si>
  <si>
    <t>Three</t>
  </si>
  <si>
    <t>Four</t>
  </si>
  <si>
    <t>Five</t>
  </si>
  <si>
    <t>Six</t>
  </si>
  <si>
    <t>Seven</t>
  </si>
  <si>
    <t>Eight</t>
  </si>
  <si>
    <t>Nine</t>
  </si>
  <si>
    <t>Ten</t>
  </si>
  <si>
    <t>Eleven</t>
  </si>
  <si>
    <t>Twelve</t>
  </si>
  <si>
    <t>Thirteen</t>
  </si>
  <si>
    <t>Fourteen</t>
  </si>
  <si>
    <t>Fifteen</t>
  </si>
  <si>
    <t>Sixteen</t>
  </si>
  <si>
    <t xml:space="preserve"> + </t>
  </si>
  <si>
    <t>Seventeen</t>
  </si>
  <si>
    <t xml:space="preserve">/- + </t>
  </si>
  <si>
    <t>Eighteen</t>
  </si>
  <si>
    <t>/-</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</si>
  <si>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</si>
  <si>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</si>
  <si>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</si>
  <si>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</si>
  <si>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</si>
  <si>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</si>
  <si>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</si>
  <si>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</si>
  <si>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</si>
  <si>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</si>
  <si>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</si>
  <si>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</si>
  <si>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</si>
  <si>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</si>
  <si>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</si>
  <si>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</si>
  <si>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</si>
  <si>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</si>
  <si>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</si>
  <si>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</si>
  <si>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</si>
  <si>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</si>
  <si>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</si>
  <si>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</si>
  <si>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</si>
  <si>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</si>
  <si>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</si>
  <si>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</si>
  <si>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</si>
  <si>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</si>
  <si>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</si>
  <si>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</si>
  <si>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</si>
  <si>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</si>
  <si>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</si>
  <si>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</si>
  <si>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</si>
  <si>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</si>
  <si>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</si>
  <si>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</si>
  <si>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</si>
  <si>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</si>
  <si>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</si>
  <si>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</si>
  <si>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</si>
  <si>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</si>
  <si>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</si>
  <si>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</si>
  <si>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</si>
  <si>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</si>
  <si>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</si>
  <si>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</si>
  <si>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</si>
  <si>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</si>
  <si>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</si>
  <si>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</si>
  <si>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</si>
  <si>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</si>
  <si>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</si>
  <si>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</si>
  <si>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</si>
  <si>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</si>
  <si>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</si>
  <si>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</si>
  <si>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</si>
  <si>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</si>
  <si>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</si>
  <si>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</si>
  <si>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</si>
  <si>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</si>
  <si>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</si>
  <si>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</si>
  <si>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</si>
  <si>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</si>
  <si>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</si>
  <si>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</si>
  <si>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</si>
  <si>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</si>
  <si>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</si>
  <si>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</si>
  <si>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</si>
  <si>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</si>
  <si>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BG VALUE:</t>
  </si>
  <si>
    <t>Schedule-I : DSR Scheduled Items</t>
  </si>
  <si>
    <t>To:</t>
  </si>
  <si>
    <t>Bidder’s Name and Address (Sole Bidder) :</t>
  </si>
  <si>
    <t>Contract Services</t>
  </si>
  <si>
    <t>Power Grid Corporation of India Ltd.,</t>
  </si>
  <si>
    <t>Southern Region Transmission system -I</t>
  </si>
  <si>
    <t>Kavadiguda Main Raod, Secunderabad - 500080</t>
  </si>
  <si>
    <t>All prices are in INR</t>
  </si>
  <si>
    <t>Sl. No.</t>
  </si>
  <si>
    <t>Service Number</t>
  </si>
  <si>
    <t>SAC (Service Accounting Codes)</t>
  </si>
  <si>
    <t>Whether SAC in column ‘4’ is confirmed. If not  indicate applicable the SAC #</t>
  </si>
  <si>
    <t>Rate of GST applicable ( in %)</t>
  </si>
  <si>
    <t>Whether  rate of GST in column ‘6’ is confirmed. If not  indicate applicable rate of GST #</t>
  </si>
  <si>
    <t>Unit</t>
  </si>
  <si>
    <t>Quantity</t>
  </si>
  <si>
    <t>Unit Erection Charges excluding GST</t>
  </si>
  <si>
    <t>Amount excluding GST</t>
  </si>
  <si>
    <t xml:space="preserve"> GST</t>
  </si>
  <si>
    <t>14=13*10</t>
  </si>
  <si>
    <t>15=18% of 14</t>
  </si>
  <si>
    <t>Schedule-II : Non-Scheduled Items</t>
  </si>
  <si>
    <t xml:space="preserve">Bidder’s Name </t>
  </si>
  <si>
    <t>SAC Code</t>
  </si>
  <si>
    <t>Whether SAC in column ‘2’ is confirmed. If not  indicate applicable the SAC #</t>
  </si>
  <si>
    <t>Description
(Non Schedule Items)</t>
  </si>
  <si>
    <t>Unit Rate without GST</t>
  </si>
  <si>
    <t>Remarks</t>
  </si>
  <si>
    <t>10= 8 x 9</t>
  </si>
  <si>
    <t>11 = Appl GST% of 10</t>
  </si>
  <si>
    <t xml:space="preserve">A </t>
  </si>
  <si>
    <t>NON-SCHEDULE ITEMS: CIVIL</t>
  </si>
  <si>
    <t>TOTAL FOR NON-SCHEDULE ITEMS: CIVIL</t>
  </si>
  <si>
    <t>B</t>
  </si>
  <si>
    <t>NON-SCHEDULE ITEMS:ELECTRICAL</t>
  </si>
  <si>
    <t>Total of Non-Schedule Items- Civil and E&amp;M (Schedule - II)</t>
  </si>
  <si>
    <t>(GRAND SUMMARY)</t>
  </si>
  <si>
    <t xml:space="preserve">Kavadiguda Main Raod, </t>
  </si>
  <si>
    <t>Secunderabad - 500080</t>
  </si>
  <si>
    <t>Description</t>
  </si>
  <si>
    <t>Total Price (INR)</t>
  </si>
  <si>
    <t>TOTAL SCHEDULE NO. I</t>
  </si>
  <si>
    <t>TOTAL SCHEDULE NO. II</t>
  </si>
  <si>
    <t>I</t>
  </si>
  <si>
    <t>Total of Service/Installation Charge 
(ITEMS TAB: Item 01  INSTALLATION FOR DCB (INR) : SRM ATB
for BID PRICE SUMMARY Statement )</t>
  </si>
  <si>
    <t>II</t>
  </si>
  <si>
    <t>GST</t>
  </si>
  <si>
    <t>GST on Schedule-I</t>
  </si>
  <si>
    <t>GST on Schedule-II</t>
  </si>
  <si>
    <t>Total GST 
 for BID PRICE SUMMARY Statement )</t>
  </si>
  <si>
    <t>III</t>
  </si>
  <si>
    <t>GRAND TOTAL</t>
  </si>
  <si>
    <t xml:space="preserve">Date : </t>
  </si>
  <si>
    <t>Printed Name   :</t>
  </si>
  <si>
    <t>Place :</t>
  </si>
  <si>
    <t>Designation   :</t>
  </si>
  <si>
    <r>
      <t>Bid Form 2</t>
    </r>
    <r>
      <rPr>
        <b/>
        <vertAlign val="superscript"/>
        <sz val="11"/>
        <rFont val="Book Antiqua"/>
        <family val="1"/>
      </rPr>
      <t>nd</t>
    </r>
    <r>
      <rPr>
        <b/>
        <sz val="11"/>
        <rFont val="Book Antiqua"/>
        <family val="1"/>
      </rPr>
      <t xml:space="preserve"> Envelope</t>
    </r>
  </si>
  <si>
    <t>BID FORM (Second Envelope)</t>
  </si>
  <si>
    <t>Bid Proposal Ref. No.</t>
  </si>
  <si>
    <t>Southern Region Transmission System-I</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</si>
  <si>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</si>
  <si>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</si>
  <si>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t>
  </si>
  <si>
    <t xml:space="preserve"> /- only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</si>
  <si>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</si>
  <si>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</si>
  <si>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</si>
  <si>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</si>
  <si>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Schedules Items as per DSR 2021 excluding GST</t>
  </si>
  <si>
    <t>Sch-2</t>
  </si>
  <si>
    <t>Non-Scheduled Items</t>
  </si>
  <si>
    <t>Sch-3</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</si>
  <si>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</si>
  <si>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</si>
  <si>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4.6, ITB, Vol.-IA of the Bidding Documents, the prices of all the  Services to be supplied under this contract shall be FIRM and doesnot subject to any price adjustment  as per relevant clauses in bidding document.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</si>
  <si>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</si>
  <si>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</si>
  <si>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</si>
  <si>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t>
    </r>
    <r>
      <rPr>
        <sz val="11"/>
        <rFont val="Book Antiqua"/>
        <family val="1"/>
      </rPr>
      <t>Installation Services specified in Schedule No. I &amp; II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</si>
  <si>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</si>
  <si>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</si>
  <si>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</si>
  <si>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</si>
  <si>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</si>
  <si>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</si>
  <si>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Please provide additional information of the Bidder</t>
  </si>
  <si>
    <t>Business Address                       :</t>
  </si>
  <si>
    <t>Country of Incorporation         :</t>
  </si>
  <si>
    <t>State/Province to be indicated :</t>
  </si>
  <si>
    <t>Name of Principal Officer         :</t>
  </si>
  <si>
    <t>Address of  Principal Officer    :</t>
  </si>
  <si>
    <t>* * *</t>
  </si>
  <si>
    <t>CIVIL SCHEDULE ITEMS</t>
  </si>
  <si>
    <t>Part-I</t>
  </si>
  <si>
    <t>GST %  included in DSR 2023</t>
  </si>
  <si>
    <t>Unit Erection Charges including GST</t>
  </si>
  <si>
    <t>Description
(DSR'23 Items- Civil Works)</t>
  </si>
  <si>
    <t>13=11*1.1800</t>
  </si>
  <si>
    <t>SCHEDULE ITEMS (Electricals)</t>
  </si>
  <si>
    <t xml:space="preserve">Total of Scheduled Items- Electrical </t>
  </si>
  <si>
    <t xml:space="preserve">Total of Scheduled Items- Civil + Electrical (Schedule-I) </t>
  </si>
  <si>
    <t>Total of Scheduled Items- Civil</t>
  </si>
  <si>
    <t>NS_1</t>
  </si>
  <si>
    <t>Total Amount excl. GST</t>
  </si>
  <si>
    <t>TOTAL FOR NON-SCHEDULE ITEMS:  (Electrical)</t>
  </si>
  <si>
    <t>Add Amount above/below +/- on the amount for DSR Items as per quoted percentage</t>
  </si>
  <si>
    <t>Total of Schedule I excluding GST considering offered % Rebate</t>
  </si>
  <si>
    <t>Total GST</t>
  </si>
  <si>
    <t>NIL</t>
  </si>
  <si>
    <t>DSR 2023 Ref No:</t>
  </si>
  <si>
    <t xml:space="preserve"> Percentage (%) above/below +/- on DSR 2023 Rates excluding GST mentioned above (to be quoted by Bidder)</t>
  </si>
  <si>
    <t>Not Applicable</t>
  </si>
  <si>
    <t>Unit Erection Charges excluding GST incl. 3% escl</t>
  </si>
  <si>
    <t>Construction of Pre-cast Boundary Wall at 765/400/220 KV BIDAR TBCB PROJECT, BIDAR STATION</t>
  </si>
  <si>
    <t>Providing and fixing Precast RCC Boundary wall as per drawings and specifications, including centring, shuttering, moulding, RCC, reinforcement, casting, curing, hoisting, carriage of precast cols/panels to site,Excavation, PCC, backfilling,MS angles andConcertina coil etc. complete.</t>
  </si>
  <si>
    <t>meter</t>
  </si>
  <si>
    <r>
      <t xml:space="preserve">Specification No: Ref:  SR-I/C&amp;M/WC-4372/2025 Rfx no.: </t>
    </r>
    <r>
      <rPr>
        <b/>
        <sz val="12"/>
        <color rgb="FFFF0000"/>
        <rFont val="Book Antiqua"/>
        <family val="1"/>
      </rPr>
      <t>5002004761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</si>
</sst>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mmm/yyyy;@"/>
    <numFmt numFmtId="175" formatCode="_(* #,##0.0000_);_(* \(#,##0.0000\);_(* &quot;-&quot;??_);_(@_)"/>
    <numFmt numFmtId="176" formatCode="_(* #,##0_);_(* \(#,##0\);_(* &quot;-&quot;??_);_(@_)"/>
  </numFmts>
  <fonts count="62">
    <font>
      <sz val="10"/>
      <name val="Book Antiqua"/>
    </font>
    <font>
      <sz val="11"/>
      <color theme="1"/>
      <name val="Calibri"/>
      <family val="2"/>
      <scheme val="minor"/>
    </font>
    <font>
      <sz val="11"/>
      <color theme="1"/>
      <name val="Calibri"/>
      <family val="2"/>
      <scheme val="minor"/>
    </font>
    <font>
      <sz val="10"/>
      <name val="Book Antiqua"/>
      <family val="1"/>
    </font>
    <font>
      <b/>
      <sz val="14"/>
      <name val="Book Antiqua"/>
      <family val="1"/>
    </font>
    <font>
      <sz val="12"/>
      <name val="Book Antiqua"/>
      <family val="1"/>
    </font>
    <font>
      <b/>
      <sz val="12"/>
      <name val="Arial"/>
      <family val="2"/>
    </font>
    <font>
      <b/>
      <sz val="12"/>
      <name val="Book Antiqua"/>
      <family val="1"/>
    </font>
    <font>
      <sz val="11"/>
      <name val="Book Antiqua"/>
      <family val="1"/>
    </font>
    <font>
      <b/>
      <sz val="11"/>
      <name val="Book Antiqua"/>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sz val="10"/>
      <name val="Book Antiqua"/>
      <family val="1"/>
    </font>
    <font>
      <sz val="12"/>
      <name val="Arial"/>
      <family val="2"/>
    </font>
    <font>
      <i/>
      <sz val="12"/>
      <name val="Book Antiqua"/>
      <family val="1"/>
    </font>
    <font>
      <b/>
      <i/>
      <sz val="12"/>
      <name val="Book Antiqua"/>
      <family val="1"/>
    </font>
    <font>
      <vertAlign val="superscript"/>
      <sz val="12"/>
      <name val="Book Antiqua"/>
      <family val="1"/>
    </font>
    <font>
      <sz val="12"/>
      <color indexed="12"/>
      <name val="Book Antiqua"/>
      <family val="1"/>
    </font>
    <font>
      <sz val="8"/>
      <name val="Book Antiqua"/>
      <family val="1"/>
    </font>
    <font>
      <sz val="11"/>
      <name val="Arial"/>
      <family val="2"/>
    </font>
    <font>
      <b/>
      <sz val="11"/>
      <name val="Arial"/>
      <family val="2"/>
    </font>
    <font>
      <sz val="11"/>
      <color indexed="8"/>
      <name val="Calibri"/>
      <family val="2"/>
    </font>
    <font>
      <sz val="10"/>
      <name val="Arial"/>
      <family val="2"/>
    </font>
    <font>
      <b/>
      <sz val="10"/>
      <name val="Arial"/>
      <family val="2"/>
    </font>
    <font>
      <b/>
      <u/>
      <sz val="10"/>
      <name val="Arial"/>
      <family val="2"/>
    </font>
    <font>
      <b/>
      <sz val="11"/>
      <color indexed="12"/>
      <name val="Arial"/>
      <family val="2"/>
    </font>
    <font>
      <b/>
      <sz val="10"/>
      <name val="Book Antiqua"/>
      <family val="1"/>
    </font>
    <font>
      <sz val="11"/>
      <color indexed="9"/>
      <name val="Book Antiqua"/>
      <family val="1"/>
    </font>
    <font>
      <b/>
      <sz val="11"/>
      <color indexed="9"/>
      <name val="Book Antiqua"/>
      <family val="1"/>
    </font>
    <font>
      <i/>
      <sz val="9"/>
      <name val="Book Antiqua"/>
      <family val="1"/>
    </font>
    <font>
      <b/>
      <vertAlign val="superscript"/>
      <sz val="11"/>
      <name val="Book Antiqua"/>
      <family val="1"/>
    </font>
    <font>
      <sz val="9"/>
      <color indexed="81"/>
      <name val="Tahoma"/>
      <family val="2"/>
    </font>
    <font>
      <sz val="9"/>
      <name val="Arial"/>
      <family val="2"/>
    </font>
    <font>
      <b/>
      <sz val="11"/>
      <color theme="1"/>
      <name val="Calibri"/>
      <family val="2"/>
      <scheme val="minor"/>
    </font>
    <font>
      <b/>
      <sz val="12"/>
      <color rgb="FFFF0000"/>
      <name val="Book Antiqua"/>
      <family val="1"/>
    </font>
    <font>
      <sz val="12"/>
      <color theme="1"/>
      <name val="Book Antiqua"/>
      <family val="1"/>
    </font>
    <font>
      <b/>
      <sz val="12"/>
      <color theme="1"/>
      <name val="Book Antiqua"/>
      <family val="1"/>
    </font>
    <font>
      <sz val="22"/>
      <color theme="1"/>
      <name val="Calibri"/>
      <family val="2"/>
      <scheme val="minor"/>
    </font>
    <font>
      <sz val="10"/>
      <color theme="1"/>
      <name val="Consolas"/>
      <family val="3"/>
    </font>
    <font>
      <sz val="10"/>
      <color theme="1"/>
      <name val="Arial"/>
      <family val="2"/>
    </font>
    <font>
      <b/>
      <sz val="18"/>
      <color theme="1"/>
      <name val="Calibri"/>
      <family val="2"/>
      <scheme val="minor"/>
    </font>
    <font>
      <b/>
      <sz val="12"/>
      <color rgb="FF0000FF"/>
      <name val="Book Antiqua"/>
      <family val="1"/>
    </font>
    <font>
      <i/>
      <sz val="12"/>
      <color theme="1"/>
      <name val="Book Antiqua"/>
      <family val="1"/>
    </font>
    <font>
      <b/>
      <sz val="18"/>
      <color theme="1"/>
      <name val="Book Antiqua"/>
      <family val="1"/>
    </font>
    <font>
      <b/>
      <i/>
      <sz val="14"/>
      <name val="Calibri"/>
      <family val="2"/>
      <scheme val="minor"/>
    </font>
    <font>
      <b/>
      <sz val="11"/>
      <color theme="1"/>
      <name val="Book Antiqua"/>
      <family val="1"/>
    </font>
    <font>
      <sz val="12"/>
      <color theme="1"/>
      <name val="Arial"/>
      <family val="2"/>
    </font>
    <font>
      <b/>
      <sz val="14"/>
      <name val="Arial"/>
      <family val="2"/>
    </font>
    <font>
      <sz val="10"/>
      <name val="Book Antiqua"/>
    </font>
    <font>
      <b/>
      <sz val="14"/>
      <color theme="1"/>
      <name val="Book Antiqua"/>
      <family val="1"/>
    </font>
    <font>
      <sz val="11.5"/>
      <color theme="1"/>
      <name val="Times New Roman"/>
      <family val="1"/>
    </font>
    <font>
      <b/>
      <sz val="11.5"/>
      <color theme="1"/>
      <name val="Times New Roman"/>
      <family val="1"/>
    </font>
    <font>
      <sz val="14"/>
      <name val="Book Antiqua"/>
      <family val="1"/>
    </font>
    <font>
      <sz val="8"/>
      <name val="Book Antiqua"/>
    </font>
    <font>
      <sz val="14"/>
      <color rgb="FF000000"/>
      <name val="Calibri"/>
      <family val="2"/>
      <scheme val="minor"/>
    </font>
  </fonts>
  <fills count="11">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22"/>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8FFC8"/>
        <bgColor indexed="64"/>
      </patternFill>
    </fill>
    <fill>
      <patternFill patternType="solid">
        <fgColor theme="0"/>
        <bgColor indexed="64"/>
      </patternFill>
    </fill>
  </fills>
  <borders count="54">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bottom style="hair">
        <color indexed="64"/>
      </bottom>
      <diagonal/>
    </border>
  </borders>
  <cellStyleXfs count="53">
    <xf numFmtId="0" fontId="0" fillId="0" borderId="0"/>
    <xf numFmtId="9" fontId="10" fillId="0" borderId="0"/>
    <xf numFmtId="165" fontId="11"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0" fontId="12" fillId="0" borderId="0"/>
    <xf numFmtId="164" fontId="3" fillId="0" borderId="0" applyFont="0" applyFill="0" applyBorder="0" applyAlignment="0" applyProtection="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4" fontId="29" fillId="0" borderId="0" applyFont="0" applyFill="0" applyBorder="0" applyAlignment="0" applyProtection="0"/>
    <xf numFmtId="164" fontId="11" fillId="0" borderId="0" applyFont="0" applyFill="0" applyBorder="0" applyAlignment="0" applyProtection="0"/>
    <xf numFmtId="170" fontId="13" fillId="0" borderId="1">
      <alignment horizontal="right"/>
    </xf>
    <xf numFmtId="0" fontId="6" fillId="0" borderId="2" applyNumberFormat="0" applyAlignment="0" applyProtection="0">
      <alignment horizontal="left" vertical="center"/>
    </xf>
    <xf numFmtId="0" fontId="6" fillId="0" borderId="3">
      <alignment horizontal="left" vertical="center"/>
    </xf>
    <xf numFmtId="0" fontId="14" fillId="0" borderId="0" applyNumberFormat="0" applyFill="0" applyBorder="0" applyAlignment="0" applyProtection="0">
      <alignment vertical="top"/>
      <protection locked="0"/>
    </xf>
    <xf numFmtId="37" fontId="15" fillId="0" borderId="0"/>
    <xf numFmtId="171" fontId="11" fillId="0" borderId="0"/>
    <xf numFmtId="0" fontId="11" fillId="0" borderId="0"/>
    <xf numFmtId="0" fontId="19" fillId="0" borderId="0"/>
    <xf numFmtId="0" fontId="11" fillId="0" borderId="0"/>
    <xf numFmtId="0" fontId="11" fillId="0" borderId="0"/>
    <xf numFmtId="0" fontId="29" fillId="0" borderId="0"/>
    <xf numFmtId="0" fontId="8" fillId="0" borderId="0"/>
    <xf numFmtId="0" fontId="11" fillId="0" borderId="0"/>
    <xf numFmtId="0" fontId="11" fillId="0" borderId="0"/>
    <xf numFmtId="0" fontId="28" fillId="0" borderId="0"/>
    <xf numFmtId="0" fontId="8" fillId="0" borderId="0"/>
    <xf numFmtId="0" fontId="11" fillId="0" borderId="0"/>
    <xf numFmtId="0" fontId="19" fillId="0" borderId="0"/>
    <xf numFmtId="0" fontId="8" fillId="0" borderId="0"/>
    <xf numFmtId="0" fontId="19" fillId="0" borderId="0"/>
    <xf numFmtId="0" fontId="29" fillId="0" borderId="0"/>
    <xf numFmtId="0" fontId="11" fillId="0" borderId="0"/>
    <xf numFmtId="0" fontId="8" fillId="0" borderId="0"/>
    <xf numFmtId="0" fontId="8" fillId="0" borderId="0"/>
    <xf numFmtId="0" fontId="29" fillId="0" borderId="0"/>
    <xf numFmtId="0" fontId="29" fillId="0" borderId="0"/>
    <xf numFmtId="9" fontId="11" fillId="0" borderId="0" applyFont="0" applyFill="0" applyBorder="0" applyAlignment="0" applyProtection="0"/>
    <xf numFmtId="0" fontId="16" fillId="0" borderId="0" applyFont="0"/>
    <xf numFmtId="0" fontId="17" fillId="0" borderId="0" applyNumberFormat="0" applyFill="0" applyBorder="0" applyAlignment="0" applyProtection="0">
      <alignment vertical="top"/>
      <protection locked="0"/>
    </xf>
    <xf numFmtId="0" fontId="18" fillId="0" borderId="0"/>
    <xf numFmtId="0" fontId="11" fillId="0" borderId="0">
      <alignment wrapText="1"/>
    </xf>
    <xf numFmtId="0" fontId="2" fillId="0" borderId="0"/>
    <xf numFmtId="0" fontId="1" fillId="0" borderId="0"/>
    <xf numFmtId="0" fontId="1" fillId="0" borderId="0"/>
    <xf numFmtId="9" fontId="55" fillId="0" borderId="0" applyFont="0" applyFill="0" applyBorder="0" applyAlignment="0" applyProtection="0"/>
  </cellStyleXfs>
  <cellXfs count="374">
    <xf numFmtId="0" fontId="0" fillId="0" borderId="0" xfId="0"/>
    <xf numFmtId="0" fontId="19" fillId="0" borderId="0" xfId="25" applyAlignment="1" applyProtection="1">
      <alignment vertical="top"/>
      <protection hidden="1"/>
    </xf>
    <xf numFmtId="0" fontId="19" fillId="0" borderId="0" xfId="25" applyProtection="1">
      <protection hidden="1"/>
    </xf>
    <xf numFmtId="0" fontId="5" fillId="0" borderId="0" xfId="25" applyFont="1" applyAlignment="1" applyProtection="1">
      <alignment horizontal="justify" vertical="top"/>
      <protection hidden="1"/>
    </xf>
    <xf numFmtId="0" fontId="5" fillId="0" borderId="0" xfId="25" applyFont="1" applyAlignment="1" applyProtection="1">
      <alignment horizontal="justify" vertical="top" wrapText="1"/>
      <protection hidden="1"/>
    </xf>
    <xf numFmtId="0" fontId="5" fillId="0" borderId="0" xfId="25" applyFont="1" applyAlignment="1" applyProtection="1">
      <alignment vertical="top"/>
      <protection hidden="1"/>
    </xf>
    <xf numFmtId="0" fontId="5" fillId="0" borderId="0" xfId="25" applyFont="1" applyAlignment="1" applyProtection="1">
      <alignment horizontal="right" vertical="top"/>
      <protection hidden="1"/>
    </xf>
    <xf numFmtId="0" fontId="21" fillId="0" borderId="0" xfId="25" applyFont="1" applyProtection="1">
      <protection hidden="1"/>
    </xf>
    <xf numFmtId="0" fontId="5" fillId="0" borderId="0" xfId="25" applyFont="1" applyProtection="1">
      <protection hidden="1"/>
    </xf>
    <xf numFmtId="0" fontId="5" fillId="0" borderId="0" xfId="25" applyFont="1" applyAlignment="1" applyProtection="1">
      <alignment horizontal="justify"/>
      <protection hidden="1"/>
    </xf>
    <xf numFmtId="0" fontId="7" fillId="0" borderId="0" xfId="25" applyFont="1" applyAlignment="1" applyProtection="1">
      <alignment horizontal="justify"/>
      <protection hidden="1"/>
    </xf>
    <xf numFmtId="0" fontId="5" fillId="0" borderId="0" xfId="25" quotePrefix="1" applyFont="1" applyAlignment="1" applyProtection="1">
      <alignment vertical="top"/>
      <protection hidden="1"/>
    </xf>
    <xf numFmtId="0" fontId="5" fillId="0" borderId="0" xfId="25" applyFont="1" applyAlignment="1" applyProtection="1">
      <alignment horizontal="center" vertical="center"/>
      <protection hidden="1"/>
    </xf>
    <xf numFmtId="0" fontId="5" fillId="0" borderId="0" xfId="25" applyFont="1" applyAlignment="1" applyProtection="1">
      <alignment horizontal="left"/>
      <protection hidden="1"/>
    </xf>
    <xf numFmtId="0" fontId="5" fillId="0" borderId="0" xfId="25" applyFont="1" applyAlignment="1" applyProtection="1">
      <alignment vertical="top" wrapText="1"/>
      <protection hidden="1"/>
    </xf>
    <xf numFmtId="0" fontId="7" fillId="0" borderId="0" xfId="25" applyFont="1" applyAlignment="1" applyProtection="1">
      <alignment horizontal="justify" vertical="top" wrapText="1"/>
      <protection hidden="1"/>
    </xf>
    <xf numFmtId="0" fontId="7" fillId="0" borderId="0" xfId="25" applyFont="1" applyAlignment="1" applyProtection="1">
      <alignment vertical="top" wrapText="1"/>
      <protection hidden="1"/>
    </xf>
    <xf numFmtId="15" fontId="5" fillId="0" borderId="0" xfId="25" applyNumberFormat="1" applyFont="1" applyAlignment="1" applyProtection="1">
      <alignment vertical="top"/>
      <protection hidden="1"/>
    </xf>
    <xf numFmtId="0" fontId="5" fillId="0" borderId="4" xfId="25" quotePrefix="1" applyFont="1" applyBorder="1" applyAlignment="1" applyProtection="1">
      <alignment horizontal="center" vertical="top"/>
      <protection hidden="1"/>
    </xf>
    <xf numFmtId="0" fontId="5" fillId="0" borderId="5" xfId="25" quotePrefix="1" applyFont="1" applyBorder="1" applyAlignment="1" applyProtection="1">
      <alignment horizontal="center" vertical="top"/>
      <protection hidden="1"/>
    </xf>
    <xf numFmtId="0" fontId="26" fillId="0" borderId="0" xfId="0" applyFont="1" applyProtection="1">
      <protection hidden="1"/>
    </xf>
    <xf numFmtId="0" fontId="26" fillId="0" borderId="0" xfId="0" applyFont="1" applyAlignment="1" applyProtection="1">
      <alignment vertical="center"/>
      <protection hidden="1"/>
    </xf>
    <xf numFmtId="0" fontId="26" fillId="0" borderId="0" xfId="36" applyFont="1" applyAlignment="1" applyProtection="1">
      <alignment vertical="center"/>
      <protection hidden="1"/>
    </xf>
    <xf numFmtId="0" fontId="26" fillId="0" borderId="0" xfId="40" applyFont="1" applyAlignment="1" applyProtection="1">
      <alignment vertical="center"/>
      <protection hidden="1"/>
    </xf>
    <xf numFmtId="0" fontId="27" fillId="0" borderId="0" xfId="0" applyFont="1" applyAlignment="1" applyProtection="1">
      <alignment vertical="center"/>
      <protection hidden="1"/>
    </xf>
    <xf numFmtId="0" fontId="29" fillId="0" borderId="0" xfId="28" applyProtection="1">
      <protection hidden="1"/>
    </xf>
    <xf numFmtId="0" fontId="29" fillId="0" borderId="6" xfId="28" applyBorder="1" applyProtection="1">
      <protection hidden="1"/>
    </xf>
    <xf numFmtId="0" fontId="29" fillId="0" borderId="7" xfId="28" applyBorder="1" applyProtection="1">
      <protection hidden="1"/>
    </xf>
    <xf numFmtId="0" fontId="29" fillId="0" borderId="8" xfId="28" applyBorder="1" applyProtection="1">
      <protection hidden="1"/>
    </xf>
    <xf numFmtId="0" fontId="29" fillId="0" borderId="9" xfId="28" applyBorder="1" applyProtection="1">
      <protection hidden="1"/>
    </xf>
    <xf numFmtId="0" fontId="29" fillId="0" borderId="10" xfId="28" applyBorder="1" applyProtection="1">
      <protection hidden="1"/>
    </xf>
    <xf numFmtId="0" fontId="30" fillId="0" borderId="0" xfId="28" applyFont="1" applyAlignment="1" applyProtection="1">
      <alignment horizontal="center"/>
      <protection hidden="1"/>
    </xf>
    <xf numFmtId="0" fontId="29" fillId="0" borderId="0" xfId="38" applyAlignment="1" applyProtection="1">
      <alignment vertical="center"/>
      <protection hidden="1"/>
    </xf>
    <xf numFmtId="0" fontId="29" fillId="0" borderId="10" xfId="38" applyBorder="1" applyAlignment="1" applyProtection="1">
      <alignment vertical="center"/>
      <protection hidden="1"/>
    </xf>
    <xf numFmtId="0" fontId="11" fillId="0" borderId="9" xfId="38" applyFont="1" applyBorder="1" applyAlignment="1" applyProtection="1">
      <alignment vertical="center"/>
      <protection hidden="1"/>
    </xf>
    <xf numFmtId="0" fontId="29" fillId="0" borderId="0" xfId="38" applyProtection="1">
      <protection hidden="1"/>
    </xf>
    <xf numFmtId="0" fontId="29" fillId="0" borderId="10" xfId="38" applyBorder="1" applyProtection="1">
      <protection hidden="1"/>
    </xf>
    <xf numFmtId="0" fontId="11" fillId="0" borderId="0" xfId="38" applyFont="1" applyAlignment="1" applyProtection="1">
      <alignment vertical="center"/>
      <protection hidden="1"/>
    </xf>
    <xf numFmtId="0" fontId="11" fillId="0" borderId="9" xfId="38" applyFont="1" applyBorder="1" applyAlignment="1" applyProtection="1">
      <alignment horizontal="center" vertical="center"/>
      <protection hidden="1"/>
    </xf>
    <xf numFmtId="0" fontId="11" fillId="0" borderId="10" xfId="38" applyFont="1" applyBorder="1" applyAlignment="1" applyProtection="1">
      <alignment horizontal="left" vertical="center"/>
      <protection hidden="1"/>
    </xf>
    <xf numFmtId="0" fontId="29" fillId="0" borderId="11" xfId="28" applyBorder="1" applyProtection="1">
      <protection hidden="1"/>
    </xf>
    <xf numFmtId="0" fontId="29" fillId="0" borderId="12" xfId="28" applyBorder="1" applyProtection="1">
      <protection hidden="1"/>
    </xf>
    <xf numFmtId="0" fontId="29" fillId="0" borderId="13" xfId="28" applyBorder="1" applyProtection="1">
      <protection hidden="1"/>
    </xf>
    <xf numFmtId="0" fontId="29" fillId="0" borderId="0" xfId="38" applyAlignment="1" applyProtection="1">
      <alignment horizontal="left"/>
      <protection hidden="1"/>
    </xf>
    <xf numFmtId="0" fontId="29" fillId="0" borderId="9" xfId="38" applyBorder="1" applyAlignment="1" applyProtection="1">
      <alignment horizontal="center"/>
      <protection hidden="1"/>
    </xf>
    <xf numFmtId="0" fontId="29" fillId="0" borderId="9" xfId="38" applyBorder="1" applyProtection="1">
      <protection hidden="1"/>
    </xf>
    <xf numFmtId="0" fontId="29" fillId="0" borderId="9" xfId="43" applyBorder="1" applyAlignment="1" applyProtection="1">
      <alignment horizontal="center"/>
      <protection hidden="1"/>
    </xf>
    <xf numFmtId="0" fontId="29" fillId="0" borderId="0" xfId="43" applyProtection="1">
      <protection hidden="1"/>
    </xf>
    <xf numFmtId="0" fontId="29" fillId="0" borderId="14" xfId="28" applyBorder="1" applyProtection="1">
      <protection hidden="1"/>
    </xf>
    <xf numFmtId="0" fontId="29" fillId="0" borderId="15" xfId="43" applyBorder="1" applyAlignment="1" applyProtection="1">
      <alignment horizontal="center"/>
      <protection hidden="1"/>
    </xf>
    <xf numFmtId="0" fontId="29" fillId="0" borderId="16" xfId="43" applyBorder="1" applyProtection="1">
      <protection hidden="1"/>
    </xf>
    <xf numFmtId="0" fontId="29" fillId="0" borderId="16" xfId="38" applyBorder="1" applyProtection="1">
      <protection hidden="1"/>
    </xf>
    <xf numFmtId="0" fontId="29" fillId="0" borderId="17" xfId="38" applyBorder="1" applyProtection="1">
      <protection hidden="1"/>
    </xf>
    <xf numFmtId="0" fontId="31" fillId="0" borderId="0" xfId="28" applyFont="1" applyProtection="1">
      <protection hidden="1"/>
    </xf>
    <xf numFmtId="0" fontId="32" fillId="0" borderId="0" xfId="0" applyFont="1" applyAlignment="1" applyProtection="1">
      <alignment vertical="center"/>
      <protection hidden="1"/>
    </xf>
    <xf numFmtId="0" fontId="19" fillId="0" borderId="18" xfId="25" applyBorder="1" applyProtection="1">
      <protection hidden="1"/>
    </xf>
    <xf numFmtId="0" fontId="22" fillId="0" borderId="0" xfId="25" applyFont="1" applyAlignment="1" applyProtection="1">
      <alignment vertical="top"/>
      <protection hidden="1"/>
    </xf>
    <xf numFmtId="0" fontId="22" fillId="0" borderId="0" xfId="25" applyFont="1" applyAlignment="1" applyProtection="1">
      <alignment horizontal="right" vertical="top"/>
      <protection hidden="1"/>
    </xf>
    <xf numFmtId="0" fontId="33" fillId="0" borderId="18" xfId="25" applyFont="1" applyBorder="1" applyProtection="1">
      <protection hidden="1"/>
    </xf>
    <xf numFmtId="0" fontId="7" fillId="0" borderId="18" xfId="25" applyFont="1" applyBorder="1" applyAlignment="1" applyProtection="1">
      <alignment horizontal="center"/>
      <protection hidden="1"/>
    </xf>
    <xf numFmtId="0" fontId="7" fillId="0" borderId="19" xfId="0" applyFont="1" applyBorder="1" applyAlignment="1" applyProtection="1">
      <alignment horizontal="right"/>
      <protection hidden="1"/>
    </xf>
    <xf numFmtId="0" fontId="7" fillId="0" borderId="19" xfId="0" applyFont="1" applyBorder="1" applyAlignment="1" applyProtection="1">
      <alignment vertical="center"/>
      <protection hidden="1"/>
    </xf>
    <xf numFmtId="0" fontId="8" fillId="0" borderId="0" xfId="0" applyFont="1" applyProtection="1">
      <protection hidden="1"/>
    </xf>
    <xf numFmtId="0" fontId="9" fillId="0" borderId="0" xfId="0" applyFont="1" applyAlignment="1" applyProtection="1">
      <alignment vertical="center"/>
      <protection hidden="1"/>
    </xf>
    <xf numFmtId="0" fontId="8" fillId="0" borderId="0" xfId="0" applyFont="1" applyAlignment="1" applyProtection="1">
      <alignment horizontal="left" vertical="center"/>
      <protection hidden="1"/>
    </xf>
    <xf numFmtId="0" fontId="9" fillId="0" borderId="0" xfId="36" applyFont="1" applyAlignment="1" applyProtection="1">
      <alignment horizontal="left" vertical="center" indent="1"/>
      <protection hidden="1"/>
    </xf>
    <xf numFmtId="0" fontId="8" fillId="0" borderId="0" xfId="36" applyAlignment="1" applyProtection="1">
      <alignment horizontal="left" vertical="center" indent="1"/>
      <protection hidden="1"/>
    </xf>
    <xf numFmtId="0" fontId="8" fillId="0" borderId="0" xfId="0" applyFont="1" applyAlignment="1" applyProtection="1">
      <alignmen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right" vertical="center" indent="1"/>
      <protection hidden="1"/>
    </xf>
    <xf numFmtId="0" fontId="5" fillId="0" borderId="19" xfId="25" applyFont="1" applyBorder="1" applyProtection="1">
      <protection hidden="1"/>
    </xf>
    <xf numFmtId="0" fontId="5" fillId="0" borderId="19" xfId="25" applyFont="1" applyBorder="1" applyAlignment="1" applyProtection="1">
      <alignment vertical="top"/>
      <protection hidden="1"/>
    </xf>
    <xf numFmtId="0" fontId="9" fillId="0" borderId="0" xfId="0" applyFont="1" applyAlignment="1" applyProtection="1">
      <alignment horizontal="center" vertical="center"/>
      <protection hidden="1"/>
    </xf>
    <xf numFmtId="0" fontId="8" fillId="0" borderId="0" xfId="25" applyFont="1" applyAlignment="1" applyProtection="1">
      <alignment horizontal="justify" vertical="top" wrapText="1"/>
      <protection hidden="1"/>
    </xf>
    <xf numFmtId="0" fontId="5" fillId="0" borderId="19" xfId="0" applyFont="1" applyBorder="1" applyAlignment="1" applyProtection="1">
      <alignment vertical="center"/>
      <protection hidden="1"/>
    </xf>
    <xf numFmtId="0" fontId="5" fillId="0" borderId="0" xfId="0" applyFont="1" applyAlignment="1" applyProtection="1">
      <alignment vertical="center"/>
      <protection hidden="1"/>
    </xf>
    <xf numFmtId="0" fontId="8" fillId="0" borderId="0" xfId="0" applyFont="1" applyAlignment="1" applyProtection="1">
      <alignment horizontal="justify" vertical="center"/>
      <protection hidden="1"/>
    </xf>
    <xf numFmtId="0" fontId="9" fillId="0" borderId="0" xfId="40" applyFont="1" applyAlignment="1" applyProtection="1">
      <alignment vertical="center"/>
      <protection hidden="1"/>
    </xf>
    <xf numFmtId="0" fontId="8" fillId="0" borderId="0" xfId="40" applyAlignment="1" applyProtection="1">
      <alignment horizontal="left" vertical="center" indent="1"/>
      <protection hidden="1"/>
    </xf>
    <xf numFmtId="0" fontId="9" fillId="0" borderId="0" xfId="40" applyFont="1" applyAlignment="1" applyProtection="1">
      <alignment vertical="top"/>
      <protection hidden="1"/>
    </xf>
    <xf numFmtId="0" fontId="9" fillId="0" borderId="0" xfId="0" applyFont="1" applyAlignment="1" applyProtection="1">
      <alignment horizontal="justify" vertical="center"/>
      <protection hidden="1"/>
    </xf>
    <xf numFmtId="173" fontId="9" fillId="0" borderId="0" xfId="0" applyNumberFormat="1" applyFont="1" applyAlignment="1" applyProtection="1">
      <alignment horizontal="left" vertical="center" indent="1"/>
      <protection hidden="1"/>
    </xf>
    <xf numFmtId="0" fontId="8" fillId="0" borderId="0" xfId="0" applyFont="1" applyAlignment="1" applyProtection="1">
      <alignment horizontal="left" vertical="center" indent="1"/>
      <protection hidden="1"/>
    </xf>
    <xf numFmtId="0" fontId="9" fillId="0" borderId="0" xfId="0" applyFont="1" applyAlignment="1" applyProtection="1">
      <alignment horizontal="left" vertical="center" indent="1"/>
      <protection hidden="1"/>
    </xf>
    <xf numFmtId="0" fontId="26" fillId="0" borderId="0" xfId="42" applyFont="1"/>
    <xf numFmtId="0" fontId="8" fillId="0" borderId="0" xfId="37" applyFont="1" applyAlignment="1">
      <alignment horizontal="justify" vertical="center"/>
    </xf>
    <xf numFmtId="0" fontId="8" fillId="0" borderId="0" xfId="37" applyFont="1" applyAlignment="1">
      <alignment vertical="center"/>
    </xf>
    <xf numFmtId="0" fontId="8" fillId="0" borderId="20" xfId="37" applyFont="1" applyBorder="1" applyAlignment="1">
      <alignment vertical="center" wrapText="1"/>
    </xf>
    <xf numFmtId="0" fontId="8" fillId="0" borderId="21" xfId="37" applyFont="1" applyBorder="1" applyAlignment="1">
      <alignment vertical="center" wrapText="1"/>
    </xf>
    <xf numFmtId="0" fontId="8" fillId="0" borderId="22" xfId="37" applyFont="1" applyBorder="1" applyAlignment="1">
      <alignment vertical="center" wrapText="1"/>
    </xf>
    <xf numFmtId="0" fontId="8" fillId="0" borderId="3" xfId="37" applyFont="1" applyBorder="1" applyAlignment="1">
      <alignment vertical="center" wrapText="1"/>
    </xf>
    <xf numFmtId="0" fontId="19" fillId="0" borderId="22" xfId="37" applyBorder="1" applyAlignment="1">
      <alignment horizontal="left" vertical="center" wrapText="1"/>
    </xf>
    <xf numFmtId="0" fontId="8" fillId="0" borderId="3" xfId="37" applyFont="1" applyBorder="1" applyAlignment="1">
      <alignment horizontal="center" vertical="center" wrapText="1"/>
    </xf>
    <xf numFmtId="0" fontId="8" fillId="0" borderId="9" xfId="37" applyFont="1" applyBorder="1" applyAlignment="1">
      <alignment vertical="center" wrapText="1"/>
    </xf>
    <xf numFmtId="0" fontId="8" fillId="0" borderId="0" xfId="37" applyFont="1" applyAlignment="1">
      <alignment vertical="center" wrapText="1"/>
    </xf>
    <xf numFmtId="0" fontId="8" fillId="0" borderId="23" xfId="37" applyFont="1" applyBorder="1" applyAlignment="1">
      <alignment vertical="center"/>
    </xf>
    <xf numFmtId="0" fontId="8" fillId="0" borderId="24" xfId="37" applyFont="1" applyBorder="1" applyAlignment="1">
      <alignment vertical="center"/>
    </xf>
    <xf numFmtId="0" fontId="8" fillId="0" borderId="25" xfId="37" applyFont="1" applyBorder="1" applyAlignment="1">
      <alignment vertical="center"/>
    </xf>
    <xf numFmtId="0" fontId="8" fillId="0" borderId="26" xfId="37" applyFont="1" applyBorder="1" applyAlignment="1">
      <alignment vertical="center"/>
    </xf>
    <xf numFmtId="0" fontId="8" fillId="0" borderId="27" xfId="37" applyFont="1" applyBorder="1" applyAlignment="1">
      <alignment vertical="center"/>
    </xf>
    <xf numFmtId="0" fontId="8" fillId="0" borderId="28" xfId="37" applyFont="1" applyBorder="1" applyAlignment="1">
      <alignment vertical="center"/>
    </xf>
    <xf numFmtId="0" fontId="8" fillId="0" borderId="29" xfId="37" applyFont="1" applyBorder="1" applyAlignment="1">
      <alignment vertical="center"/>
    </xf>
    <xf numFmtId="0" fontId="8" fillId="0" borderId="30" xfId="37" applyFont="1" applyBorder="1" applyAlignment="1">
      <alignment vertical="center"/>
    </xf>
    <xf numFmtId="0" fontId="8" fillId="0" borderId="9" xfId="37" applyFont="1" applyBorder="1" applyAlignment="1">
      <alignment vertical="center"/>
    </xf>
    <xf numFmtId="0" fontId="8" fillId="0" borderId="10" xfId="37" applyFont="1" applyBorder="1" applyAlignment="1">
      <alignment vertical="center" wrapText="1"/>
    </xf>
    <xf numFmtId="0" fontId="8" fillId="0" borderId="22" xfId="37" applyFont="1" applyBorder="1" applyAlignment="1">
      <alignment horizontal="left" vertical="center"/>
    </xf>
    <xf numFmtId="0" fontId="8" fillId="0" borderId="11" xfId="37" applyFont="1" applyBorder="1" applyAlignment="1">
      <alignment horizontal="left" vertical="center"/>
    </xf>
    <xf numFmtId="0" fontId="8" fillId="0" borderId="9" xfId="37" applyFont="1" applyBorder="1" applyAlignment="1">
      <alignment horizontal="left" vertical="center"/>
    </xf>
    <xf numFmtId="0" fontId="8" fillId="0" borderId="0" xfId="37" applyFont="1" applyAlignment="1">
      <alignment horizontal="left" vertical="center"/>
    </xf>
    <xf numFmtId="0" fontId="8" fillId="0" borderId="10" xfId="37" applyFont="1" applyBorder="1" applyAlignment="1">
      <alignment horizontal="left" vertical="center"/>
    </xf>
    <xf numFmtId="0" fontId="8" fillId="0" borderId="31" xfId="37" applyFont="1" applyBorder="1" applyAlignment="1">
      <alignment horizontal="left" vertical="center"/>
    </xf>
    <xf numFmtId="0" fontId="8" fillId="0" borderId="32" xfId="37" applyFont="1" applyBorder="1" applyAlignment="1">
      <alignment horizontal="left" vertical="center"/>
    </xf>
    <xf numFmtId="0" fontId="8" fillId="0" borderId="0" xfId="42" applyFont="1"/>
    <xf numFmtId="0" fontId="9" fillId="2" borderId="33" xfId="37" applyFont="1" applyFill="1" applyBorder="1" applyAlignment="1" applyProtection="1">
      <alignment horizontal="left" vertical="center" wrapText="1"/>
      <protection locked="0"/>
    </xf>
    <xf numFmtId="0" fontId="8" fillId="2" borderId="33" xfId="37" applyFont="1" applyFill="1" applyBorder="1" applyAlignment="1" applyProtection="1">
      <alignment horizontal="left" vertical="center" wrapText="1"/>
      <protection locked="0"/>
    </xf>
    <xf numFmtId="0" fontId="8" fillId="2" borderId="34" xfId="37" applyFont="1" applyFill="1" applyBorder="1" applyAlignment="1" applyProtection="1">
      <alignment horizontal="left" vertical="center" wrapText="1"/>
      <protection locked="0"/>
    </xf>
    <xf numFmtId="0" fontId="8" fillId="2" borderId="33" xfId="37" applyFont="1" applyFill="1" applyBorder="1" applyAlignment="1" applyProtection="1">
      <alignment vertical="center" wrapText="1"/>
      <protection locked="0"/>
    </xf>
    <xf numFmtId="0" fontId="8" fillId="2" borderId="34" xfId="37" applyFont="1" applyFill="1" applyBorder="1" applyAlignment="1" applyProtection="1">
      <alignment vertical="center" wrapText="1"/>
      <protection locked="0"/>
    </xf>
    <xf numFmtId="0" fontId="8" fillId="2" borderId="35" xfId="37" applyFont="1" applyFill="1" applyBorder="1" applyAlignment="1" applyProtection="1">
      <alignment vertical="center" wrapText="1"/>
      <protection locked="0"/>
    </xf>
    <xf numFmtId="0" fontId="36" fillId="0" borderId="36" xfId="37" applyFont="1" applyBorder="1" applyAlignment="1" applyProtection="1">
      <alignment horizontal="left" vertical="center" wrapText="1"/>
      <protection locked="0"/>
    </xf>
    <xf numFmtId="0" fontId="34" fillId="0" borderId="36" xfId="42" applyFont="1" applyBorder="1" applyAlignment="1" applyProtection="1">
      <alignment horizontal="center" vertical="center"/>
      <protection locked="0"/>
    </xf>
    <xf numFmtId="0" fontId="8" fillId="0" borderId="10" xfId="37" applyFont="1" applyBorder="1" applyAlignment="1" applyProtection="1">
      <alignment horizontal="center" vertical="center"/>
      <protection locked="0"/>
    </xf>
    <xf numFmtId="174" fontId="8" fillId="2" borderId="33" xfId="37" applyNumberFormat="1" applyFont="1" applyFill="1" applyBorder="1" applyAlignment="1" applyProtection="1">
      <alignment horizontal="left" vertical="center" wrapText="1"/>
      <protection locked="0"/>
    </xf>
    <xf numFmtId="0" fontId="41" fillId="0" borderId="0" xfId="39" applyFont="1" applyAlignment="1">
      <alignment horizontal="center" vertical="center" wrapText="1"/>
    </xf>
    <xf numFmtId="0" fontId="41" fillId="0" borderId="0" xfId="39" applyFont="1" applyAlignment="1">
      <alignment vertical="center" wrapText="1"/>
    </xf>
    <xf numFmtId="0" fontId="8" fillId="2" borderId="37" xfId="33" applyFill="1" applyBorder="1" applyAlignment="1" applyProtection="1">
      <alignment horizontal="left" vertical="center"/>
      <protection locked="0"/>
    </xf>
    <xf numFmtId="164" fontId="8" fillId="0" borderId="0" xfId="7" applyFont="1" applyBorder="1" applyProtection="1">
      <protection hidden="1"/>
    </xf>
    <xf numFmtId="0" fontId="7" fillId="0" borderId="18" xfId="0" applyFont="1" applyBorder="1" applyAlignment="1">
      <alignment horizontal="center" vertical="center" wrapText="1"/>
    </xf>
    <xf numFmtId="0" fontId="43" fillId="0" borderId="18" xfId="0" applyFont="1" applyBorder="1" applyAlignment="1">
      <alignment horizontal="center" vertical="center" wrapText="1"/>
    </xf>
    <xf numFmtId="0" fontId="44" fillId="5"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42" fillId="0" borderId="0" xfId="0" applyFont="1" applyAlignment="1">
      <alignment horizontal="center" vertical="center"/>
    </xf>
    <xf numFmtId="0" fontId="43"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11" xfId="0" applyFont="1" applyBorder="1" applyAlignment="1">
      <alignment horizontal="center" vertical="center" wrapText="1"/>
    </xf>
    <xf numFmtId="0" fontId="7" fillId="0" borderId="18" xfId="0" applyFont="1" applyBorder="1" applyAlignment="1">
      <alignment horizontal="center" vertical="center"/>
    </xf>
    <xf numFmtId="175" fontId="42" fillId="0" borderId="18" xfId="7" applyNumberFormat="1" applyFont="1" applyBorder="1" applyAlignment="1" applyProtection="1">
      <alignment vertical="center"/>
    </xf>
    <xf numFmtId="164" fontId="42" fillId="0" borderId="18" xfId="7" applyFont="1" applyBorder="1" applyAlignment="1" applyProtection="1">
      <alignment vertical="center"/>
    </xf>
    <xf numFmtId="164" fontId="42" fillId="0" borderId="18" xfId="7" applyFont="1" applyBorder="1" applyAlignment="1" applyProtection="1">
      <alignment horizontal="center" vertical="center"/>
    </xf>
    <xf numFmtId="0" fontId="0" fillId="0" borderId="18" xfId="0" applyBorder="1" applyAlignment="1">
      <alignment horizontal="center" vertical="center"/>
    </xf>
    <xf numFmtId="0" fontId="8" fillId="0" borderId="11" xfId="37" quotePrefix="1" applyFont="1" applyBorder="1" applyAlignment="1">
      <alignment horizontal="right" vertical="center"/>
    </xf>
    <xf numFmtId="0" fontId="45" fillId="0" borderId="0" xfId="0" applyFont="1" applyAlignment="1">
      <alignment horizontal="left" vertical="center"/>
    </xf>
    <xf numFmtId="0" fontId="46" fillId="0" borderId="0" xfId="0" applyFont="1" applyAlignment="1" applyProtection="1">
      <alignment vertical="center"/>
      <protection hidden="1"/>
    </xf>
    <xf numFmtId="0" fontId="0" fillId="0" borderId="0" xfId="0" applyAlignment="1" applyProtection="1">
      <alignment vertical="center"/>
      <protection hidden="1"/>
    </xf>
    <xf numFmtId="0" fontId="0" fillId="0" borderId="18" xfId="0" applyBorder="1" applyAlignment="1" applyProtection="1">
      <alignment vertical="center"/>
      <protection hidden="1"/>
    </xf>
    <xf numFmtId="0" fontId="45" fillId="0" borderId="0" xfId="0" applyFont="1" applyAlignment="1" applyProtection="1">
      <alignment horizontal="left" vertical="center"/>
      <protection hidden="1"/>
    </xf>
    <xf numFmtId="0" fontId="19" fillId="0" borderId="0" xfId="0" applyFont="1" applyProtection="1">
      <protection hidden="1"/>
    </xf>
    <xf numFmtId="0" fontId="33" fillId="0" borderId="14" xfId="0" applyFont="1" applyBorder="1" applyAlignment="1" applyProtection="1">
      <alignment horizontal="center" vertical="center" wrapText="1"/>
      <protection hidden="1"/>
    </xf>
    <xf numFmtId="164" fontId="33" fillId="0" borderId="14" xfId="7" applyFont="1" applyBorder="1" applyAlignment="1" applyProtection="1">
      <alignment horizontal="center" vertical="center" wrapText="1"/>
      <protection hidden="1"/>
    </xf>
    <xf numFmtId="0" fontId="33" fillId="0" borderId="18" xfId="0" applyFont="1" applyBorder="1" applyAlignment="1" applyProtection="1">
      <alignment horizontal="center" vertical="center"/>
      <protection hidden="1"/>
    </xf>
    <xf numFmtId="164" fontId="33" fillId="0" borderId="18" xfId="7" applyFont="1" applyFill="1" applyBorder="1" applyAlignment="1" applyProtection="1">
      <alignment horizontal="center" vertical="center"/>
      <protection hidden="1"/>
    </xf>
    <xf numFmtId="164" fontId="33" fillId="0" borderId="18" xfId="7" applyFont="1" applyFill="1" applyBorder="1" applyAlignment="1" applyProtection="1">
      <alignment horizontal="center" vertical="center" wrapText="1"/>
      <protection hidden="1"/>
    </xf>
    <xf numFmtId="164" fontId="19" fillId="0" borderId="0" xfId="7" applyFont="1" applyProtection="1">
      <protection hidden="1"/>
    </xf>
    <xf numFmtId="0" fontId="9" fillId="0" borderId="19" xfId="35" applyFont="1" applyBorder="1" applyAlignment="1" applyProtection="1">
      <alignment vertical="center"/>
      <protection hidden="1"/>
    </xf>
    <xf numFmtId="0" fontId="8" fillId="0" borderId="19" xfId="35" applyFont="1" applyBorder="1" applyAlignment="1" applyProtection="1">
      <alignment vertical="center"/>
      <protection hidden="1"/>
    </xf>
    <xf numFmtId="0" fontId="9" fillId="0" borderId="19" xfId="35" applyFont="1" applyBorder="1" applyAlignment="1" applyProtection="1">
      <alignment horizontal="right" vertical="center"/>
      <protection hidden="1"/>
    </xf>
    <xf numFmtId="0" fontId="11" fillId="0" borderId="0" xfId="24" applyProtection="1">
      <protection hidden="1"/>
    </xf>
    <xf numFmtId="0" fontId="8" fillId="0" borderId="0" xfId="35" applyFont="1" applyAlignment="1" applyProtection="1">
      <alignment vertical="center"/>
      <protection hidden="1"/>
    </xf>
    <xf numFmtId="0" fontId="9" fillId="0" borderId="0" xfId="35" applyFont="1" applyAlignment="1" applyProtection="1">
      <alignment horizontal="center" vertical="center"/>
      <protection hidden="1"/>
    </xf>
    <xf numFmtId="0" fontId="8" fillId="0" borderId="0" xfId="35" applyFont="1" applyAlignment="1" applyProtection="1">
      <alignment horizontal="left" vertical="center"/>
      <protection hidden="1"/>
    </xf>
    <xf numFmtId="173" fontId="8" fillId="0" borderId="0" xfId="35" applyNumberFormat="1" applyFont="1" applyAlignment="1" applyProtection="1">
      <alignment horizontal="left" vertical="center"/>
      <protection hidden="1"/>
    </xf>
    <xf numFmtId="0" fontId="8" fillId="0" borderId="0" xfId="36" applyAlignment="1" applyProtection="1">
      <alignment horizontal="left" vertical="center"/>
      <protection hidden="1"/>
    </xf>
    <xf numFmtId="0" fontId="9" fillId="0" borderId="0" xfId="36" applyFont="1" applyAlignment="1" applyProtection="1">
      <alignment horizontal="left" vertical="center"/>
      <protection hidden="1"/>
    </xf>
    <xf numFmtId="0" fontId="8" fillId="0" borderId="0" xfId="35" applyFont="1" applyAlignment="1" applyProtection="1">
      <alignment horizontal="justify" vertical="center"/>
      <protection hidden="1"/>
    </xf>
    <xf numFmtId="0" fontId="8" fillId="0" borderId="0" xfId="41" applyAlignment="1" applyProtection="1">
      <alignment horizontal="left" vertical="center"/>
      <protection hidden="1"/>
    </xf>
    <xf numFmtId="0" fontId="8" fillId="0" borderId="0" xfId="35" applyFont="1" applyAlignment="1" applyProtection="1">
      <alignment vertical="top"/>
      <protection hidden="1"/>
    </xf>
    <xf numFmtId="172" fontId="8" fillId="0" borderId="0" xfId="35" applyNumberFormat="1" applyFont="1" applyAlignment="1" applyProtection="1">
      <alignment horizontal="center" vertical="top"/>
      <protection hidden="1"/>
    </xf>
    <xf numFmtId="0" fontId="8" fillId="0" borderId="0" xfId="35" applyFont="1" applyAlignment="1" applyProtection="1">
      <alignment horizontal="justify" vertical="top"/>
      <protection hidden="1"/>
    </xf>
    <xf numFmtId="0" fontId="8" fillId="0" borderId="0" xfId="35" applyFont="1" applyAlignment="1" applyProtection="1">
      <alignment horizontal="justify"/>
      <protection hidden="1"/>
    </xf>
    <xf numFmtId="0" fontId="8" fillId="0" borderId="0" xfId="35" quotePrefix="1" applyFont="1" applyAlignment="1" applyProtection="1">
      <alignment horizontal="justify"/>
      <protection hidden="1"/>
    </xf>
    <xf numFmtId="4" fontId="7" fillId="0" borderId="0" xfId="35" quotePrefix="1" applyNumberFormat="1" applyFont="1" applyAlignment="1" applyProtection="1">
      <alignment vertical="center"/>
      <protection hidden="1"/>
    </xf>
    <xf numFmtId="172" fontId="8" fillId="0" borderId="0" xfId="35" applyNumberFormat="1" applyFont="1" applyAlignment="1" applyProtection="1">
      <alignment horizontal="center" vertical="center"/>
      <protection hidden="1"/>
    </xf>
    <xf numFmtId="0" fontId="8" fillId="0" borderId="0" xfId="35" applyFont="1" applyAlignment="1" applyProtection="1">
      <alignment horizontal="center" vertical="top"/>
      <protection hidden="1"/>
    </xf>
    <xf numFmtId="0" fontId="8" fillId="0" borderId="0" xfId="33" applyAlignment="1" applyProtection="1">
      <alignment vertical="center"/>
      <protection hidden="1"/>
    </xf>
    <xf numFmtId="0" fontId="8" fillId="0" borderId="0" xfId="33" applyAlignment="1" applyProtection="1">
      <alignment horizontal="center" vertical="center" wrapText="1"/>
      <protection hidden="1"/>
    </xf>
    <xf numFmtId="0" fontId="8" fillId="0" borderId="0" xfId="33" applyProtection="1">
      <protection hidden="1"/>
    </xf>
    <xf numFmtId="0" fontId="8" fillId="0" borderId="0" xfId="33" applyAlignment="1" applyProtection="1">
      <alignment horizontal="justify" vertical="center"/>
      <protection hidden="1"/>
    </xf>
    <xf numFmtId="172" fontId="8" fillId="0" borderId="0" xfId="33" applyNumberFormat="1" applyAlignment="1" applyProtection="1">
      <alignment horizontal="center" vertical="center"/>
      <protection hidden="1"/>
    </xf>
    <xf numFmtId="0" fontId="8" fillId="0" borderId="0" xfId="33" applyAlignment="1" applyProtection="1">
      <alignment horizontal="right" vertical="center"/>
      <protection hidden="1"/>
    </xf>
    <xf numFmtId="0" fontId="8" fillId="0" borderId="0" xfId="35" applyFont="1" applyProtection="1">
      <protection hidden="1"/>
    </xf>
    <xf numFmtId="173" fontId="9" fillId="0" borderId="0" xfId="35" applyNumberFormat="1" applyFont="1" applyAlignment="1" applyProtection="1">
      <alignment vertical="center"/>
      <protection hidden="1"/>
    </xf>
    <xf numFmtId="0" fontId="9" fillId="0" borderId="0" xfId="35" applyFont="1" applyAlignment="1" applyProtection="1">
      <alignment horizontal="right" vertical="center"/>
      <protection hidden="1"/>
    </xf>
    <xf numFmtId="0" fontId="9" fillId="0" borderId="0" xfId="35" applyFont="1" applyAlignment="1" applyProtection="1">
      <alignment horizontal="left" vertical="center" indent="2"/>
      <protection hidden="1"/>
    </xf>
    <xf numFmtId="0" fontId="9" fillId="0" borderId="0" xfId="35" applyFont="1" applyAlignment="1" applyProtection="1">
      <alignment horizontal="left" vertical="center" indent="1"/>
      <protection hidden="1"/>
    </xf>
    <xf numFmtId="0" fontId="8" fillId="0" borderId="0" xfId="35" applyFont="1" applyAlignment="1" applyProtection="1">
      <alignment horizontal="left" vertical="center" indent="1"/>
      <protection hidden="1"/>
    </xf>
    <xf numFmtId="0" fontId="8" fillId="0" borderId="0" xfId="33" applyAlignment="1" applyProtection="1">
      <alignment horizontal="left" vertical="center" indent="2"/>
      <protection hidden="1"/>
    </xf>
    <xf numFmtId="0" fontId="9" fillId="0" borderId="0" xfId="33" applyFont="1" applyAlignment="1" applyProtection="1">
      <alignment horizontal="left" vertical="center"/>
      <protection hidden="1"/>
    </xf>
    <xf numFmtId="173" fontId="9" fillId="0" borderId="0" xfId="33" applyNumberFormat="1" applyFont="1" applyAlignment="1" applyProtection="1">
      <alignment horizontal="left" vertical="center" indent="1"/>
      <protection hidden="1"/>
    </xf>
    <xf numFmtId="0" fontId="43" fillId="0" borderId="0" xfId="0" applyFont="1" applyAlignment="1">
      <alignment horizontal="center" vertical="center" wrapText="1"/>
    </xf>
    <xf numFmtId="0" fontId="5" fillId="0" borderId="44" xfId="0" applyFont="1" applyBorder="1" applyAlignment="1">
      <alignment horizontal="center" vertical="center" wrapText="1"/>
    </xf>
    <xf numFmtId="0" fontId="5" fillId="0" borderId="1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44" xfId="0" applyFont="1" applyBorder="1" applyAlignment="1">
      <alignment horizontal="center" vertical="center" wrapText="1"/>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0" fillId="0" borderId="18" xfId="0" applyBorder="1" applyAlignment="1">
      <alignment vertical="center" wrapText="1"/>
    </xf>
    <xf numFmtId="0" fontId="0" fillId="0" borderId="18" xfId="0" applyBorder="1" applyAlignment="1">
      <alignment vertical="center"/>
    </xf>
    <xf numFmtId="0" fontId="46" fillId="0" borderId="0" xfId="0" applyFont="1" applyAlignment="1">
      <alignment vertical="center"/>
    </xf>
    <xf numFmtId="0" fontId="0" fillId="0" borderId="0" xfId="0" applyAlignment="1">
      <alignment vertical="center"/>
    </xf>
    <xf numFmtId="1" fontId="0" fillId="0" borderId="0" xfId="0" applyNumberFormat="1"/>
    <xf numFmtId="9" fontId="39" fillId="0" borderId="18" xfId="0" applyNumberFormat="1" applyFont="1" applyBorder="1" applyAlignment="1">
      <alignment horizontal="center" vertical="center" wrapText="1"/>
    </xf>
    <xf numFmtId="0" fontId="30" fillId="8" borderId="18" xfId="0" applyFont="1" applyFill="1" applyBorder="1" applyAlignment="1">
      <alignment horizontal="center" vertical="center" wrapText="1"/>
    </xf>
    <xf numFmtId="0" fontId="51" fillId="8" borderId="18" xfId="48" applyFont="1" applyFill="1" applyBorder="1" applyAlignment="1">
      <alignment horizontal="center" vertical="center" wrapText="1" readingOrder="1"/>
    </xf>
    <xf numFmtId="0" fontId="51" fillId="8" borderId="18" xfId="34" applyFont="1" applyFill="1" applyBorder="1" applyAlignment="1">
      <alignment horizontal="left" vertical="center" readingOrder="1"/>
    </xf>
    <xf numFmtId="0" fontId="40" fillId="7" borderId="18" xfId="0" applyFont="1" applyFill="1" applyBorder="1" applyAlignment="1">
      <alignment horizontal="center" vertical="center"/>
    </xf>
    <xf numFmtId="0" fontId="5" fillId="7" borderId="44"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43" fillId="7" borderId="14" xfId="0" applyFont="1" applyFill="1" applyBorder="1" applyAlignment="1">
      <alignment horizontal="center" vertical="center" wrapText="1"/>
    </xf>
    <xf numFmtId="0" fontId="43" fillId="7" borderId="44"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26" fillId="7" borderId="18" xfId="0" applyFont="1" applyFill="1" applyBorder="1" applyAlignment="1">
      <alignment vertical="center" wrapText="1"/>
    </xf>
    <xf numFmtId="0" fontId="5" fillId="7" borderId="14" xfId="0" applyFont="1" applyFill="1" applyBorder="1" applyAlignment="1">
      <alignment horizontal="center" vertical="center"/>
    </xf>
    <xf numFmtId="0" fontId="5" fillId="7" borderId="18" xfId="0" applyFont="1" applyFill="1" applyBorder="1" applyAlignment="1">
      <alignment horizontal="center" vertical="center"/>
    </xf>
    <xf numFmtId="0" fontId="6" fillId="7" borderId="18" xfId="0" applyFont="1" applyFill="1" applyBorder="1" applyAlignment="1">
      <alignment horizontal="justify" vertical="center" wrapText="1"/>
    </xf>
    <xf numFmtId="0" fontId="5" fillId="7" borderId="18" xfId="0" applyFont="1" applyFill="1" applyBorder="1" applyAlignment="1">
      <alignment vertical="center"/>
    </xf>
    <xf numFmtId="164" fontId="7" fillId="7" borderId="18" xfId="7" applyFont="1" applyFill="1" applyBorder="1" applyAlignment="1" applyProtection="1">
      <alignment vertical="center"/>
    </xf>
    <xf numFmtId="0" fontId="52" fillId="0" borderId="18" xfId="0" applyFont="1" applyBorder="1" applyAlignment="1">
      <alignment horizontal="center" vertical="center" wrapText="1"/>
    </xf>
    <xf numFmtId="0" fontId="54" fillId="8" borderId="18" xfId="0" applyFont="1" applyFill="1" applyBorder="1" applyAlignment="1">
      <alignment horizontal="justify" vertical="center" wrapText="1"/>
    </xf>
    <xf numFmtId="2" fontId="5" fillId="0" borderId="18" xfId="0" applyNumberFormat="1" applyFont="1" applyBorder="1" applyAlignment="1">
      <alignment vertical="center"/>
    </xf>
    <xf numFmtId="2" fontId="5" fillId="9" borderId="14" xfId="0" applyNumberFormat="1" applyFont="1" applyFill="1" applyBorder="1" applyAlignment="1" applyProtection="1">
      <alignment horizontal="center" vertical="center"/>
      <protection locked="0"/>
    </xf>
    <xf numFmtId="0" fontId="5" fillId="9" borderId="14" xfId="0" applyFont="1" applyFill="1" applyBorder="1" applyAlignment="1" applyProtection="1">
      <alignment horizontal="center" vertical="center"/>
      <protection locked="0"/>
    </xf>
    <xf numFmtId="0" fontId="42" fillId="9" borderId="44" xfId="0" applyFont="1" applyFill="1" applyBorder="1" applyAlignment="1" applyProtection="1">
      <alignment vertical="center"/>
      <protection locked="0"/>
    </xf>
    <xf numFmtId="164" fontId="7" fillId="7" borderId="18" xfId="7" applyFont="1" applyFill="1" applyBorder="1" applyAlignment="1" applyProtection="1">
      <alignment horizontal="center" vertical="center"/>
    </xf>
    <xf numFmtId="0" fontId="40" fillId="8" borderId="18" xfId="0" applyFont="1" applyFill="1" applyBorder="1" applyAlignment="1">
      <alignment horizontal="center" vertical="center"/>
    </xf>
    <xf numFmtId="0" fontId="5" fillId="8" borderId="4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43" fillId="8" borderId="14" xfId="0" applyFont="1" applyFill="1" applyBorder="1" applyAlignment="1">
      <alignment horizontal="center" vertical="center" wrapText="1"/>
    </xf>
    <xf numFmtId="0" fontId="43" fillId="8" borderId="44" xfId="0" applyFont="1" applyFill="1" applyBorder="1" applyAlignment="1">
      <alignment horizontal="center" vertical="center" wrapText="1"/>
    </xf>
    <xf numFmtId="0" fontId="6" fillId="8" borderId="18" xfId="0" applyFont="1" applyFill="1" applyBorder="1" applyAlignment="1">
      <alignment horizontal="justify" vertical="center" wrapText="1"/>
    </xf>
    <xf numFmtId="0" fontId="11" fillId="8" borderId="18" xfId="0" applyFont="1" applyFill="1" applyBorder="1" applyAlignment="1">
      <alignment horizontal="center" vertical="center" wrapText="1"/>
    </xf>
    <xf numFmtId="0" fontId="26" fillId="8" borderId="18" xfId="0" applyFont="1" applyFill="1" applyBorder="1" applyAlignment="1">
      <alignment vertical="center" wrapText="1"/>
    </xf>
    <xf numFmtId="0" fontId="5" fillId="8" borderId="14" xfId="0" applyFont="1" applyFill="1" applyBorder="1" applyAlignment="1">
      <alignment horizontal="center" vertical="center"/>
    </xf>
    <xf numFmtId="176" fontId="7" fillId="8" borderId="18" xfId="7" applyNumberFormat="1" applyFont="1" applyFill="1" applyBorder="1" applyAlignment="1" applyProtection="1">
      <alignment horizontal="center" vertical="center"/>
    </xf>
    <xf numFmtId="0" fontId="5" fillId="8" borderId="18" xfId="0" applyFont="1" applyFill="1" applyBorder="1" applyAlignment="1">
      <alignment horizontal="center" vertical="center"/>
    </xf>
    <xf numFmtId="164" fontId="47" fillId="7" borderId="18" xfId="7" applyFont="1" applyFill="1" applyBorder="1" applyAlignment="1" applyProtection="1">
      <alignment horizontal="center" vertical="center" wrapText="1"/>
    </xf>
    <xf numFmtId="0" fontId="46" fillId="0" borderId="18" xfId="0" applyFont="1" applyBorder="1" applyAlignment="1">
      <alignment horizontal="center" vertical="top"/>
    </xf>
    <xf numFmtId="0" fontId="3" fillId="0" borderId="0" xfId="0" applyFont="1" applyAlignment="1" applyProtection="1">
      <alignment vertical="center"/>
      <protection hidden="1"/>
    </xf>
    <xf numFmtId="0" fontId="3" fillId="0" borderId="0" xfId="0" applyFont="1" applyAlignment="1" applyProtection="1">
      <alignment horizontal="left"/>
      <protection hidden="1"/>
    </xf>
    <xf numFmtId="164" fontId="3" fillId="0" borderId="0" xfId="7" applyFont="1" applyBorder="1" applyAlignment="1" applyProtection="1">
      <alignment horizontal="center" vertical="center"/>
      <protection hidden="1"/>
    </xf>
    <xf numFmtId="0" fontId="3" fillId="0" borderId="0" xfId="0" applyFont="1" applyAlignment="1" applyProtection="1">
      <alignment vertical="top"/>
      <protection hidden="1"/>
    </xf>
    <xf numFmtId="164" fontId="3" fillId="0" borderId="18" xfId="7" applyFont="1" applyBorder="1" applyAlignment="1" applyProtection="1">
      <alignment horizontal="center" vertical="top"/>
      <protection hidden="1"/>
    </xf>
    <xf numFmtId="164" fontId="3" fillId="0" borderId="18" xfId="7" applyFont="1" applyFill="1" applyBorder="1" applyAlignment="1" applyProtection="1">
      <alignment horizontal="center" vertical="center"/>
      <protection hidden="1"/>
    </xf>
    <xf numFmtId="0" fontId="3" fillId="0" borderId="39" xfId="0" applyFont="1" applyBorder="1" applyAlignment="1" applyProtection="1">
      <alignment vertical="center" wrapText="1"/>
      <protection hidden="1"/>
    </xf>
    <xf numFmtId="0" fontId="3" fillId="0" borderId="40" xfId="0" applyFont="1" applyBorder="1" applyAlignment="1" applyProtection="1">
      <alignment vertical="center" wrapText="1"/>
      <protection hidden="1"/>
    </xf>
    <xf numFmtId="164" fontId="3" fillId="0" borderId="41" xfId="7" applyFont="1" applyBorder="1" applyAlignment="1" applyProtection="1">
      <alignment horizontal="center" vertical="center" wrapText="1"/>
      <protection hidden="1"/>
    </xf>
    <xf numFmtId="0" fontId="3" fillId="0" borderId="42" xfId="0" applyFont="1" applyBorder="1" applyAlignment="1" applyProtection="1">
      <alignment horizontal="justify" vertical="center"/>
      <protection hidden="1"/>
    </xf>
    <xf numFmtId="0" fontId="3" fillId="0" borderId="0" xfId="0" applyFont="1" applyProtection="1">
      <protection hidden="1"/>
    </xf>
    <xf numFmtId="164" fontId="3" fillId="0" borderId="43" xfId="7" applyFont="1" applyBorder="1" applyAlignment="1" applyProtection="1">
      <alignment horizontal="center"/>
      <protection hidden="1"/>
    </xf>
    <xf numFmtId="0" fontId="3" fillId="0" borderId="42" xfId="0" applyFont="1" applyBorder="1" applyAlignment="1" applyProtection="1">
      <alignment vertical="center"/>
      <protection hidden="1"/>
    </xf>
    <xf numFmtId="0" fontId="3" fillId="0" borderId="44" xfId="0" applyFont="1" applyBorder="1" applyAlignment="1" applyProtection="1">
      <alignment vertical="center"/>
      <protection hidden="1"/>
    </xf>
    <xf numFmtId="0" fontId="3" fillId="0" borderId="19" xfId="0" applyFont="1" applyBorder="1" applyProtection="1">
      <protection hidden="1"/>
    </xf>
    <xf numFmtId="0" fontId="3" fillId="0" borderId="19" xfId="0" applyFont="1" applyBorder="1" applyAlignment="1" applyProtection="1">
      <alignment vertical="center"/>
      <protection hidden="1"/>
    </xf>
    <xf numFmtId="164" fontId="3" fillId="0" borderId="30" xfId="7" applyFont="1" applyBorder="1" applyAlignment="1" applyProtection="1">
      <alignment horizontal="center"/>
      <protection hidden="1"/>
    </xf>
    <xf numFmtId="0" fontId="20" fillId="0" borderId="18" xfId="0" applyFont="1" applyBorder="1" applyAlignment="1">
      <alignment horizontal="center" vertical="center" wrapText="1"/>
    </xf>
    <xf numFmtId="0" fontId="42" fillId="0" borderId="0" xfId="0" applyFont="1" applyAlignment="1">
      <alignment vertical="center"/>
    </xf>
    <xf numFmtId="0" fontId="42" fillId="8" borderId="18" xfId="0" applyFont="1" applyFill="1" applyBorder="1" applyAlignment="1">
      <alignment horizontal="center" vertical="center"/>
    </xf>
    <xf numFmtId="9" fontId="42" fillId="8" borderId="18" xfId="0" applyNumberFormat="1" applyFont="1" applyFill="1" applyBorder="1" applyAlignment="1">
      <alignment horizontal="center" vertical="center"/>
    </xf>
    <xf numFmtId="0" fontId="42" fillId="8" borderId="18" xfId="0" applyFont="1" applyFill="1" applyBorder="1" applyAlignment="1">
      <alignment vertical="center"/>
    </xf>
    <xf numFmtId="2" fontId="42" fillId="8" borderId="18" xfId="0" applyNumberFormat="1" applyFont="1" applyFill="1" applyBorder="1" applyAlignment="1">
      <alignment vertical="center"/>
    </xf>
    <xf numFmtId="10" fontId="42" fillId="8" borderId="18" xfId="0" applyNumberFormat="1" applyFont="1" applyFill="1" applyBorder="1" applyAlignment="1">
      <alignment vertical="center"/>
    </xf>
    <xf numFmtId="0" fontId="20" fillId="0" borderId="18" xfId="0" applyFont="1" applyBorder="1" applyAlignment="1">
      <alignment horizontal="justify" vertical="center" wrapText="1"/>
    </xf>
    <xf numFmtId="0" fontId="53" fillId="10" borderId="18" xfId="0" applyFont="1" applyFill="1" applyBorder="1" applyAlignment="1">
      <alignment horizontal="center" vertical="center"/>
    </xf>
    <xf numFmtId="164" fontId="42" fillId="0" borderId="0" xfId="0" applyNumberFormat="1" applyFont="1" applyAlignment="1">
      <alignment vertical="center"/>
    </xf>
    <xf numFmtId="0" fontId="27" fillId="8" borderId="18" xfId="0" applyFont="1" applyFill="1" applyBorder="1" applyAlignment="1">
      <alignment horizontal="center" vertical="center" wrapText="1"/>
    </xf>
    <xf numFmtId="43" fontId="42" fillId="0" borderId="0" xfId="0" applyNumberFormat="1" applyFont="1" applyAlignment="1">
      <alignment vertical="center"/>
    </xf>
    <xf numFmtId="0" fontId="42" fillId="0" borderId="0" xfId="0" applyFont="1"/>
    <xf numFmtId="164" fontId="56" fillId="0" borderId="18" xfId="7" applyFont="1" applyBorder="1" applyAlignment="1" applyProtection="1">
      <alignment horizontal="center" vertical="center"/>
    </xf>
    <xf numFmtId="0" fontId="57" fillId="0" borderId="18" xfId="0" applyFont="1" applyBorder="1" applyAlignment="1">
      <alignment horizontal="left" vertical="top" wrapText="1"/>
    </xf>
    <xf numFmtId="0" fontId="58" fillId="0" borderId="18" xfId="0" applyFont="1" applyBorder="1" applyAlignment="1">
      <alignment horizontal="center" vertical="center" wrapText="1"/>
    </xf>
    <xf numFmtId="0" fontId="5" fillId="0" borderId="18" xfId="25" applyFont="1" applyBorder="1" applyAlignment="1">
      <alignment horizontal="center" vertical="center" wrapText="1"/>
    </xf>
    <xf numFmtId="164" fontId="4" fillId="7" borderId="18" xfId="7" applyFont="1" applyFill="1" applyBorder="1" applyAlignment="1" applyProtection="1">
      <alignment vertical="center"/>
    </xf>
    <xf numFmtId="164" fontId="4" fillId="0" borderId="18" xfId="7" applyFont="1" applyBorder="1" applyAlignment="1" applyProtection="1">
      <alignment vertical="center" wrapText="1"/>
    </xf>
    <xf numFmtId="164" fontId="59" fillId="0" borderId="18" xfId="7" applyFont="1" applyBorder="1" applyAlignment="1" applyProtection="1">
      <alignment vertical="center" wrapText="1"/>
    </xf>
    <xf numFmtId="0" fontId="57" fillId="0" borderId="18" xfId="0" applyFont="1" applyBorder="1" applyAlignment="1">
      <alignment horizontal="center" vertical="center" wrapText="1"/>
    </xf>
    <xf numFmtId="10" fontId="4" fillId="0" borderId="18" xfId="52" applyNumberFormat="1" applyFont="1" applyBorder="1" applyAlignment="1" applyProtection="1">
      <alignment vertical="center" wrapText="1"/>
    </xf>
    <xf numFmtId="164" fontId="5" fillId="0" borderId="18" xfId="7" applyFont="1" applyBorder="1" applyAlignment="1" applyProtection="1">
      <alignment horizontal="center" vertical="center"/>
    </xf>
    <xf numFmtId="164" fontId="7" fillId="8" borderId="18" xfId="7" applyFont="1" applyFill="1" applyBorder="1" applyAlignment="1" applyProtection="1">
      <alignment horizontal="center" vertical="center"/>
    </xf>
    <xf numFmtId="164" fontId="5" fillId="8" borderId="18" xfId="0" applyNumberFormat="1" applyFont="1" applyFill="1" applyBorder="1" applyAlignment="1">
      <alignment horizontal="center" vertical="center"/>
    </xf>
    <xf numFmtId="4" fontId="3" fillId="0" borderId="18" xfId="7" applyNumberFormat="1" applyFont="1" applyFill="1" applyBorder="1" applyAlignment="1" applyProtection="1">
      <alignment horizontal="center" vertical="center"/>
      <protection hidden="1"/>
    </xf>
    <xf numFmtId="4" fontId="3" fillId="0" borderId="18" xfId="7" applyNumberFormat="1" applyFont="1" applyBorder="1" applyAlignment="1" applyProtection="1">
      <alignment horizontal="center" vertical="center"/>
      <protection hidden="1"/>
    </xf>
    <xf numFmtId="10" fontId="42" fillId="0" borderId="18" xfId="52" applyNumberFormat="1" applyFont="1" applyBorder="1" applyAlignment="1" applyProtection="1">
      <alignment vertical="center"/>
    </xf>
    <xf numFmtId="0" fontId="61" fillId="0" borderId="18" xfId="0" applyFont="1" applyBorder="1" applyAlignment="1">
      <alignment vertical="top" wrapText="1"/>
    </xf>
    <xf numFmtId="10" fontId="42" fillId="9" borderId="18" xfId="52" applyNumberFormat="1" applyFont="1" applyFill="1" applyBorder="1" applyAlignment="1" applyProtection="1">
      <alignment vertical="center"/>
      <protection locked="0"/>
    </xf>
    <xf numFmtId="0" fontId="48" fillId="0" borderId="0" xfId="39" applyFont="1" applyAlignment="1">
      <alignment horizontal="center" vertical="center" wrapText="1"/>
    </xf>
    <xf numFmtId="0" fontId="35" fillId="3" borderId="0" xfId="37" applyFont="1" applyFill="1" applyAlignment="1">
      <alignment horizontal="center" vertical="center"/>
    </xf>
    <xf numFmtId="0" fontId="8" fillId="0" borderId="0" xfId="40" applyAlignment="1" applyProtection="1">
      <alignment horizontal="left" vertical="center" wrapText="1"/>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justify" vertical="center" wrapText="1"/>
      <protection hidden="1"/>
    </xf>
    <xf numFmtId="0" fontId="9" fillId="0" borderId="0" xfId="40" applyFont="1" applyAlignment="1" applyProtection="1">
      <alignment horizontal="left" vertical="center" wrapText="1"/>
      <protection hidden="1"/>
    </xf>
    <xf numFmtId="0" fontId="5" fillId="0" borderId="37" xfId="25" applyFont="1" applyBorder="1" applyAlignment="1" applyProtection="1">
      <alignment horizontal="justify" vertical="top" wrapText="1"/>
      <protection hidden="1"/>
    </xf>
    <xf numFmtId="0" fontId="5" fillId="0" borderId="26" xfId="25" applyFont="1" applyBorder="1" applyAlignment="1" applyProtection="1">
      <alignment horizontal="justify" vertical="top" wrapText="1"/>
      <protection hidden="1"/>
    </xf>
    <xf numFmtId="0" fontId="5" fillId="0" borderId="45" xfId="25" applyFont="1" applyBorder="1" applyAlignment="1" applyProtection="1">
      <alignment horizontal="justify" vertical="top" wrapText="1"/>
      <protection hidden="1"/>
    </xf>
    <xf numFmtId="0" fontId="5" fillId="0" borderId="46" xfId="25" applyFont="1" applyBorder="1" applyAlignment="1" applyProtection="1">
      <alignment horizontal="justify" vertical="top" wrapText="1"/>
      <protection hidden="1"/>
    </xf>
    <xf numFmtId="0" fontId="24" fillId="0" borderId="47" xfId="25" applyFont="1" applyBorder="1" applyAlignment="1" applyProtection="1">
      <alignment horizontal="center" vertical="center"/>
      <protection hidden="1"/>
    </xf>
    <xf numFmtId="0" fontId="24" fillId="0" borderId="48" xfId="25" applyFont="1" applyBorder="1" applyAlignment="1" applyProtection="1">
      <alignment horizontal="center" vertical="center"/>
      <protection hidden="1"/>
    </xf>
    <xf numFmtId="0" fontId="24" fillId="0" borderId="24" xfId="25" applyFont="1" applyBorder="1" applyAlignment="1" applyProtection="1">
      <alignment horizontal="center" vertical="center"/>
      <protection hidden="1"/>
    </xf>
    <xf numFmtId="0" fontId="5" fillId="0" borderId="0" xfId="25" applyFont="1" applyAlignment="1" applyProtection="1">
      <alignment horizontal="justify" vertical="top" wrapText="1"/>
      <protection hidden="1"/>
    </xf>
    <xf numFmtId="0" fontId="5" fillId="0" borderId="0" xfId="25" applyFont="1" applyAlignment="1" applyProtection="1">
      <alignment horizontal="justify" vertical="top"/>
      <protection hidden="1"/>
    </xf>
    <xf numFmtId="0" fontId="7" fillId="0" borderId="0" xfId="25" applyFont="1" applyAlignment="1" applyProtection="1">
      <alignment horizontal="justify" vertical="top" wrapText="1"/>
      <protection hidden="1"/>
    </xf>
    <xf numFmtId="0" fontId="7" fillId="0" borderId="0" xfId="25" quotePrefix="1" applyFont="1" applyAlignment="1" applyProtection="1">
      <alignment horizontal="left" vertical="top" wrapText="1"/>
      <protection hidden="1"/>
    </xf>
    <xf numFmtId="0" fontId="5" fillId="0" borderId="0" xfId="25" applyFont="1" applyAlignment="1" applyProtection="1">
      <alignment horizontal="left" vertical="top"/>
      <protection hidden="1"/>
    </xf>
    <xf numFmtId="0" fontId="5" fillId="0" borderId="19" xfId="25" applyFont="1" applyBorder="1" applyAlignment="1" applyProtection="1">
      <alignment horizontal="justify" vertical="top" wrapText="1"/>
      <protection hidden="1"/>
    </xf>
    <xf numFmtId="0" fontId="5" fillId="0" borderId="19" xfId="25" applyFont="1" applyBorder="1" applyAlignment="1" applyProtection="1">
      <alignment horizontal="left" vertical="top" wrapText="1" indent="5"/>
      <protection hidden="1"/>
    </xf>
    <xf numFmtId="0" fontId="5" fillId="0" borderId="0" xfId="25" applyFont="1" applyAlignment="1" applyProtection="1">
      <alignment horizontal="left" vertical="top" wrapText="1" indent="5"/>
      <protection hidden="1"/>
    </xf>
    <xf numFmtId="0" fontId="7" fillId="0" borderId="0" xfId="25" applyFont="1" applyAlignment="1" applyProtection="1">
      <alignment horizontal="justify"/>
      <protection hidden="1"/>
    </xf>
    <xf numFmtId="0" fontId="5" fillId="0" borderId="0" xfId="25" applyFont="1" applyAlignment="1" applyProtection="1">
      <alignment horizontal="center" vertical="top"/>
      <protection hidden="1"/>
    </xf>
    <xf numFmtId="0" fontId="4" fillId="0" borderId="0" xfId="25" applyFont="1" applyAlignment="1" applyProtection="1">
      <alignment horizontal="center" vertical="top"/>
      <protection hidden="1"/>
    </xf>
    <xf numFmtId="0" fontId="5" fillId="0" borderId="0" xfId="25" applyFont="1" applyAlignment="1" applyProtection="1">
      <alignment horizontal="center" vertical="top" wrapText="1"/>
      <protection hidden="1"/>
    </xf>
    <xf numFmtId="0" fontId="5" fillId="0" borderId="0" xfId="25" applyFont="1" applyAlignment="1" applyProtection="1">
      <alignment horizontal="justify"/>
      <protection hidden="1"/>
    </xf>
    <xf numFmtId="0" fontId="8" fillId="0" borderId="0" xfId="25" applyFont="1" applyAlignment="1" applyProtection="1">
      <alignment horizontal="justify" vertical="top" wrapText="1"/>
      <protection hidden="1"/>
    </xf>
    <xf numFmtId="0" fontId="8" fillId="0" borderId="0" xfId="25" applyFont="1" applyAlignment="1" applyProtection="1">
      <alignment horizontal="justify" vertical="top"/>
      <protection hidden="1"/>
    </xf>
    <xf numFmtId="0" fontId="7" fillId="0" borderId="0" xfId="25" applyFont="1" applyAlignment="1" applyProtection="1">
      <alignment horizontal="center" vertical="top"/>
      <protection hidden="1"/>
    </xf>
    <xf numFmtId="0" fontId="4" fillId="4" borderId="0" xfId="25" applyFont="1" applyFill="1" applyAlignment="1" applyProtection="1">
      <alignment horizontal="center" vertical="top"/>
      <protection hidden="1"/>
    </xf>
    <xf numFmtId="0" fontId="27" fillId="0" borderId="16" xfId="28" applyFont="1" applyBorder="1" applyAlignment="1" applyProtection="1">
      <alignment horizontal="left" vertical="top" wrapText="1"/>
      <protection hidden="1"/>
    </xf>
    <xf numFmtId="0" fontId="29" fillId="0" borderId="49" xfId="28" applyBorder="1" applyAlignment="1" applyProtection="1">
      <alignment horizontal="left" vertical="top" wrapText="1"/>
      <protection hidden="1"/>
    </xf>
    <xf numFmtId="0" fontId="29" fillId="0" borderId="2" xfId="28" applyBorder="1" applyAlignment="1" applyProtection="1">
      <alignment horizontal="left" vertical="top" wrapText="1"/>
      <protection hidden="1"/>
    </xf>
    <xf numFmtId="0" fontId="29" fillId="0" borderId="50" xfId="28" applyBorder="1" applyAlignment="1" applyProtection="1">
      <alignment horizontal="left" vertical="top" wrapText="1"/>
      <protection hidden="1"/>
    </xf>
    <xf numFmtId="164" fontId="11" fillId="2" borderId="49" xfId="16" applyFont="1" applyFill="1" applyBorder="1" applyAlignment="1" applyProtection="1">
      <alignment horizontal="right" vertical="center"/>
      <protection hidden="1"/>
    </xf>
    <xf numFmtId="164" fontId="11" fillId="2" borderId="50" xfId="16" applyFont="1" applyFill="1" applyBorder="1" applyAlignment="1" applyProtection="1">
      <alignment horizontal="right" vertical="center"/>
      <protection hidden="1"/>
    </xf>
    <xf numFmtId="0" fontId="11" fillId="0" borderId="9" xfId="38" applyFont="1" applyBorder="1" applyAlignment="1" applyProtection="1">
      <alignment horizontal="left" vertical="top" wrapText="1"/>
      <protection hidden="1"/>
    </xf>
    <xf numFmtId="0" fontId="11" fillId="0" borderId="0" xfId="38" applyFont="1" applyAlignment="1" applyProtection="1">
      <alignment horizontal="left" vertical="top" wrapText="1"/>
      <protection hidden="1"/>
    </xf>
    <xf numFmtId="0" fontId="11" fillId="0" borderId="10" xfId="38" applyFont="1" applyBorder="1" applyAlignment="1" applyProtection="1">
      <alignment horizontal="left" vertical="top" wrapText="1"/>
      <protection hidden="1"/>
    </xf>
    <xf numFmtId="2" fontId="20" fillId="2" borderId="49" xfId="38" applyNumberFormat="1" applyFont="1" applyFill="1" applyBorder="1" applyAlignment="1" applyProtection="1">
      <alignment horizontal="right" vertical="center"/>
      <protection hidden="1"/>
    </xf>
    <xf numFmtId="2" fontId="20" fillId="2" borderId="50" xfId="38" applyNumberFormat="1" applyFont="1" applyFill="1" applyBorder="1" applyAlignment="1" applyProtection="1">
      <alignment horizontal="right" vertical="center"/>
      <protection hidden="1"/>
    </xf>
    <xf numFmtId="0" fontId="11" fillId="0" borderId="51" xfId="38" applyFont="1" applyBorder="1" applyAlignment="1" applyProtection="1">
      <alignment horizontal="left" vertical="center"/>
      <protection hidden="1"/>
    </xf>
    <xf numFmtId="0" fontId="11" fillId="0" borderId="7" xfId="38" applyFont="1" applyBorder="1" applyAlignment="1" applyProtection="1">
      <alignment horizontal="left" vertical="center"/>
      <protection hidden="1"/>
    </xf>
    <xf numFmtId="0" fontId="43" fillId="0" borderId="0" xfId="0" applyFont="1" applyAlignment="1">
      <alignment horizontal="center" vertical="center" wrapText="1"/>
    </xf>
    <xf numFmtId="0" fontId="49" fillId="0" borderId="19"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7" fillId="0" borderId="18" xfId="0" applyFont="1" applyBorder="1" applyAlignment="1">
      <alignment horizontal="right" vertical="center"/>
    </xf>
    <xf numFmtId="0" fontId="7" fillId="0" borderId="18" xfId="0" applyFont="1" applyBorder="1" applyAlignment="1">
      <alignment horizontal="right" vertical="center" wrapText="1"/>
    </xf>
    <xf numFmtId="0" fontId="50" fillId="5" borderId="40" xfId="0" applyFont="1" applyFill="1" applyBorder="1" applyAlignment="1">
      <alignment horizontal="center" vertical="center"/>
    </xf>
    <xf numFmtId="0" fontId="50" fillId="5" borderId="41" xfId="0" applyFont="1" applyFill="1" applyBorder="1" applyAlignment="1">
      <alignment horizontal="center" vertical="center"/>
    </xf>
    <xf numFmtId="0" fontId="7" fillId="7" borderId="18" xfId="0" applyFont="1" applyFill="1" applyBorder="1" applyAlignment="1">
      <alignment horizontal="right" vertical="center"/>
    </xf>
    <xf numFmtId="0" fontId="44" fillId="5" borderId="40" xfId="0" applyFont="1" applyFill="1" applyBorder="1" applyAlignment="1">
      <alignment horizontal="center" vertical="center"/>
    </xf>
    <xf numFmtId="0" fontId="7" fillId="0" borderId="18" xfId="0" applyFont="1" applyBorder="1" applyAlignment="1" applyProtection="1">
      <alignment horizontal="left" vertical="center" wrapText="1"/>
      <protection hidden="1"/>
    </xf>
    <xf numFmtId="0" fontId="5" fillId="0" borderId="38"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3" fillId="0" borderId="38"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7" fillId="0" borderId="38"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3" fillId="0" borderId="18" xfId="0" applyFont="1" applyBorder="1" applyAlignment="1" applyProtection="1">
      <alignment horizontal="justify" vertical="center" wrapText="1"/>
      <protection hidden="1"/>
    </xf>
    <xf numFmtId="0" fontId="33" fillId="0" borderId="18" xfId="0" applyFont="1" applyBorder="1" applyAlignment="1" applyProtection="1">
      <alignment horizontal="justify" vertical="center" wrapText="1"/>
      <protection hidden="1"/>
    </xf>
    <xf numFmtId="0" fontId="33" fillId="0" borderId="38" xfId="0" applyFont="1" applyBorder="1" applyAlignment="1" applyProtection="1">
      <alignment horizontal="left" vertical="center" wrapText="1"/>
      <protection hidden="1"/>
    </xf>
    <xf numFmtId="0" fontId="33" fillId="0" borderId="11" xfId="0" applyFont="1" applyBorder="1" applyAlignment="1" applyProtection="1">
      <alignment horizontal="left" vertical="center" wrapText="1"/>
      <protection hidden="1"/>
    </xf>
    <xf numFmtId="0" fontId="3" fillId="0" borderId="0" xfId="0" applyFont="1" applyAlignment="1" applyProtection="1">
      <alignment vertical="center"/>
      <protection hidden="1"/>
    </xf>
    <xf numFmtId="0" fontId="33" fillId="0" borderId="14" xfId="0" applyFont="1" applyBorder="1" applyAlignment="1" applyProtection="1">
      <alignment horizontal="center" vertical="center" wrapText="1"/>
      <protection hidden="1"/>
    </xf>
    <xf numFmtId="0" fontId="8" fillId="0" borderId="0" xfId="0" applyFont="1" applyAlignment="1" applyProtection="1">
      <alignment vertical="center"/>
      <protection hidden="1"/>
    </xf>
    <xf numFmtId="0" fontId="4" fillId="0" borderId="0" xfId="35" quotePrefix="1" applyFont="1" applyAlignment="1" applyProtection="1">
      <alignment horizontal="center" vertical="center"/>
      <protection hidden="1"/>
    </xf>
    <xf numFmtId="0" fontId="8" fillId="0" borderId="53" xfId="33" applyBorder="1" applyAlignment="1" applyProtection="1">
      <alignment horizontal="left" vertical="center" indent="2"/>
      <protection hidden="1"/>
    </xf>
    <xf numFmtId="0" fontId="8" fillId="0" borderId="37" xfId="33" applyBorder="1" applyAlignment="1" applyProtection="1">
      <alignment horizontal="left" vertical="center" indent="2"/>
      <protection hidden="1"/>
    </xf>
    <xf numFmtId="0" fontId="8" fillId="2" borderId="37" xfId="33" applyFill="1" applyBorder="1" applyAlignment="1" applyProtection="1">
      <alignment horizontal="left" vertical="center"/>
      <protection locked="0"/>
    </xf>
    <xf numFmtId="0" fontId="8" fillId="0" borderId="52" xfId="33" applyBorder="1" applyAlignment="1" applyProtection="1">
      <alignment horizontal="left" vertical="center" indent="2"/>
      <protection hidden="1"/>
    </xf>
    <xf numFmtId="0" fontId="8" fillId="0" borderId="0" xfId="33" applyAlignment="1" applyProtection="1">
      <alignment horizontal="left" vertical="center" indent="2"/>
      <protection hidden="1"/>
    </xf>
    <xf numFmtId="0" fontId="8" fillId="0" borderId="52" xfId="33" applyBorder="1" applyAlignment="1" applyProtection="1">
      <alignment horizontal="justify" vertical="center" wrapText="1"/>
      <protection hidden="1"/>
    </xf>
    <xf numFmtId="0" fontId="8" fillId="0" borderId="0" xfId="35" applyFont="1" applyAlignment="1" applyProtection="1">
      <alignment horizontal="justify" vertical="top"/>
      <protection hidden="1"/>
    </xf>
    <xf numFmtId="173" fontId="9" fillId="0" borderId="0" xfId="35" applyNumberFormat="1" applyFont="1" applyAlignment="1" applyProtection="1">
      <alignment horizontal="left" vertical="center" indent="1"/>
      <protection hidden="1"/>
    </xf>
    <xf numFmtId="0" fontId="8" fillId="0" borderId="0" xfId="35" applyFont="1" applyAlignment="1" applyProtection="1">
      <alignment horizontal="left" vertical="top" wrapText="1"/>
      <protection hidden="1"/>
    </xf>
    <xf numFmtId="0" fontId="8" fillId="0" borderId="0" xfId="35" applyFont="1" applyAlignment="1" applyProtection="1">
      <alignment horizontal="center" vertical="top"/>
      <protection hidden="1"/>
    </xf>
    <xf numFmtId="0" fontId="9" fillId="0" borderId="0" xfId="35" applyFont="1" applyAlignment="1" applyProtection="1">
      <alignment horizontal="justify" vertical="center"/>
      <protection hidden="1"/>
    </xf>
    <xf numFmtId="0" fontId="8" fillId="0" borderId="0" xfId="35" applyFont="1" applyAlignment="1" applyProtection="1">
      <alignment horizontal="justify" vertical="center"/>
      <protection hidden="1"/>
    </xf>
    <xf numFmtId="0" fontId="9" fillId="0" borderId="0" xfId="35" applyFont="1" applyAlignment="1" applyProtection="1">
      <alignment horizontal="center" vertical="center"/>
      <protection hidden="1"/>
    </xf>
    <xf numFmtId="0" fontId="8" fillId="2" borderId="0" xfId="35" applyFont="1" applyFill="1" applyAlignment="1" applyProtection="1">
      <alignment horizontal="left" vertical="center"/>
      <protection locked="0"/>
    </xf>
    <xf numFmtId="173" fontId="8" fillId="6" borderId="0" xfId="35" applyNumberFormat="1" applyFont="1" applyFill="1" applyAlignment="1" applyProtection="1">
      <alignment horizontal="left" vertical="center"/>
      <protection locked="0"/>
    </xf>
    <xf numFmtId="0" fontId="9" fillId="0" borderId="0" xfId="35" applyFont="1" applyAlignment="1" applyProtection="1">
      <alignment horizontal="justify" vertical="top"/>
      <protection hidden="1"/>
    </xf>
    <xf numFmtId="10" fontId="43" fillId="9" borderId="18" xfId="52" applyNumberFormat="1" applyFont="1" applyFill="1" applyBorder="1" applyAlignment="1" applyProtection="1">
      <alignment vertical="center"/>
    </xf>
  </cellXfs>
  <cellStyles count="53">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Formula" xfId="18" xr:uid="{00000000-0005-0000-0000-000011000000}"/>
    <cellStyle name="Header1" xfId="19" xr:uid="{00000000-0005-0000-0000-000012000000}"/>
    <cellStyle name="Header2" xfId="20" xr:uid="{00000000-0005-0000-0000-000013000000}"/>
    <cellStyle name="Hypertextový odkaz" xfId="21" xr:uid="{00000000-0005-0000-0000-000014000000}"/>
    <cellStyle name="no dec" xfId="22" xr:uid="{00000000-0005-0000-0000-000015000000}"/>
    <cellStyle name="Normal" xfId="0" builtinId="0"/>
    <cellStyle name="Normal - Style1" xfId="23" xr:uid="{00000000-0005-0000-0000-000017000000}"/>
    <cellStyle name="Normal 10" xfId="24" xr:uid="{00000000-0005-0000-0000-000018000000}"/>
    <cellStyle name="Normal 2" xfId="25" xr:uid="{00000000-0005-0000-0000-000019000000}"/>
    <cellStyle name="Normal 2 2" xfId="26" xr:uid="{00000000-0005-0000-0000-00001A000000}"/>
    <cellStyle name="Normal 2 2 3" xfId="49" xr:uid="{30265622-97FF-4A5D-AE1D-9EDADF547FB2}"/>
    <cellStyle name="Normal 2 2 3 2" xfId="51" xr:uid="{33C92621-2962-483C-BCBE-8BAD580EABB5}"/>
    <cellStyle name="Normal 2_20 Price Schedule VOL III Rev-2" xfId="27" xr:uid="{00000000-0005-0000-0000-00001B000000}"/>
    <cellStyle name="Normal 3" xfId="28" xr:uid="{00000000-0005-0000-0000-00001C000000}"/>
    <cellStyle name="Normal 3 2" xfId="29" xr:uid="{00000000-0005-0000-0000-00001D000000}"/>
    <cellStyle name="Normal 3 3" xfId="30" xr:uid="{00000000-0005-0000-0000-00001E000000}"/>
    <cellStyle name="Normal 3_First Envelope - R2" xfId="31" xr:uid="{00000000-0005-0000-0000-00001F000000}"/>
    <cellStyle name="Normal 4" xfId="32" xr:uid="{00000000-0005-0000-0000-000020000000}"/>
    <cellStyle name="Normal 4 2" xfId="33" xr:uid="{00000000-0005-0000-0000-000021000000}"/>
    <cellStyle name="Normal 5" xfId="34" xr:uid="{00000000-0005-0000-0000-000022000000}"/>
    <cellStyle name="Normal 7" xfId="50" xr:uid="{21202C28-CD6E-47B8-B44D-990D0A1AE227}"/>
    <cellStyle name="Normal_Annexures TW 04 2" xfId="35" xr:uid="{00000000-0005-0000-0000-000023000000}"/>
    <cellStyle name="Normal_Attach 3(JV)" xfId="36" xr:uid="{00000000-0005-0000-0000-000024000000}"/>
    <cellStyle name="Normal_Attacments TW 04_SE-Vol-III" xfId="37" xr:uid="{00000000-0005-0000-0000-000025000000}"/>
    <cellStyle name="Normal_Entertainment Form 2" xfId="38" xr:uid="{00000000-0005-0000-0000-000026000000}"/>
    <cellStyle name="Normal_Price_Schedules for Insulator Package Rev-01" xfId="39" xr:uid="{00000000-0005-0000-0000-000027000000}"/>
    <cellStyle name="Normal_PRICE-SCHE Bihar-Rev-2-corrections" xfId="40" xr:uid="{00000000-0005-0000-0000-000028000000}"/>
    <cellStyle name="Normal_PRICE-SCHE Bihar-Rev-2-corrections_Annexures TW 04" xfId="41" xr:uid="{00000000-0005-0000-0000-000029000000}"/>
    <cellStyle name="Normal_Qty Garages" xfId="48" xr:uid="{00000000-0005-0000-0000-00002A000000}"/>
    <cellStyle name="Normal_SE-Vol-III" xfId="42" xr:uid="{00000000-0005-0000-0000-00002B000000}"/>
    <cellStyle name="Normal_Sheet1 2" xfId="43" xr:uid="{00000000-0005-0000-0000-00002C000000}"/>
    <cellStyle name="Percent" xfId="52" builtinId="5"/>
    <cellStyle name="Percent 2" xfId="44" xr:uid="{00000000-0005-0000-0000-00002D000000}"/>
    <cellStyle name="Popis" xfId="45" xr:uid="{00000000-0005-0000-0000-00002E000000}"/>
    <cellStyle name="Sledovaný hypertextový odkaz" xfId="46" xr:uid="{00000000-0005-0000-0000-00002F000000}"/>
    <cellStyle name="Standard_BS14" xfId="47" xr:uid="{00000000-0005-0000-0000-000030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ont>
        <condense val="0"/>
        <extend val="0"/>
        <color indexed="9"/>
      </font>
    </dxf>
    <dxf>
      <font>
        <color indexed="8"/>
        <name val="Cambria"/>
        <scheme val="none"/>
      </font>
      <fill>
        <patternFill patternType="solid">
          <bgColor indexed="42"/>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C8FF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ttach 14 IP'!A1"/></Relationships>
</file>

<file path=xl/drawings/_rels/drawing2.xml.rels><?xml version="1.0" encoding="UTF-8" standalone="yes"?>
<Relationships xmlns="http://schemas.openxmlformats.org/package/2006/relationships"><Relationship Id="rId1" Type="http://schemas.openxmlformats.org/officeDocument/2006/relationships/hyperlink" Target="#'Attach 15'!A1"/></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400050</xdr:rowOff>
    </xdr:to>
    <xdr:grpSp>
      <xdr:nvGrpSpPr>
        <xdr:cNvPr id="123453" name="Group 857">
          <a:extLst>
            <a:ext uri="{FF2B5EF4-FFF2-40B4-BE49-F238E27FC236}">
              <a16:creationId xmlns:a16="http://schemas.microsoft.com/office/drawing/2014/main" id="{00000000-0008-0000-0100-00003DE20100}"/>
            </a:ext>
          </a:extLst>
        </xdr:cNvPr>
        <xdr:cNvGrpSpPr>
          <a:grpSpLocks/>
        </xdr:cNvGrpSpPr>
      </xdr:nvGrpSpPr>
      <xdr:grpSpPr bwMode="auto">
        <a:xfrm>
          <a:off x="7248525" y="47625"/>
          <a:ext cx="1104900" cy="828675"/>
          <a:chOff x="761" y="5"/>
          <a:chExt cx="116" cy="86"/>
        </a:xfrm>
      </xdr:grpSpPr>
      <xdr:sp macro="" textlink="">
        <xdr:nvSpPr>
          <xdr:cNvPr id="123454" name="AutoShape 2">
            <a:hlinkClick xmlns:r="http://schemas.openxmlformats.org/officeDocument/2006/relationships" r:id="rId1" tooltip="Click here for next Attachment"/>
            <a:extLst>
              <a:ext uri="{FF2B5EF4-FFF2-40B4-BE49-F238E27FC236}">
                <a16:creationId xmlns:a16="http://schemas.microsoft.com/office/drawing/2014/main" id="{00000000-0008-0000-0100-00003EE20100}"/>
              </a:ext>
            </a:extLst>
          </xdr:cNvPr>
          <xdr:cNvSpPr>
            <a:spLocks noChangeArrowheads="1"/>
          </xdr:cNvSpPr>
        </xdr:nvSpPr>
        <xdr:spPr bwMode="auto">
          <a:xfrm>
            <a:off x="761" y="5"/>
            <a:ext cx="116" cy="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274 h 21600"/>
              <a:gd name="T14" fmla="*/ 18807 w 21600"/>
              <a:gd name="T15" fmla="*/ 1632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1" tooltip="Click here for next Attachment"/>
            <a:extLst>
              <a:ext uri="{FF2B5EF4-FFF2-40B4-BE49-F238E27FC236}">
                <a16:creationId xmlns:a16="http://schemas.microsoft.com/office/drawing/2014/main" id="{00000000-0008-0000-0100-000004000000}"/>
              </a:ext>
            </a:extLst>
          </xdr:cNvPr>
          <xdr:cNvSpPr txBox="1">
            <a:spLocks noChangeArrowheads="1"/>
          </xdr:cNvSpPr>
        </xdr:nvSpPr>
        <xdr:spPr bwMode="auto">
          <a:xfrm>
            <a:off x="776" y="26"/>
            <a:ext cx="98" cy="46"/>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295275</xdr:colOff>
      <xdr:row>0</xdr:row>
      <xdr:rowOff>209550</xdr:rowOff>
    </xdr:from>
    <xdr:to>
      <xdr:col>17</xdr:col>
      <xdr:colOff>400050</xdr:colOff>
      <xdr:row>2</xdr:row>
      <xdr:rowOff>161925</xdr:rowOff>
    </xdr:to>
    <xdr:grpSp>
      <xdr:nvGrpSpPr>
        <xdr:cNvPr id="124477" name="Group 1">
          <a:hlinkClick xmlns:r="http://schemas.openxmlformats.org/officeDocument/2006/relationships" r:id="rId1" tooltip="Click for Next Attachment"/>
          <a:extLst>
            <a:ext uri="{FF2B5EF4-FFF2-40B4-BE49-F238E27FC236}">
              <a16:creationId xmlns:a16="http://schemas.microsoft.com/office/drawing/2014/main" id="{00000000-0008-0000-0200-00003DE60100}"/>
            </a:ext>
          </a:extLst>
        </xdr:cNvPr>
        <xdr:cNvGrpSpPr>
          <a:grpSpLocks/>
        </xdr:cNvGrpSpPr>
      </xdr:nvGrpSpPr>
      <xdr:grpSpPr bwMode="auto">
        <a:xfrm>
          <a:off x="6686550" y="209550"/>
          <a:ext cx="1323975" cy="695325"/>
          <a:chOff x="738" y="5"/>
          <a:chExt cx="116" cy="73"/>
        </a:xfrm>
      </xdr:grpSpPr>
      <xdr:sp macro="" textlink="">
        <xdr:nvSpPr>
          <xdr:cNvPr id="124478" name="AutoShape 2">
            <a:extLst>
              <a:ext uri="{FF2B5EF4-FFF2-40B4-BE49-F238E27FC236}">
                <a16:creationId xmlns:a16="http://schemas.microsoft.com/office/drawing/2014/main" id="{00000000-0008-0000-0200-00003EE6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8.0.82\sr1-dept\C%20&amp;%20M\Site%20packages\Procurement\RHQ%20&amp;%20Sites\2017-18\I-1891%20Retrofit%20of%20PLCC%20panels%20of%20RCR-RTPS%201%20n%202\e-LTE%20Bid%20Docs%20PLCC\01%20First%20Env%20Bid%20For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endrive%20CS1\ann\dhramjagrah\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8.0.84\cnm\Site%20packages\Works\RHQ%20&amp;%20Sites\2023-24\Group-3%20Works\WC-3128-G3-TSP-Open-BoundaryWall-Knl-3\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3 (QR)"/>
      <sheetName val="Attach 3A"/>
      <sheetName val="Attach 5"/>
      <sheetName val="Attach 5A"/>
      <sheetName val="Attach 6"/>
      <sheetName val="Attach 9"/>
      <sheetName val="Attach 10"/>
      <sheetName val="Attach 11"/>
      <sheetName val="Attach 13"/>
      <sheetName val="Attach 14"/>
      <sheetName val="Attach 14 IP"/>
      <sheetName val="Attach 16"/>
      <sheetName val="Attach 19"/>
      <sheetName val="Bid Form 1st Env."/>
      <sheetName val="N-W (Cr.)"/>
      <sheetName val="Names of Bidder"/>
      <sheetName val="Attach-3 "/>
      <sheetName val="Attach 4"/>
      <sheetName val="Attach-5"/>
      <sheetName val="Attach 7"/>
      <sheetName val="Attach 8"/>
      <sheetName val="Sch-1"/>
      <sheetName val="Sch-2"/>
      <sheetName val="N to W"/>
      <sheetName val="Bid Form "/>
    </sheetNames>
    <sheetDataSet>
      <sheetData sheetId="0"/>
      <sheetData sheetId="1"/>
      <sheetData sheetId="2"/>
      <sheetData sheetId="3"/>
      <sheetData sheetId="4"/>
      <sheetData sheetId="5"/>
      <sheetData sheetId="6"/>
      <sheetData sheetId="7">
        <row r="9">
          <cell r="G9" t="str">
            <v>Power Grid Corporation of India Ltd.,</v>
          </cell>
        </row>
      </sheetData>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18" Type="http://schemas.openxmlformats.org/officeDocument/2006/relationships/printerSettings" Target="../printerSettings/printerSettings3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17" Type="http://schemas.openxmlformats.org/officeDocument/2006/relationships/printerSettings" Target="../printerSettings/printerSettings32.bin"/><Relationship Id="rId2" Type="http://schemas.openxmlformats.org/officeDocument/2006/relationships/printerSettings" Target="../printerSettings/printerSettings17.bin"/><Relationship Id="rId16" Type="http://schemas.openxmlformats.org/officeDocument/2006/relationships/printerSettings" Target="../printerSettings/printerSettings31.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19" Type="http://schemas.openxmlformats.org/officeDocument/2006/relationships/drawing" Target="../drawings/drawing1.xml"/><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1.bin"/><Relationship Id="rId13" Type="http://schemas.openxmlformats.org/officeDocument/2006/relationships/printerSettings" Target="../printerSettings/printerSettings46.bin"/><Relationship Id="rId18" Type="http://schemas.openxmlformats.org/officeDocument/2006/relationships/printerSettings" Target="../printerSettings/printerSettings5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12" Type="http://schemas.openxmlformats.org/officeDocument/2006/relationships/printerSettings" Target="../printerSettings/printerSettings45.bin"/><Relationship Id="rId17" Type="http://schemas.openxmlformats.org/officeDocument/2006/relationships/printerSettings" Target="../printerSettings/printerSettings50.bin"/><Relationship Id="rId2" Type="http://schemas.openxmlformats.org/officeDocument/2006/relationships/printerSettings" Target="../printerSettings/printerSettings35.bin"/><Relationship Id="rId16" Type="http://schemas.openxmlformats.org/officeDocument/2006/relationships/printerSettings" Target="../printerSettings/printerSettings49.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5" Type="http://schemas.openxmlformats.org/officeDocument/2006/relationships/printerSettings" Target="../printerSettings/printerSettings48.bin"/><Relationship Id="rId10" Type="http://schemas.openxmlformats.org/officeDocument/2006/relationships/printerSettings" Target="../printerSettings/printerSettings43.bin"/><Relationship Id="rId19" Type="http://schemas.openxmlformats.org/officeDocument/2006/relationships/drawing" Target="../drawings/drawing2.xml"/><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 Id="rId14" Type="http://schemas.openxmlformats.org/officeDocument/2006/relationships/printerSettings" Target="../printerSettings/printerSettings4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9.bin"/><Relationship Id="rId13" Type="http://schemas.openxmlformats.org/officeDocument/2006/relationships/printerSettings" Target="../printerSettings/printerSettings64.bin"/><Relationship Id="rId3" Type="http://schemas.openxmlformats.org/officeDocument/2006/relationships/printerSettings" Target="../printerSettings/printerSettings54.bin"/><Relationship Id="rId7" Type="http://schemas.openxmlformats.org/officeDocument/2006/relationships/printerSettings" Target="../printerSettings/printerSettings58.bin"/><Relationship Id="rId12" Type="http://schemas.openxmlformats.org/officeDocument/2006/relationships/printerSettings" Target="../printerSettings/printerSettings63.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printerSettings" Target="../printerSettings/printerSettings57.bin"/><Relationship Id="rId11" Type="http://schemas.openxmlformats.org/officeDocument/2006/relationships/printerSettings" Target="../printerSettings/printerSettings62.bin"/><Relationship Id="rId5" Type="http://schemas.openxmlformats.org/officeDocument/2006/relationships/printerSettings" Target="../printerSettings/printerSettings56.bin"/><Relationship Id="rId15" Type="http://schemas.openxmlformats.org/officeDocument/2006/relationships/printerSettings" Target="../printerSettings/printerSettings66.bin"/><Relationship Id="rId10" Type="http://schemas.openxmlformats.org/officeDocument/2006/relationships/printerSettings" Target="../printerSettings/printerSettings61.bin"/><Relationship Id="rId4" Type="http://schemas.openxmlformats.org/officeDocument/2006/relationships/printerSettings" Target="../printerSettings/printerSettings55.bin"/><Relationship Id="rId9" Type="http://schemas.openxmlformats.org/officeDocument/2006/relationships/printerSettings" Target="../printerSettings/printerSettings60.bin"/><Relationship Id="rId14" Type="http://schemas.openxmlformats.org/officeDocument/2006/relationships/printerSettings" Target="../printerSettings/printerSettings6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5" Type="http://schemas.openxmlformats.org/officeDocument/2006/relationships/printerSettings" Target="../printerSettings/printerSettings81.bin"/><Relationship Id="rId4" Type="http://schemas.openxmlformats.org/officeDocument/2006/relationships/printerSettings" Target="../printerSettings/printerSettings8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6"/>
  </sheetPr>
  <dimension ref="A1:G22"/>
  <sheetViews>
    <sheetView view="pageBreakPreview" zoomScale="115" zoomScaleNormal="100" zoomScaleSheetLayoutView="115" workbookViewId="0">
      <selection activeCell="A10" sqref="A10"/>
    </sheetView>
  </sheetViews>
  <sheetFormatPr defaultRowHeight="16.5"/>
  <cols>
    <col min="1" max="1" width="38" style="112" customWidth="1"/>
    <col min="2" max="2" width="10.28515625" style="112" customWidth="1"/>
    <col min="3" max="3" width="33.85546875" style="112" customWidth="1"/>
    <col min="4" max="4" width="13.140625" style="84" hidden="1" customWidth="1"/>
    <col min="5" max="5" width="8" style="84" hidden="1" customWidth="1"/>
    <col min="6" max="7" width="9.140625" style="84" hidden="1" customWidth="1"/>
    <col min="8" max="18" width="9.140625" style="84" customWidth="1"/>
    <col min="19" max="19" width="7.140625" style="84" customWidth="1"/>
    <col min="20" max="20" width="4.28515625" style="84" customWidth="1"/>
    <col min="21" max="16384" width="9.140625" style="84"/>
  </cols>
  <sheetData>
    <row r="1" spans="1:4" ht="81.75" customHeight="1">
      <c r="A1" s="287" t="s">
        <v>354</v>
      </c>
      <c r="B1" s="287"/>
      <c r="C1" s="287"/>
      <c r="D1" s="124"/>
    </row>
    <row r="2" spans="1:4" ht="32.25" customHeight="1">
      <c r="A2" s="287" t="s">
        <v>357</v>
      </c>
      <c r="B2" s="287"/>
      <c r="C2" s="287"/>
      <c r="D2" s="123"/>
    </row>
    <row r="3" spans="1:4" ht="20.25" customHeight="1">
      <c r="A3" s="288" t="s">
        <v>0</v>
      </c>
      <c r="B3" s="288"/>
      <c r="C3" s="288"/>
    </row>
    <row r="4" spans="1:4" ht="17.25" thickBot="1">
      <c r="A4" s="85"/>
      <c r="B4" s="85"/>
      <c r="C4" s="86"/>
    </row>
    <row r="5" spans="1:4" ht="32.25" customHeight="1">
      <c r="A5" s="87" t="s">
        <v>1</v>
      </c>
      <c r="B5" s="88"/>
      <c r="C5" s="113" t="s">
        <v>2</v>
      </c>
    </row>
    <row r="6" spans="1:4" ht="36" hidden="1" customHeight="1">
      <c r="A6" s="89"/>
      <c r="B6" s="90"/>
      <c r="C6" s="119"/>
    </row>
    <row r="7" spans="1:4" ht="31.5" hidden="1" customHeight="1">
      <c r="A7" s="91" t="str">
        <f>IF(C5= "Joint Venture Bid", "Total Nos. of  Partners in the JV [excluding the Lead Partner]", "")</f>
        <v/>
      </c>
      <c r="B7" s="92"/>
      <c r="C7" s="120"/>
    </row>
    <row r="8" spans="1:4" ht="16.5" hidden="1" customHeight="1">
      <c r="A8" s="93"/>
      <c r="B8" s="94"/>
      <c r="C8" s="121"/>
    </row>
    <row r="9" spans="1:4">
      <c r="A9" s="95" t="str">
        <f>IF(F5=3, "Name of the Lead Partner", "Name of the Bidder")</f>
        <v>Name of the Bidder</v>
      </c>
      <c r="B9" s="96"/>
      <c r="C9" s="113"/>
      <c r="D9" s="84" t="b">
        <f>ISBLANK(C9)</f>
        <v>1</v>
      </c>
    </row>
    <row r="10" spans="1:4">
      <c r="A10" s="97" t="s">
        <v>3</v>
      </c>
      <c r="B10" s="98"/>
      <c r="C10" s="114"/>
      <c r="D10" s="84" t="b">
        <f>ISBLANK(C10)</f>
        <v>1</v>
      </c>
    </row>
    <row r="11" spans="1:4">
      <c r="A11" s="99"/>
      <c r="B11" s="100"/>
      <c r="C11" s="114"/>
      <c r="D11" s="84" t="b">
        <f>ISBLANK(C11)</f>
        <v>1</v>
      </c>
    </row>
    <row r="12" spans="1:4">
      <c r="A12" s="101"/>
      <c r="B12" s="102"/>
      <c r="C12" s="115"/>
      <c r="D12" s="84" t="b">
        <f>ISBLANK(C12)</f>
        <v>1</v>
      </c>
    </row>
    <row r="13" spans="1:4">
      <c r="A13" s="103"/>
      <c r="B13" s="86"/>
      <c r="C13" s="104"/>
    </row>
    <row r="14" spans="1:4">
      <c r="A14" s="105" t="s">
        <v>4</v>
      </c>
      <c r="B14" s="106"/>
      <c r="C14" s="116"/>
      <c r="D14" s="84" t="b">
        <f>ISBLANK(C14)</f>
        <v>1</v>
      </c>
    </row>
    <row r="15" spans="1:4">
      <c r="A15" s="105" t="s">
        <v>5</v>
      </c>
      <c r="B15" s="144" t="s">
        <v>6</v>
      </c>
      <c r="C15" s="115"/>
      <c r="D15" s="84" t="b">
        <f>ISBLANK(C15)</f>
        <v>1</v>
      </c>
    </row>
    <row r="16" spans="1:4">
      <c r="A16" s="103"/>
      <c r="B16" s="86"/>
      <c r="C16" s="104"/>
    </row>
    <row r="17" spans="1:5">
      <c r="A17" s="105" t="s">
        <v>7</v>
      </c>
      <c r="B17" s="106"/>
      <c r="C17" s="116"/>
      <c r="D17" s="84" t="b">
        <f>ISBLANK(C17)</f>
        <v>1</v>
      </c>
    </row>
    <row r="18" spans="1:5">
      <c r="A18" s="105" t="s">
        <v>8</v>
      </c>
      <c r="B18" s="106"/>
      <c r="C18" s="117"/>
      <c r="D18" s="84" t="b">
        <f>ISBLANK(C18)</f>
        <v>1</v>
      </c>
    </row>
    <row r="19" spans="1:5">
      <c r="A19" s="107"/>
      <c r="B19" s="108"/>
      <c r="C19" s="109"/>
    </row>
    <row r="20" spans="1:5">
      <c r="A20" s="105" t="s">
        <v>9</v>
      </c>
      <c r="B20" s="106"/>
      <c r="C20" s="122"/>
      <c r="D20" s="84" t="b">
        <f>ISBLANK(C20)</f>
        <v>1</v>
      </c>
    </row>
    <row r="21" spans="1:5" ht="22.5" customHeight="1" thickBot="1">
      <c r="A21" s="110" t="s">
        <v>10</v>
      </c>
      <c r="B21" s="111"/>
      <c r="C21" s="118"/>
      <c r="D21" s="84" t="b">
        <f>ISBLANK(C21)</f>
        <v>1</v>
      </c>
      <c r="E21" s="145" t="str">
        <f>IF(COUNTIF(D9:D21,"TRUE"),"False","Sheet OK")</f>
        <v>False</v>
      </c>
    </row>
    <row r="22" spans="1:5" ht="36.75" customHeight="1">
      <c r="C22" s="129" t="str">
        <f>IF(E21="False","ENTER DETAILS","Sheet OK")</f>
        <v>ENTER DETAILS</v>
      </c>
      <c r="D22" s="129"/>
      <c r="E22" s="129"/>
    </row>
  </sheetData>
  <sheetProtection algorithmName="SHA-512" hashValue="pElrwXFR6wA5sGKzD6CW4TdjE8G9bO0zMWjSLsqBMlgHUrJYUrNbeT8R45TO8rd3Xcf46hj/0BJ2HnjHQcwXnw==" saltValue="11wBSeDsUainOJiYzqjVMA==" spinCount="100000" sheet="1" formatColumns="0" formatRows="0"/>
  <customSheetViews>
    <customSheetView guid="{F3854C08-3477-4F6D-851C-40DFA3C6F6FE}" showPageBreaks="1" printArea="1" hiddenRows="1" hiddenColumns="1" view="pageBreakPreview">
      <selection activeCell="C5" sqref="C5"/>
      <pageMargins left="0" right="0" top="0" bottom="0" header="0" footer="0"/>
      <pageSetup scale="105" orientation="portrait" r:id="rId1"/>
      <headerFooter alignWithMargins="0"/>
    </customSheetView>
    <customSheetView guid="{768FBB31-C98F-42D8-8A21-9E4C92CB0C4E}" showPageBreaks="1" printArea="1" hiddenRows="1" hiddenColumns="1" view="pageBreakPreview">
      <selection activeCell="C5" sqref="C5"/>
      <pageMargins left="0" right="0" top="0" bottom="0" header="0" footer="0"/>
      <pageSetup scale="105" orientation="portrait" r:id="rId2"/>
      <headerFooter alignWithMargins="0"/>
    </customSheetView>
    <customSheetView guid="{71DFD631-F0FC-4D77-B088-495FC5677788}" showPageBreaks="1" printArea="1" hiddenRows="1" view="pageBreakPreview">
      <selection activeCell="C5" sqref="C5"/>
      <pageMargins left="0" right="0" top="0" bottom="0" header="0" footer="0"/>
      <pageSetup scale="105" orientation="portrait" r:id="rId3"/>
      <headerFooter alignWithMargins="0"/>
    </customSheetView>
    <customSheetView guid="{6F637C86-117D-4792-B5D4-37E20B1C50B5}" hiddenRows="1" hiddenColumns="1" topLeftCell="B1">
      <selection activeCell="D11" sqref="D11"/>
      <pageMargins left="0" right="0" top="0" bottom="0" header="0" footer="0"/>
      <pageSetup scale="105" orientation="portrait" r:id="rId4"/>
      <headerFooter alignWithMargins="0"/>
    </customSheetView>
    <customSheetView guid="{DF819C10-7533-4A2E-B278-90B3B38A4AE6}" hiddenRows="1" hiddenColumns="1" topLeftCell="B18">
      <selection activeCell="D30" sqref="D30"/>
      <pageMargins left="0" right="0" top="0" bottom="0" header="0" footer="0"/>
      <pageSetup scale="105" orientation="portrait" r:id="rId5"/>
      <headerFooter alignWithMargins="0"/>
    </customSheetView>
    <customSheetView guid="{863DE73B-EDD5-4C94-B877-7C156CB081F7}" hiddenRows="1" hiddenColumns="1" topLeftCell="B1">
      <selection activeCell="D33" sqref="D33"/>
      <pageMargins left="0" right="0" top="0" bottom="0" header="0" footer="0"/>
      <pageSetup scale="105" orientation="portrait" horizontalDpi="300" verticalDpi="300" r:id="rId6"/>
      <headerFooter alignWithMargins="0"/>
    </customSheetView>
    <customSheetView guid="{6B2C1320-5106-401D-86E8-03FFC7419150}" showPageBreaks="1" printArea="1" hiddenRows="1" hiddenColumns="1" view="pageBreakPreview" showRuler="0" topLeftCell="B1">
      <selection activeCell="D6" sqref="D6"/>
      <pageMargins left="0" right="0" top="0" bottom="0" header="0" footer="0"/>
      <pageSetup scale="105" orientation="portrait" horizontalDpi="300" verticalDpi="300" r:id="rId7"/>
      <headerFooter alignWithMargins="0"/>
    </customSheetView>
    <customSheetView guid="{3545AE1A-D3DD-4FC8-880A-180A3F66AD42}" showPageBreaks="1" printArea="1" hiddenRows="1" hiddenColumns="1" view="pageBreakPreview" topLeftCell="B4">
      <selection activeCell="D8" sqref="D8"/>
      <pageMargins left="0" right="0" top="0" bottom="0" header="0" footer="0"/>
      <pageSetup scale="105" orientation="portrait" horizontalDpi="300" verticalDpi="300" r:id="rId8"/>
      <headerFooter alignWithMargins="0"/>
    </customSheetView>
    <customSheetView guid="{C0D2F720-9CF1-451B-A21B-46E9EE29F95A}" showPageBreaks="1" printArea="1" hiddenRows="1" hiddenColumns="1" view="pageBreakPreview" topLeftCell="B4">
      <selection activeCell="D8" sqref="D8"/>
      <pageMargins left="0" right="0" top="0" bottom="0" header="0" footer="0"/>
      <pageSetup scale="105" orientation="portrait" horizontalDpi="300" verticalDpi="300" r:id="rId9"/>
      <headerFooter alignWithMargins="0"/>
    </customSheetView>
    <customSheetView guid="{629BDD3E-4046-451D-8D01-11325237A091}" hiddenRows="1" hiddenColumns="1" topLeftCell="B19">
      <selection activeCell="D6" sqref="D6"/>
      <pageMargins left="0" right="0" top="0" bottom="0" header="0" footer="0"/>
      <pageSetup scale="105" orientation="portrait" horizontalDpi="300" verticalDpi="300" r:id="rId10"/>
      <headerFooter alignWithMargins="0"/>
    </customSheetView>
    <customSheetView guid="{61A8E90E-9DEC-4083-98B2-482D9678BA93}" hiddenRows="1" hiddenColumns="1" topLeftCell="B1">
      <selection activeCell="B11" sqref="A11:IV12"/>
      <pageMargins left="0" right="0" top="0" bottom="0" header="0" footer="0"/>
      <pageSetup scale="105" orientation="portrait" horizontalDpi="300" verticalDpi="300" r:id="rId11"/>
      <headerFooter alignWithMargins="0"/>
    </customSheetView>
    <customSheetView guid="{9CE94B9F-4902-4B08-AE4E-74E93D8E789E}" hiddenRows="1" hiddenColumns="1" topLeftCell="B45">
      <selection activeCell="D30" sqref="D30"/>
      <pageMargins left="0" right="0" top="0" bottom="0" header="0" footer="0"/>
      <pageSetup scale="105" orientation="portrait" r:id="rId12"/>
      <headerFooter alignWithMargins="0"/>
    </customSheetView>
    <customSheetView guid="{A60C0BDD-7FB1-4EBA-A0E1-529280DA1A28}" hiddenRows="1" hiddenColumns="1" topLeftCell="B1">
      <selection activeCell="D11" sqref="D11"/>
      <pageMargins left="0" right="0" top="0" bottom="0" header="0" footer="0"/>
      <pageSetup scale="105" orientation="portrait" r:id="rId13"/>
      <headerFooter alignWithMargins="0"/>
    </customSheetView>
    <customSheetView guid="{FAE469C4-CC0E-407B-871F-7B3C94956CEC}" showPageBreaks="1" printArea="1" hiddenRows="1" view="pageBreakPreview">
      <selection activeCell="C24" sqref="C24"/>
      <pageMargins left="0" right="0" top="0" bottom="0" header="0" footer="0"/>
      <pageSetup scale="105" orientation="portrait" r:id="rId14"/>
      <headerFooter alignWithMargins="0"/>
    </customSheetView>
  </customSheetViews>
  <mergeCells count="3">
    <mergeCell ref="A1:C1"/>
    <mergeCell ref="A2:C2"/>
    <mergeCell ref="A3:C3"/>
  </mergeCells>
  <phoneticPr fontId="29" type="noConversion"/>
  <conditionalFormatting sqref="C7">
    <cfRule type="expression" dxfId="11" priority="15" stopIfTrue="1">
      <formula>$A$7="Total Nos. of  Partners in the JV [excluding the Lead Partner]"</formula>
    </cfRule>
  </conditionalFormatting>
  <conditionalFormatting sqref="C8">
    <cfRule type="expression" dxfId="10" priority="16" stopIfTrue="1">
      <formula>$U$7=0</formula>
    </cfRule>
  </conditionalFormatting>
  <conditionalFormatting sqref="C22">
    <cfRule type="colorScale" priority="3">
      <colorScale>
        <cfvo type="min"/>
        <cfvo type="max"/>
        <color rgb="FF92D050"/>
        <color rgb="FF92D050"/>
      </colorScale>
    </cfRule>
  </conditionalFormatting>
  <dataValidations count="4">
    <dataValidation type="list" allowBlank="1" showInputMessage="1" showErrorMessage="1" sqref="C7" xr:uid="{00000000-0002-0000-0000-000000000000}">
      <formula1>#REF!</formula1>
    </dataValidation>
    <dataValidation showDropDown="1" showInputMessage="1" showErrorMessage="1" sqref="C5" xr:uid="{00000000-0002-0000-0000-000001000000}"/>
    <dataValidation type="date" allowBlank="1" showInputMessage="1" showErrorMessage="1" error="Enter date in dd-mmm-yy format. Example 01-oct-10" sqref="C20" xr:uid="{00000000-0002-0000-0000-000002000000}">
      <formula1>#REF!</formula1>
      <formula2>V17</formula2>
    </dataValidation>
    <dataValidation type="whole" allowBlank="1" showInputMessage="1" showErrorMessage="1" sqref="C15" xr:uid="{00000000-0002-0000-0000-000003000000}">
      <formula1>5000000000</formula1>
      <formula2>10000000000</formula2>
    </dataValidation>
  </dataValidations>
  <pageMargins left="0.86" right="0.32" top="0.71" bottom="0.31" header="0.54" footer="0.19"/>
  <pageSetup scale="105" orientation="portrait" r:id="rId15"/>
  <headerFooter alignWithMargins="0"/>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dimension ref="A1:I39"/>
  <sheetViews>
    <sheetView showGridLines="0" showZeros="0" topLeftCell="A10" zoomScaleNormal="100" zoomScaleSheetLayoutView="100" workbookViewId="0">
      <selection activeCell="F15" sqref="F15"/>
    </sheetView>
  </sheetViews>
  <sheetFormatPr defaultRowHeight="16.5"/>
  <cols>
    <col min="1" max="1" width="12.140625" style="67" customWidth="1"/>
    <col min="2" max="2" width="20.5703125" style="67" customWidth="1"/>
    <col min="3" max="3" width="11.42578125" style="67" customWidth="1"/>
    <col min="4" max="4" width="23" style="67" customWidth="1"/>
    <col min="5" max="5" width="39.28515625" style="67" customWidth="1"/>
    <col min="6" max="8" width="9.140625" style="21"/>
    <col min="9" max="16384" width="9.140625" style="20"/>
  </cols>
  <sheetData>
    <row r="1" spans="1:9" ht="21.75" customHeight="1">
      <c r="A1" s="61" t="e">
        <f>#REF!</f>
        <v>#REF!</v>
      </c>
      <c r="B1" s="74"/>
      <c r="C1" s="74"/>
      <c r="D1" s="74"/>
      <c r="E1" s="60" t="s">
        <v>11</v>
      </c>
    </row>
    <row r="2" spans="1:9" ht="15.75">
      <c r="A2" s="75"/>
      <c r="B2" s="75"/>
      <c r="C2" s="75"/>
      <c r="D2" s="75"/>
      <c r="E2" s="75"/>
    </row>
    <row r="3" spans="1:9" ht="63.75" customHeight="1">
      <c r="A3" s="291" t="e">
        <f>#REF!</f>
        <v>#REF!</v>
      </c>
      <c r="B3" s="291"/>
      <c r="C3" s="291"/>
      <c r="D3" s="291"/>
      <c r="E3" s="291"/>
      <c r="F3" s="54"/>
      <c r="G3" s="54"/>
      <c r="H3" s="54"/>
    </row>
    <row r="4" spans="1:9" ht="20.100000000000001" customHeight="1">
      <c r="A4" s="72"/>
      <c r="H4" s="22"/>
      <c r="I4" s="23"/>
    </row>
    <row r="5" spans="1:9" ht="20.100000000000001" customHeight="1">
      <c r="A5" s="292" t="s">
        <v>12</v>
      </c>
      <c r="B5" s="292"/>
      <c r="C5" s="292"/>
      <c r="D5" s="292"/>
      <c r="E5" s="292"/>
      <c r="F5" s="24"/>
      <c r="H5" s="22"/>
      <c r="I5" s="23"/>
    </row>
    <row r="6" spans="1:9" ht="20.100000000000001" customHeight="1">
      <c r="A6" s="76"/>
      <c r="H6" s="22"/>
      <c r="I6" s="23"/>
    </row>
    <row r="7" spans="1:9" ht="20.100000000000001" customHeight="1">
      <c r="A7" s="63" t="s">
        <v>13</v>
      </c>
      <c r="E7" s="65" t="s">
        <v>13</v>
      </c>
      <c r="H7" s="22"/>
      <c r="I7" s="23"/>
    </row>
    <row r="8" spans="1:9" ht="36" customHeight="1">
      <c r="A8" s="293" t="e">
        <f>#REF!</f>
        <v>#REF!</v>
      </c>
      <c r="B8" s="293"/>
      <c r="C8" s="293"/>
      <c r="D8" s="293"/>
      <c r="E8" s="66" t="e">
        <f>#REF!</f>
        <v>#REF!</v>
      </c>
      <c r="H8" s="22"/>
      <c r="I8" s="23"/>
    </row>
    <row r="9" spans="1:9">
      <c r="A9" s="77" t="s">
        <v>14</v>
      </c>
      <c r="B9" s="294" t="e">
        <f>#REF!</f>
        <v>#REF!</v>
      </c>
      <c r="C9" s="294"/>
      <c r="D9" s="294"/>
      <c r="E9" s="66" t="e">
        <f>#REF!</f>
        <v>#REF!</v>
      </c>
      <c r="H9" s="22"/>
      <c r="I9" s="23"/>
    </row>
    <row r="10" spans="1:9">
      <c r="A10" s="77" t="s">
        <v>15</v>
      </c>
      <c r="B10" s="289" t="e">
        <f>#REF!</f>
        <v>#REF!</v>
      </c>
      <c r="C10" s="289"/>
      <c r="D10" s="289"/>
      <c r="E10" s="66" t="e">
        <f>#REF!</f>
        <v>#REF!</v>
      </c>
      <c r="H10" s="22"/>
      <c r="I10" s="23"/>
    </row>
    <row r="11" spans="1:9">
      <c r="B11" s="289" t="e">
        <f>#REF!</f>
        <v>#REF!</v>
      </c>
      <c r="C11" s="289"/>
      <c r="D11" s="289"/>
      <c r="E11" s="66" t="e">
        <f>#REF!</f>
        <v>#REF!</v>
      </c>
    </row>
    <row r="12" spans="1:9">
      <c r="A12" s="76"/>
      <c r="B12" s="289" t="e">
        <f>#REF!</f>
        <v>#REF!</v>
      </c>
      <c r="C12" s="289"/>
      <c r="D12" s="289"/>
      <c r="E12" s="78" t="e">
        <f>#REF!</f>
        <v>#REF!</v>
      </c>
    </row>
    <row r="13" spans="1:9" ht="20.100000000000001" customHeight="1">
      <c r="A13" s="76"/>
      <c r="B13" s="79"/>
      <c r="C13" s="79"/>
      <c r="D13" s="79"/>
      <c r="E13" s="62"/>
    </row>
    <row r="14" spans="1:9" ht="20.100000000000001" customHeight="1">
      <c r="A14" s="67" t="s">
        <v>16</v>
      </c>
    </row>
    <row r="15" spans="1:9" ht="20.100000000000001" customHeight="1">
      <c r="A15" s="76"/>
    </row>
    <row r="16" spans="1:9" ht="24.75" customHeight="1">
      <c r="A16" s="290" t="s">
        <v>17</v>
      </c>
      <c r="B16" s="290"/>
      <c r="C16" s="290"/>
      <c r="D16" s="290"/>
      <c r="E16" s="290"/>
    </row>
    <row r="17" spans="1:5" ht="20.100000000000001" customHeight="1">
      <c r="A17" s="76"/>
    </row>
    <row r="18" spans="1:5" ht="20.100000000000001" customHeight="1">
      <c r="A18" s="80"/>
    </row>
    <row r="19" spans="1:5" ht="20.100000000000001" customHeight="1"/>
    <row r="20" spans="1:5" ht="20.100000000000001" customHeight="1">
      <c r="A20" s="80"/>
    </row>
    <row r="21" spans="1:5" ht="20.100000000000001" customHeight="1">
      <c r="A21" s="80"/>
    </row>
    <row r="22" spans="1:5" ht="20.100000000000001" customHeight="1"/>
    <row r="23" spans="1:5" ht="33" customHeight="1">
      <c r="D23" s="69"/>
    </row>
    <row r="24" spans="1:5" ht="33" customHeight="1">
      <c r="A24" s="68" t="s">
        <v>18</v>
      </c>
      <c r="B24" s="81">
        <f>'Name of Bidder'!C20</f>
        <v>0</v>
      </c>
      <c r="C24" s="82"/>
      <c r="D24" s="69" t="s">
        <v>19</v>
      </c>
      <c r="E24" s="83">
        <f>'Name of Bidder'!C17</f>
        <v>0</v>
      </c>
    </row>
    <row r="25" spans="1:5" ht="33" customHeight="1">
      <c r="A25" s="68" t="s">
        <v>20</v>
      </c>
      <c r="B25" s="83">
        <f>'Name of Bidder'!C21</f>
        <v>0</v>
      </c>
      <c r="C25" s="82"/>
      <c r="D25" s="69" t="s">
        <v>21</v>
      </c>
      <c r="E25" s="83">
        <f>'Name of Bidder'!C18</f>
        <v>0</v>
      </c>
    </row>
    <row r="26" spans="1:5" ht="33" customHeight="1">
      <c r="D26" s="69"/>
    </row>
    <row r="27" spans="1:5" ht="20.100000000000001" customHeight="1"/>
    <row r="28" spans="1:5" ht="20.100000000000001" customHeight="1">
      <c r="A28" s="64"/>
    </row>
    <row r="29" spans="1:5" ht="20.100000000000001" customHeight="1"/>
    <row r="30" spans="1:5" ht="20.100000000000001" customHeight="1"/>
    <row r="31" spans="1:5" ht="20.100000000000001" customHeight="1">
      <c r="A31" s="64"/>
    </row>
    <row r="32" spans="1:5" ht="20.100000000000001" customHeight="1"/>
    <row r="33" spans="1:1" ht="20.100000000000001" customHeight="1">
      <c r="A33" s="64"/>
    </row>
    <row r="34" spans="1:1" ht="20.100000000000001" customHeight="1"/>
    <row r="35" spans="1:1" ht="20.100000000000001" customHeight="1">
      <c r="A35" s="64"/>
    </row>
    <row r="36" spans="1:1" ht="20.100000000000001" customHeight="1"/>
    <row r="37" spans="1:1" ht="20.100000000000001" customHeight="1"/>
    <row r="38" spans="1:1" ht="20.100000000000001" customHeight="1"/>
    <row r="39" spans="1:1" ht="20.100000000000001" customHeight="1"/>
  </sheetData>
  <sheetProtection selectLockedCells="1" selectUnlockedCells="1"/>
  <customSheetViews>
    <customSheetView guid="{F3854C08-3477-4F6D-851C-40DFA3C6F6FE}" showGridLines="0" zeroValues="0" state="hidden" topLeftCell="A10">
      <selection activeCell="F15" sqref="F15"/>
      <pageMargins left="0" right="0" top="0" bottom="0" header="0" footer="0"/>
      <pageSetup scale="97" orientation="portrait" r:id="rId1"/>
      <headerFooter alignWithMargins="0">
        <oddFooter>&amp;R&amp;"Book Antiqua,Bold"&amp;8 Page &amp;P of &amp;N</oddFooter>
      </headerFooter>
    </customSheetView>
    <customSheetView guid="{768FBB31-C98F-42D8-8A21-9E4C92CB0C4E}" showGridLines="0" zeroValues="0" state="hidden" topLeftCell="A10">
      <selection activeCell="F15" sqref="F15"/>
      <pageMargins left="0" right="0" top="0" bottom="0" header="0" footer="0"/>
      <pageSetup scale="97" orientation="portrait" r:id="rId2"/>
      <headerFooter alignWithMargins="0">
        <oddFooter>&amp;R&amp;"Book Antiqua,Bold"&amp;8 Page &amp;P of &amp;N</oddFooter>
      </headerFooter>
    </customSheetView>
    <customSheetView guid="{71DFD631-F0FC-4D77-B088-495FC5677788}" showGridLines="0" zeroValues="0" state="hidden" topLeftCell="A10">
      <selection activeCell="F15" sqref="F15"/>
      <pageMargins left="0" right="0" top="0" bottom="0" header="0" footer="0"/>
      <pageSetup scale="97" orientation="portrait" r:id="rId3"/>
      <headerFooter alignWithMargins="0">
        <oddFooter>&amp;R&amp;"Book Antiqua,Bold"&amp;8 Page &amp;P of &amp;N</oddFooter>
      </headerFooter>
    </customSheetView>
    <customSheetView guid="{6F637C86-117D-4792-B5D4-37E20B1C50B5}" showGridLines="0" zeroValues="0" state="hidden" topLeftCell="A10">
      <selection activeCell="F15" sqref="F15"/>
      <pageMargins left="0" right="0" top="0" bottom="0" header="0" footer="0"/>
      <pageSetup scale="97" orientation="portrait" r:id="rId4"/>
      <headerFooter alignWithMargins="0">
        <oddFooter>&amp;R&amp;"Book Antiqua,Bold"&amp;8 Page &amp;P of &amp;N</oddFooter>
      </headerFooter>
    </customSheetView>
    <customSheetView guid="{DF819C10-7533-4A2E-B278-90B3B38A4AE6}" showGridLines="0" zeroValues="0" state="hidden" topLeftCell="A10">
      <selection activeCell="F15" sqref="F15"/>
      <pageMargins left="0" right="0" top="0" bottom="0" header="0" footer="0"/>
      <pageSetup scale="97" orientation="portrait" r:id="rId5"/>
      <headerFooter alignWithMargins="0">
        <oddFooter>&amp;R&amp;"Book Antiqua,Bold"&amp;8 Page &amp;P of &amp;N</oddFooter>
      </headerFooter>
    </customSheetView>
    <customSheetView guid="{863DE73B-EDD5-4C94-B877-7C156CB081F7}" showGridLines="0" zeroValues="0">
      <selection activeCell="A8" sqref="A8:D8"/>
      <pageMargins left="0" right="0" top="0" bottom="0" header="0" footer="0"/>
      <pageSetup scale="97" orientation="portrait" r:id="rId6"/>
      <headerFooter alignWithMargins="0">
        <oddFooter>&amp;R&amp;"Book Antiqua,Bold"&amp;8 Page &amp;P of &amp;N</oddFooter>
      </headerFooter>
    </customSheetView>
    <customSheetView guid="{6B2C1320-5106-401D-86E8-03FFC7419150}" scale="85" showPageBreaks="1" showGridLines="0" zeroValues="0" printArea="1" view="pageBreakPreview" showRuler="0" topLeftCell="A4">
      <selection activeCell="G2" sqref="G2"/>
      <pageMargins left="0" right="0" top="0" bottom="0" header="0" footer="0"/>
      <pageSetup scale="97" orientation="portrait" r:id="rId7"/>
      <headerFooter alignWithMargins="0">
        <oddFooter>&amp;R&amp;"Book Antiqua,Bold"&amp;8 Page &amp;P of &amp;N</oddFooter>
      </headerFooter>
    </customSheetView>
    <customSheetView guid="{CD4CA1A8-824A-452F-BDBA-32A47C1B3013}" showPageBreaks="1" showGridLines="0" printArea="1" view="pageBreakPreview">
      <selection activeCell="A3" sqref="A3:E3"/>
      <pageMargins left="0" right="0" top="0" bottom="0" header="0" footer="0"/>
      <pageSetup scale="95" orientation="portrait" r:id="rId8"/>
      <headerFooter alignWithMargins="0">
        <oddFooter>&amp;R&amp;"Book Antiqua,Bold"&amp;8 Page &amp;P of &amp;N</oddFooter>
      </headerFooter>
    </customSheetView>
    <customSheetView guid="{237D8718-39ED-4FFE-B3B2-D1192F8D2E87}" scale="80" showPageBreaks="1" showGridLines="0" printArea="1" view="pageBreakPreview">
      <selection activeCell="A3" sqref="A3:E3"/>
      <pageMargins left="0" right="0" top="0" bottom="0" header="0" footer="0"/>
      <pageSetup scale="95" orientation="portrait" r:id="rId9"/>
      <headerFooter alignWithMargins="0">
        <oddFooter>&amp;R&amp;"Book Antiqua,Bold"&amp;8 Page &amp;P of &amp;N</oddFooter>
      </headerFooter>
    </customSheetView>
    <customSheetView guid="{1C70608C-646A-4043-A222-6253B5006A93}" showPageBreaks="1" showGridLines="0" printArea="1">
      <selection activeCell="A3" sqref="A3:E3"/>
      <pageMargins left="0" right="0" top="0" bottom="0" header="0" footer="0"/>
      <pageSetup scale="95" orientation="portrait" r:id="rId10"/>
      <headerFooter alignWithMargins="0">
        <oddFooter>&amp;R&amp;"Book Antiqua,Bold"&amp;8 Page &amp;P of &amp;N</oddFooter>
      </headerFooter>
    </customSheetView>
    <customSheetView guid="{3545AE1A-D3DD-4FC8-880A-180A3F66AD42}" scale="85" showPageBreaks="1" showGridLines="0" zeroValues="0" printArea="1" view="pageBreakPreview" topLeftCell="A19">
      <selection activeCell="A3" sqref="A3:E3"/>
      <pageMargins left="0" right="0" top="0" bottom="0" header="0" footer="0"/>
      <pageSetup scale="97" orientation="portrait" r:id="rId11"/>
      <headerFooter alignWithMargins="0">
        <oddFooter>&amp;R&amp;"Book Antiqua,Bold"&amp;8 Page &amp;P of &amp;N</oddFooter>
      </headerFooter>
    </customSheetView>
    <customSheetView guid="{C0D2F720-9CF1-451B-A21B-46E9EE29F95A}" scale="85" showPageBreaks="1" showGridLines="0" zeroValues="0" printArea="1" view="pageBreakPreview" topLeftCell="A19">
      <selection activeCell="A3" sqref="A3:E3"/>
      <pageMargins left="0" right="0" top="0" bottom="0" header="0" footer="0"/>
      <pageSetup scale="97" orientation="portrait" r:id="rId12"/>
      <headerFooter alignWithMargins="0">
        <oddFooter>&amp;R&amp;"Book Antiqua,Bold"&amp;8 Page &amp;P of &amp;N</oddFooter>
      </headerFooter>
    </customSheetView>
    <customSheetView guid="{629BDD3E-4046-451D-8D01-11325237A091}" showGridLines="0" zeroValues="0" topLeftCell="A8">
      <selection activeCell="A8" sqref="A8:D8"/>
      <pageMargins left="0" right="0" top="0" bottom="0" header="0" footer="0"/>
      <pageSetup scale="97" orientation="portrait" r:id="rId13"/>
      <headerFooter alignWithMargins="0">
        <oddFooter>&amp;R&amp;"Book Antiqua,Bold"&amp;8 Page &amp;P of &amp;N</oddFooter>
      </headerFooter>
    </customSheetView>
    <customSheetView guid="{61A8E90E-9DEC-4083-98B2-482D9678BA93}" showGridLines="0" zeroValues="0">
      <selection activeCell="B11" sqref="A11:IV12"/>
      <pageMargins left="0" right="0" top="0" bottom="0" header="0" footer="0"/>
      <pageSetup scale="97" orientation="portrait" r:id="rId14"/>
      <headerFooter alignWithMargins="0">
        <oddFooter>&amp;R&amp;"Book Antiqua,Bold"&amp;8 Page &amp;P of &amp;N</oddFooter>
      </headerFooter>
    </customSheetView>
    <customSheetView guid="{9CE94B9F-4902-4B08-AE4E-74E93D8E789E}" showGridLines="0" zeroValues="0" state="hidden" topLeftCell="A10">
      <selection activeCell="F15" sqref="F15"/>
      <pageMargins left="0" right="0" top="0" bottom="0" header="0" footer="0"/>
      <pageSetup scale="97" orientation="portrait" r:id="rId15"/>
      <headerFooter alignWithMargins="0">
        <oddFooter>&amp;R&amp;"Book Antiqua,Bold"&amp;8 Page &amp;P of &amp;N</oddFooter>
      </headerFooter>
    </customSheetView>
    <customSheetView guid="{A60C0BDD-7FB1-4EBA-A0E1-529280DA1A28}" showGridLines="0" zeroValues="0" state="hidden" topLeftCell="A10">
      <selection activeCell="F15" sqref="F15"/>
      <pageMargins left="0" right="0" top="0" bottom="0" header="0" footer="0"/>
      <pageSetup scale="97" orientation="portrait" r:id="rId16"/>
      <headerFooter alignWithMargins="0">
        <oddFooter>&amp;R&amp;"Book Antiqua,Bold"&amp;8 Page &amp;P of &amp;N</oddFooter>
      </headerFooter>
    </customSheetView>
    <customSheetView guid="{FAE469C4-CC0E-407B-871F-7B3C94956CEC}" showGridLines="0" zeroValues="0" state="hidden" topLeftCell="A10">
      <selection activeCell="F15" sqref="F15"/>
      <pageMargins left="0" right="0" top="0" bottom="0" header="0" footer="0"/>
      <pageSetup scale="97" orientation="portrait" r:id="rId17"/>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honeticPr fontId="25" type="noConversion"/>
  <pageMargins left="0.59" right="0.49" top="0.57999999999999996" bottom="0.6" header="0.34" footer="0.35"/>
  <pageSetup scale="97" orientation="portrait" r:id="rId18"/>
  <headerFooter alignWithMargins="0">
    <oddFooter>&amp;R&amp;"Book Antiqua,Bold"&amp;8 Page &amp;P of &amp;N</oddFooter>
  </headerFooter>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P250"/>
  <sheetViews>
    <sheetView showZeros="0" view="pageBreakPreview" topLeftCell="A35" zoomScaleNormal="100" zoomScaleSheetLayoutView="100" workbookViewId="0">
      <selection activeCell="H218" sqref="H218"/>
    </sheetView>
  </sheetViews>
  <sheetFormatPr defaultRowHeight="13.5"/>
  <cols>
    <col min="1" max="1" width="10" style="2" customWidth="1"/>
    <col min="2" max="2" width="10.7109375" style="2" customWidth="1"/>
    <col min="3" max="3" width="10.85546875" style="2" customWidth="1"/>
    <col min="4" max="9" width="10.7109375" style="2" customWidth="1"/>
    <col min="10" max="10" width="9.140625" style="2"/>
    <col min="11" max="16" width="9.140625" style="2" hidden="1" customWidth="1"/>
    <col min="17" max="16384" width="9.140625" style="2"/>
  </cols>
  <sheetData>
    <row r="1" spans="1:9" ht="27" customHeight="1">
      <c r="A1" s="299" t="s">
        <v>22</v>
      </c>
      <c r="B1" s="300"/>
      <c r="C1" s="300"/>
      <c r="D1" s="300"/>
      <c r="E1" s="300"/>
      <c r="F1" s="300"/>
      <c r="G1" s="300"/>
      <c r="H1" s="300"/>
      <c r="I1" s="301"/>
    </row>
    <row r="2" spans="1:9" ht="31.5" customHeight="1">
      <c r="A2" s="18" t="s">
        <v>23</v>
      </c>
      <c r="B2" s="295" t="s">
        <v>24</v>
      </c>
      <c r="C2" s="295"/>
      <c r="D2" s="295"/>
      <c r="E2" s="295"/>
      <c r="F2" s="295"/>
      <c r="G2" s="295"/>
      <c r="H2" s="295"/>
      <c r="I2" s="296"/>
    </row>
    <row r="3" spans="1:9" ht="36" customHeight="1">
      <c r="A3" s="18" t="s">
        <v>25</v>
      </c>
      <c r="B3" s="295" t="s">
        <v>26</v>
      </c>
      <c r="C3" s="295"/>
      <c r="D3" s="295"/>
      <c r="E3" s="295"/>
      <c r="F3" s="295"/>
      <c r="G3" s="295"/>
      <c r="H3" s="295"/>
      <c r="I3" s="296"/>
    </row>
    <row r="4" spans="1:9" ht="36" customHeight="1">
      <c r="A4" s="18" t="s">
        <v>27</v>
      </c>
      <c r="B4" s="295" t="s">
        <v>28</v>
      </c>
      <c r="C4" s="295"/>
      <c r="D4" s="295"/>
      <c r="E4" s="295"/>
      <c r="F4" s="295"/>
      <c r="G4" s="295"/>
      <c r="H4" s="295"/>
      <c r="I4" s="296"/>
    </row>
    <row r="5" spans="1:9" ht="36" customHeight="1">
      <c r="A5" s="18" t="s">
        <v>29</v>
      </c>
      <c r="B5" s="295" t="s">
        <v>30</v>
      </c>
      <c r="C5" s="295"/>
      <c r="D5" s="295"/>
      <c r="E5" s="295"/>
      <c r="F5" s="295"/>
      <c r="G5" s="295"/>
      <c r="H5" s="295"/>
      <c r="I5" s="296"/>
    </row>
    <row r="6" spans="1:9" ht="19.5" customHeight="1">
      <c r="A6" s="19" t="s">
        <v>31</v>
      </c>
      <c r="B6" s="297" t="s">
        <v>32</v>
      </c>
      <c r="C6" s="297"/>
      <c r="D6" s="297"/>
      <c r="E6" s="297"/>
      <c r="F6" s="297"/>
      <c r="G6" s="297"/>
      <c r="H6" s="297"/>
      <c r="I6" s="298"/>
    </row>
    <row r="7" spans="1:9" ht="15.75">
      <c r="A7" s="8"/>
      <c r="C7" s="8"/>
      <c r="D7" s="8"/>
      <c r="E7" s="8"/>
      <c r="F7" s="8"/>
      <c r="G7" s="8"/>
      <c r="H7" s="8"/>
      <c r="I7" s="8"/>
    </row>
    <row r="30" spans="1:11" ht="15">
      <c r="K30" s="58">
        <f>'Name of Bidder'!C9</f>
        <v>0</v>
      </c>
    </row>
    <row r="31" spans="1:11">
      <c r="A31" s="1"/>
      <c r="B31" s="1"/>
      <c r="C31" s="1"/>
      <c r="D31" s="1"/>
      <c r="E31" s="1"/>
      <c r="F31" s="1"/>
      <c r="G31" s="1"/>
      <c r="H31" s="1"/>
      <c r="I31" s="1"/>
      <c r="J31" s="1"/>
      <c r="K31" s="55">
        <f>'Name of Bidder'!C10</f>
        <v>0</v>
      </c>
    </row>
    <row r="32" spans="1:11">
      <c r="A32" s="1"/>
      <c r="B32" s="1"/>
      <c r="C32" s="1"/>
      <c r="D32" s="1"/>
      <c r="E32" s="1"/>
      <c r="F32" s="1"/>
      <c r="G32" s="1"/>
      <c r="H32" s="1"/>
      <c r="I32" s="1"/>
      <c r="J32" s="1"/>
      <c r="K32" s="55">
        <f>'Name of Bidder'!C11</f>
        <v>0</v>
      </c>
    </row>
    <row r="33" spans="1:16">
      <c r="A33" s="1"/>
      <c r="B33" s="1"/>
      <c r="C33" s="1"/>
      <c r="D33" s="1"/>
      <c r="E33" s="1"/>
      <c r="F33" s="1"/>
      <c r="G33" s="1"/>
      <c r="H33" s="1"/>
      <c r="I33" s="1"/>
      <c r="J33" s="1"/>
      <c r="K33" s="55">
        <f>'Name of Bidder'!C12</f>
        <v>0</v>
      </c>
    </row>
    <row r="34" spans="1:16">
      <c r="A34" s="1"/>
      <c r="B34" s="1"/>
      <c r="C34" s="1"/>
      <c r="D34" s="1"/>
      <c r="E34" s="1"/>
      <c r="F34" s="1"/>
      <c r="G34" s="1"/>
      <c r="H34" s="1"/>
      <c r="I34" s="1"/>
      <c r="J34" s="1"/>
    </row>
    <row r="35" spans="1:16" ht="18.75">
      <c r="A35" s="318" t="s">
        <v>33</v>
      </c>
      <c r="B35" s="318"/>
      <c r="C35" s="318"/>
      <c r="D35" s="318"/>
      <c r="E35" s="318"/>
      <c r="F35" s="318"/>
      <c r="G35" s="318"/>
      <c r="H35" s="318"/>
      <c r="I35" s="318"/>
      <c r="J35" s="1"/>
    </row>
    <row r="36" spans="1:16" ht="15.75">
      <c r="A36" s="311" t="s">
        <v>34</v>
      </c>
      <c r="B36" s="311"/>
      <c r="C36" s="311"/>
      <c r="D36" s="311"/>
      <c r="E36" s="311"/>
      <c r="F36" s="311"/>
      <c r="G36" s="311"/>
      <c r="H36" s="311"/>
      <c r="I36" s="311"/>
      <c r="J36" s="1"/>
      <c r="K36" s="58">
        <f>'Name of Bidder'!C14</f>
        <v>0</v>
      </c>
      <c r="O36" s="55" t="e">
        <f>'Name of Bidder'!#REF!</f>
        <v>#REF!</v>
      </c>
    </row>
    <row r="37" spans="1:16" ht="18.75">
      <c r="A37" s="312" t="s">
        <v>35</v>
      </c>
      <c r="B37" s="312"/>
      <c r="C37" s="312"/>
      <c r="D37" s="312"/>
      <c r="E37" s="312"/>
      <c r="F37" s="312"/>
      <c r="G37" s="312"/>
      <c r="H37" s="312"/>
      <c r="I37" s="312"/>
      <c r="J37" s="1"/>
      <c r="K37" s="58">
        <f>'Name of Bidder'!C15</f>
        <v>0</v>
      </c>
      <c r="O37" s="55" t="e">
        <f>'Name of Bidder'!#REF!</f>
        <v>#REF!</v>
      </c>
    </row>
    <row r="38" spans="1:16" ht="36" customHeight="1">
      <c r="A38" s="313" t="s">
        <v>36</v>
      </c>
      <c r="B38" s="313"/>
      <c r="C38" s="313"/>
      <c r="D38" s="313"/>
      <c r="E38" s="313"/>
      <c r="F38" s="313"/>
      <c r="G38" s="313"/>
      <c r="H38" s="313"/>
      <c r="I38" s="313"/>
      <c r="J38" s="1"/>
      <c r="K38" s="58" t="e">
        <f>'Name of Bidder'!#REF!</f>
        <v>#REF!</v>
      </c>
      <c r="O38" s="55" t="e">
        <f>'Name of Bidder'!#REF!</f>
        <v>#REF!</v>
      </c>
    </row>
    <row r="39" spans="1:16" ht="18.75">
      <c r="A39" s="312" t="s">
        <v>37</v>
      </c>
      <c r="B39" s="312"/>
      <c r="C39" s="312"/>
      <c r="D39" s="312"/>
      <c r="E39" s="312"/>
      <c r="F39" s="312"/>
      <c r="G39" s="312"/>
      <c r="H39" s="312"/>
      <c r="I39" s="312"/>
      <c r="J39" s="1"/>
      <c r="K39" s="58" t="e">
        <f>'Name of Bidder'!#REF!</f>
        <v>#REF!</v>
      </c>
      <c r="O39" s="55" t="e">
        <f>'Name of Bidder'!#REF!</f>
        <v>#REF!</v>
      </c>
    </row>
    <row r="40" spans="1:16" ht="15.75">
      <c r="A40" s="311" t="s">
        <v>38</v>
      </c>
      <c r="B40" s="311"/>
      <c r="C40" s="311"/>
      <c r="D40" s="311"/>
      <c r="E40" s="311"/>
      <c r="F40" s="311"/>
      <c r="G40" s="311"/>
      <c r="H40" s="311"/>
      <c r="I40" s="311"/>
      <c r="J40" s="1"/>
    </row>
    <row r="41" spans="1:16" ht="18.75" customHeight="1">
      <c r="A41" s="317">
        <f>'Name of Bidder'!C9</f>
        <v>0</v>
      </c>
      <c r="B41" s="317"/>
      <c r="C41" s="317"/>
      <c r="D41" s="317"/>
      <c r="E41" s="317"/>
      <c r="F41" s="317"/>
      <c r="G41" s="317"/>
      <c r="H41" s="317"/>
      <c r="I41" s="317"/>
      <c r="J41" s="1"/>
      <c r="K41" s="59" t="e">
        <f>'Name of Bidder'!#REF!</f>
        <v>#REF!</v>
      </c>
      <c r="M41" s="55" t="s">
        <v>39</v>
      </c>
      <c r="P41" s="55" t="s">
        <v>40</v>
      </c>
    </row>
    <row r="42" spans="1:16" ht="15.75" hidden="1">
      <c r="A42" s="311" t="e">
        <f>IF(#REF! = "Individual Firm", " ", " and ")</f>
        <v>#REF!</v>
      </c>
      <c r="B42" s="311"/>
      <c r="C42" s="311"/>
      <c r="D42" s="311"/>
      <c r="E42" s="311"/>
      <c r="F42" s="311"/>
      <c r="G42" s="311"/>
      <c r="H42" s="311"/>
      <c r="I42" s="311"/>
      <c r="J42" s="1"/>
    </row>
    <row r="43" spans="1:16" ht="15.75" hidden="1">
      <c r="A43" s="311" t="e">
        <f xml:space="preserve"> IF(#REF!= "Individual Firm", "",#REF!)</f>
        <v>#REF!</v>
      </c>
      <c r="B43" s="311"/>
      <c r="C43" s="311"/>
      <c r="D43" s="311"/>
      <c r="E43" s="311"/>
      <c r="F43" s="311"/>
      <c r="G43" s="311"/>
      <c r="H43" s="311"/>
      <c r="I43" s="311"/>
      <c r="J43" s="1"/>
    </row>
    <row r="44" spans="1:16" ht="39.950000000000003" hidden="1" customHeight="1">
      <c r="A44" s="313" t="e">
        <f>IF(#REF!= "Sole Bidder", "", "having its Registered Office at "&amp;IF(#REF!=1,#REF!&amp;" "&amp;#REF!&amp;" "&amp;#REF!,IF(#REF!=2,#REF!&amp;" &amp; "&amp;#REF!&amp;" "&amp;#REF!&amp;" and " &amp;#REF!&amp;" &amp; "&amp;#REF!&amp;" "&amp;#REF! &amp;IF(#REF!=2," respectively",""))))</f>
        <v>#REF!</v>
      </c>
      <c r="B44" s="313"/>
      <c r="C44" s="313"/>
      <c r="D44" s="313"/>
      <c r="E44" s="313"/>
      <c r="F44" s="313"/>
      <c r="G44" s="313"/>
      <c r="H44" s="313"/>
      <c r="I44" s="313"/>
      <c r="J44" s="1"/>
    </row>
    <row r="45" spans="1:16" ht="15.75">
      <c r="A45" s="311" t="s">
        <v>41</v>
      </c>
      <c r="B45" s="311"/>
      <c r="C45" s="311"/>
      <c r="D45" s="311"/>
      <c r="E45" s="311"/>
      <c r="F45" s="311"/>
      <c r="G45" s="311"/>
      <c r="H45" s="311"/>
      <c r="I45" s="311"/>
      <c r="J45" s="1"/>
    </row>
    <row r="46" spans="1:16" ht="18.75">
      <c r="A46" s="312" t="s">
        <v>42</v>
      </c>
      <c r="B46" s="312"/>
      <c r="C46" s="312"/>
      <c r="D46" s="312"/>
      <c r="E46" s="312"/>
      <c r="F46" s="312"/>
      <c r="G46" s="312"/>
      <c r="H46" s="312"/>
      <c r="I46" s="312"/>
      <c r="J46" s="1"/>
    </row>
    <row r="47" spans="1:16" ht="18.75">
      <c r="A47" s="312" t="s">
        <v>43</v>
      </c>
      <c r="B47" s="312"/>
      <c r="C47" s="312"/>
      <c r="D47" s="312"/>
      <c r="E47" s="312"/>
      <c r="F47" s="312"/>
      <c r="G47" s="312"/>
      <c r="H47" s="312"/>
      <c r="I47" s="312"/>
      <c r="J47" s="1"/>
    </row>
    <row r="48" spans="1:16" ht="69" customHeight="1">
      <c r="A48" s="315" t="e">
        <f>"POWERGRID intends to award, under laid-down organisational procedures, contract(s) for " &amp;#REF!</f>
        <v>#REF!</v>
      </c>
      <c r="B48" s="315"/>
      <c r="C48" s="315"/>
      <c r="D48" s="315"/>
      <c r="E48" s="315"/>
      <c r="F48" s="315"/>
      <c r="G48" s="315"/>
      <c r="H48" s="315"/>
      <c r="I48" s="315"/>
      <c r="J48" s="1"/>
    </row>
    <row r="49" spans="1:10" ht="16.5" customHeight="1">
      <c r="A49" s="4"/>
      <c r="B49" s="1"/>
      <c r="C49" s="1"/>
      <c r="D49" s="1"/>
      <c r="E49" s="1"/>
      <c r="F49" s="4"/>
      <c r="G49" s="1"/>
      <c r="H49" s="1"/>
      <c r="I49" s="1"/>
      <c r="J49" s="1"/>
    </row>
    <row r="50" spans="1:10" ht="16.5" customHeight="1">
      <c r="A50" s="4"/>
      <c r="B50" s="1"/>
      <c r="C50" s="1"/>
      <c r="D50" s="1"/>
      <c r="E50" s="1"/>
      <c r="F50" s="4"/>
      <c r="G50" s="1"/>
      <c r="H50" s="1"/>
      <c r="I50" s="1"/>
      <c r="J50" s="1"/>
    </row>
    <row r="51" spans="1:10" ht="21" customHeight="1">
      <c r="A51" s="302" t="s">
        <v>44</v>
      </c>
      <c r="B51" s="302"/>
      <c r="C51" s="302"/>
      <c r="D51" s="302"/>
      <c r="E51" s="309" t="s">
        <v>44</v>
      </c>
      <c r="F51" s="309"/>
      <c r="G51" s="309"/>
      <c r="H51" s="309"/>
      <c r="I51" s="309"/>
      <c r="J51" s="1"/>
    </row>
    <row r="52" spans="1:10" ht="33" customHeight="1">
      <c r="A52" s="307" t="s">
        <v>45</v>
      </c>
      <c r="B52" s="307"/>
      <c r="C52" s="307"/>
      <c r="D52" s="307"/>
      <c r="E52" s="308" t="s">
        <v>46</v>
      </c>
      <c r="F52" s="308"/>
      <c r="G52" s="308"/>
      <c r="H52" s="308"/>
      <c r="I52" s="308"/>
      <c r="J52" s="1"/>
    </row>
    <row r="53" spans="1:10" ht="22.5" customHeight="1">
      <c r="A53" s="56" t="s">
        <v>12</v>
      </c>
      <c r="B53" s="5"/>
      <c r="C53" s="5"/>
      <c r="D53" s="5"/>
      <c r="E53" s="5"/>
      <c r="F53" s="5"/>
      <c r="G53" s="5"/>
      <c r="H53" s="5"/>
      <c r="I53" s="57" t="s">
        <v>47</v>
      </c>
      <c r="J53" s="1"/>
    </row>
    <row r="54" spans="1:10" ht="100.5" customHeight="1">
      <c r="A54" s="316" t="e">
        <f>#REF! &amp; " Package and Specification Number " &amp;#REF! &amp; " POWERGRID values full compliance with all relevant laws and regulations, and the principles of economical use of resources, and of fairness and transparency in its relations with its Bidders/ Contractors."</f>
        <v>#REF!</v>
      </c>
      <c r="B54" s="316"/>
      <c r="C54" s="316"/>
      <c r="D54" s="316"/>
      <c r="E54" s="316"/>
      <c r="F54" s="316"/>
      <c r="G54" s="316"/>
      <c r="H54" s="316"/>
      <c r="I54" s="316"/>
    </row>
    <row r="55" spans="1:10" ht="8.1" customHeight="1">
      <c r="A55" s="7"/>
      <c r="B55" s="8"/>
      <c r="C55" s="8"/>
      <c r="D55" s="8"/>
      <c r="E55" s="8"/>
      <c r="F55" s="8"/>
      <c r="G55" s="8"/>
      <c r="H55" s="8"/>
      <c r="I55" s="8"/>
    </row>
    <row r="56" spans="1:10" ht="35.25" customHeight="1">
      <c r="A56" s="303" t="s">
        <v>48</v>
      </c>
      <c r="B56" s="303"/>
      <c r="C56" s="303"/>
      <c r="D56" s="303"/>
      <c r="E56" s="303"/>
      <c r="F56" s="303"/>
      <c r="G56" s="303"/>
      <c r="H56" s="303"/>
      <c r="I56" s="303"/>
    </row>
    <row r="57" spans="1:10" ht="8.1" customHeight="1">
      <c r="A57" s="9"/>
      <c r="B57" s="8"/>
      <c r="C57" s="8"/>
      <c r="D57" s="8"/>
      <c r="E57" s="8"/>
      <c r="F57" s="8"/>
      <c r="G57" s="8"/>
      <c r="H57" s="8"/>
      <c r="I57" s="8"/>
    </row>
    <row r="58" spans="1:10" ht="15.75">
      <c r="A58" s="314" t="s">
        <v>49</v>
      </c>
      <c r="B58" s="314"/>
      <c r="C58" s="314"/>
      <c r="D58" s="314"/>
      <c r="E58" s="314"/>
      <c r="F58" s="314"/>
      <c r="G58" s="314"/>
      <c r="H58" s="314"/>
      <c r="I58" s="314"/>
    </row>
    <row r="59" spans="1:10" ht="8.1" customHeight="1">
      <c r="A59" s="9"/>
      <c r="B59" s="8"/>
      <c r="C59" s="8"/>
      <c r="D59" s="8"/>
      <c r="E59" s="8"/>
      <c r="F59" s="8"/>
      <c r="G59" s="8"/>
      <c r="H59" s="8"/>
      <c r="I59" s="8"/>
    </row>
    <row r="60" spans="1:10" ht="16.5">
      <c r="A60" s="310" t="s">
        <v>50</v>
      </c>
      <c r="B60" s="310"/>
      <c r="C60" s="310"/>
      <c r="D60" s="310"/>
      <c r="E60" s="310"/>
      <c r="F60" s="310"/>
      <c r="G60" s="310"/>
      <c r="H60" s="310"/>
      <c r="I60" s="310"/>
    </row>
    <row r="61" spans="1:10" ht="8.1" customHeight="1">
      <c r="A61" s="10"/>
      <c r="B61" s="8"/>
      <c r="C61" s="8"/>
      <c r="D61" s="8"/>
      <c r="E61" s="8"/>
      <c r="F61" s="8"/>
      <c r="G61" s="8"/>
      <c r="H61" s="8"/>
      <c r="I61" s="8"/>
    </row>
    <row r="62" spans="1:10" ht="37.5" customHeight="1">
      <c r="A62" s="11" t="s">
        <v>51</v>
      </c>
      <c r="B62" s="302" t="s">
        <v>52</v>
      </c>
      <c r="C62" s="302"/>
      <c r="D62" s="302"/>
      <c r="E62" s="302"/>
      <c r="F62" s="302"/>
      <c r="G62" s="302"/>
      <c r="H62" s="302"/>
      <c r="I62" s="302"/>
    </row>
    <row r="63" spans="1:10" ht="8.1" customHeight="1">
      <c r="A63" s="9"/>
      <c r="B63" s="8"/>
      <c r="C63" s="8"/>
      <c r="D63" s="8"/>
      <c r="E63" s="8"/>
      <c r="F63" s="8"/>
      <c r="G63" s="8"/>
      <c r="H63" s="8"/>
      <c r="I63" s="8"/>
    </row>
    <row r="64" spans="1:10" ht="79.5" customHeight="1">
      <c r="A64" s="8"/>
      <c r="B64" s="11" t="s">
        <v>53</v>
      </c>
      <c r="C64" s="302" t="s">
        <v>54</v>
      </c>
      <c r="D64" s="302"/>
      <c r="E64" s="302"/>
      <c r="F64" s="302"/>
      <c r="G64" s="302"/>
      <c r="H64" s="302"/>
      <c r="I64" s="302"/>
    </row>
    <row r="65" spans="1:10" ht="8.1" customHeight="1">
      <c r="A65" s="8"/>
      <c r="B65" s="11"/>
      <c r="C65" s="4"/>
      <c r="D65" s="4"/>
      <c r="E65" s="4"/>
      <c r="F65" s="4"/>
      <c r="G65" s="4"/>
      <c r="H65" s="4"/>
      <c r="I65" s="4"/>
    </row>
    <row r="66" spans="1:10" ht="109.5" customHeight="1">
      <c r="A66" s="8"/>
      <c r="B66" s="11" t="s">
        <v>55</v>
      </c>
      <c r="C66" s="302" t="s">
        <v>56</v>
      </c>
      <c r="D66" s="302"/>
      <c r="E66" s="302"/>
      <c r="F66" s="302"/>
      <c r="G66" s="302"/>
      <c r="H66" s="302"/>
      <c r="I66" s="302"/>
    </row>
    <row r="67" spans="1:10" ht="8.1" customHeight="1">
      <c r="A67" s="8"/>
      <c r="B67" s="11"/>
      <c r="C67" s="73"/>
      <c r="D67" s="4"/>
      <c r="E67" s="4"/>
      <c r="F67" s="4"/>
      <c r="G67" s="4"/>
      <c r="H67" s="4"/>
      <c r="I67" s="4"/>
    </row>
    <row r="68" spans="1:10" ht="50.25" customHeight="1">
      <c r="A68" s="8"/>
      <c r="B68" s="11" t="s">
        <v>57</v>
      </c>
      <c r="C68" s="302" t="s">
        <v>58</v>
      </c>
      <c r="D68" s="302"/>
      <c r="E68" s="302"/>
      <c r="F68" s="302"/>
      <c r="G68" s="302"/>
      <c r="H68" s="302"/>
      <c r="I68" s="302"/>
    </row>
    <row r="69" spans="1:10" ht="15.75">
      <c r="A69" s="9"/>
      <c r="B69" s="8"/>
      <c r="C69" s="8"/>
      <c r="D69" s="8"/>
      <c r="E69" s="8"/>
      <c r="F69" s="8"/>
      <c r="G69" s="8"/>
      <c r="H69" s="8"/>
      <c r="I69" s="8"/>
    </row>
    <row r="70" spans="1:10" ht="87" customHeight="1">
      <c r="A70" s="11" t="s">
        <v>59</v>
      </c>
      <c r="B70" s="302" t="s">
        <v>60</v>
      </c>
      <c r="C70" s="302"/>
      <c r="D70" s="302"/>
      <c r="E70" s="302"/>
      <c r="F70" s="302"/>
      <c r="G70" s="302"/>
      <c r="H70" s="302"/>
      <c r="I70" s="302"/>
    </row>
    <row r="71" spans="1:10" ht="8.1" customHeight="1">
      <c r="A71" s="10"/>
      <c r="B71" s="8"/>
      <c r="C71" s="8"/>
      <c r="D71" s="8"/>
      <c r="E71" s="8"/>
      <c r="F71" s="8"/>
      <c r="G71" s="8"/>
      <c r="H71" s="8"/>
      <c r="I71" s="8"/>
    </row>
    <row r="72" spans="1:10" ht="16.5">
      <c r="A72" s="310" t="s">
        <v>61</v>
      </c>
      <c r="B72" s="310"/>
      <c r="C72" s="310"/>
      <c r="D72" s="310"/>
      <c r="E72" s="310"/>
      <c r="F72" s="310"/>
      <c r="G72" s="310"/>
      <c r="H72" s="310"/>
      <c r="I72" s="310"/>
    </row>
    <row r="73" spans="1:10" ht="16.5">
      <c r="A73" s="10"/>
      <c r="B73" s="8"/>
      <c r="C73" s="8"/>
      <c r="D73" s="8"/>
      <c r="E73" s="8"/>
      <c r="F73" s="8"/>
      <c r="G73" s="8"/>
      <c r="H73" s="8"/>
      <c r="I73" s="8"/>
    </row>
    <row r="74" spans="1:10" ht="49.5" customHeight="1">
      <c r="A74" s="11" t="s">
        <v>51</v>
      </c>
      <c r="B74" s="302" t="s">
        <v>62</v>
      </c>
      <c r="C74" s="302"/>
      <c r="D74" s="302"/>
      <c r="E74" s="302"/>
      <c r="F74" s="302"/>
      <c r="G74" s="302"/>
      <c r="H74" s="302"/>
      <c r="I74" s="302"/>
    </row>
    <row r="75" spans="1:10" ht="45" customHeight="1">
      <c r="A75" s="4"/>
      <c r="B75" s="5"/>
      <c r="C75" s="5"/>
      <c r="D75" s="5"/>
      <c r="E75" s="5"/>
      <c r="F75" s="4"/>
      <c r="G75" s="5"/>
      <c r="H75" s="5"/>
      <c r="I75" s="5"/>
      <c r="J75" s="1"/>
    </row>
    <row r="76" spans="1:10" ht="21" customHeight="1">
      <c r="A76" s="302" t="s">
        <v>44</v>
      </c>
      <c r="B76" s="302"/>
      <c r="C76" s="302"/>
      <c r="D76" s="302"/>
      <c r="E76" s="309" t="s">
        <v>44</v>
      </c>
      <c r="F76" s="309"/>
      <c r="G76" s="309"/>
      <c r="H76" s="309"/>
      <c r="I76" s="309"/>
      <c r="J76" s="1"/>
    </row>
    <row r="77" spans="1:10" ht="33" customHeight="1">
      <c r="A77" s="307" t="s">
        <v>45</v>
      </c>
      <c r="B77" s="307"/>
      <c r="C77" s="307"/>
      <c r="D77" s="307"/>
      <c r="E77" s="308" t="s">
        <v>46</v>
      </c>
      <c r="F77" s="308"/>
      <c r="G77" s="308"/>
      <c r="H77" s="308"/>
      <c r="I77" s="308"/>
      <c r="J77" s="1"/>
    </row>
    <row r="78" spans="1:10" ht="20.25" customHeight="1">
      <c r="A78" s="56" t="s">
        <v>12</v>
      </c>
      <c r="B78" s="5"/>
      <c r="C78" s="5"/>
      <c r="D78" s="5"/>
      <c r="E78" s="5"/>
      <c r="F78" s="5"/>
      <c r="G78" s="5"/>
      <c r="H78" s="5"/>
      <c r="I78" s="57" t="s">
        <v>63</v>
      </c>
      <c r="J78" s="1"/>
    </row>
    <row r="79" spans="1:10" ht="36" customHeight="1">
      <c r="A79" s="306" t="s">
        <v>64</v>
      </c>
      <c r="B79" s="306"/>
      <c r="C79" s="306"/>
      <c r="D79" s="306"/>
      <c r="E79" s="306"/>
      <c r="F79" s="306"/>
      <c r="G79" s="306"/>
      <c r="H79" s="306"/>
      <c r="I79" s="306"/>
      <c r="J79" s="1"/>
    </row>
    <row r="80" spans="1:10" ht="125.25" customHeight="1">
      <c r="A80" s="8"/>
      <c r="B80" s="11" t="s">
        <v>65</v>
      </c>
      <c r="C80" s="302" t="s">
        <v>66</v>
      </c>
      <c r="D80" s="302"/>
      <c r="E80" s="302"/>
      <c r="F80" s="302"/>
      <c r="G80" s="302"/>
      <c r="H80" s="302"/>
      <c r="I80" s="302"/>
    </row>
    <row r="81" spans="1:10" ht="9.9499999999999993" customHeight="1">
      <c r="A81" s="8"/>
      <c r="B81" s="12"/>
      <c r="C81" s="9"/>
      <c r="D81" s="9"/>
      <c r="E81" s="9"/>
      <c r="F81" s="9"/>
      <c r="G81" s="9"/>
      <c r="H81" s="9"/>
      <c r="I81" s="9"/>
    </row>
    <row r="82" spans="1:10" ht="112.5" customHeight="1">
      <c r="A82" s="8"/>
      <c r="B82" s="11" t="s">
        <v>55</v>
      </c>
      <c r="C82" s="302" t="s">
        <v>67</v>
      </c>
      <c r="D82" s="302"/>
      <c r="E82" s="302"/>
      <c r="F82" s="302"/>
      <c r="G82" s="302"/>
      <c r="H82" s="302"/>
      <c r="I82" s="302"/>
    </row>
    <row r="83" spans="1:10" ht="9.9499999999999993" customHeight="1">
      <c r="A83" s="8"/>
      <c r="B83" s="11"/>
      <c r="C83" s="13"/>
      <c r="D83" s="13"/>
      <c r="E83" s="13"/>
      <c r="F83" s="13"/>
      <c r="G83" s="13"/>
      <c r="H83" s="13"/>
      <c r="I83" s="13"/>
    </row>
    <row r="84" spans="1:10" ht="134.25" customHeight="1">
      <c r="A84" s="8"/>
      <c r="B84" s="11" t="s">
        <v>57</v>
      </c>
      <c r="C84" s="302" t="s">
        <v>68</v>
      </c>
      <c r="D84" s="302"/>
      <c r="E84" s="302"/>
      <c r="F84" s="302"/>
      <c r="G84" s="302"/>
      <c r="H84" s="302"/>
      <c r="I84" s="302"/>
    </row>
    <row r="85" spans="1:10" ht="9.9499999999999993" customHeight="1">
      <c r="A85" s="8"/>
      <c r="B85" s="11"/>
      <c r="C85" s="13"/>
      <c r="D85" s="13"/>
      <c r="E85" s="13"/>
      <c r="F85" s="13"/>
      <c r="G85" s="13"/>
      <c r="H85" s="13"/>
      <c r="I85" s="13"/>
    </row>
    <row r="86" spans="1:10" ht="94.5" customHeight="1">
      <c r="A86" s="8"/>
      <c r="B86" s="11" t="s">
        <v>69</v>
      </c>
      <c r="C86" s="302" t="s">
        <v>70</v>
      </c>
      <c r="D86" s="302"/>
      <c r="E86" s="302"/>
      <c r="F86" s="302"/>
      <c r="G86" s="302"/>
      <c r="H86" s="302"/>
      <c r="I86" s="302"/>
    </row>
    <row r="87" spans="1:10" ht="9.9499999999999993" customHeight="1">
      <c r="A87" s="8"/>
      <c r="B87" s="11"/>
      <c r="C87" s="13"/>
      <c r="D87" s="13"/>
      <c r="E87" s="13"/>
      <c r="F87" s="13"/>
      <c r="G87" s="13"/>
      <c r="H87" s="13"/>
      <c r="I87" s="13"/>
    </row>
    <row r="88" spans="1:10" ht="81.75" customHeight="1">
      <c r="A88" s="8"/>
      <c r="B88" s="11" t="s">
        <v>71</v>
      </c>
      <c r="C88" s="302" t="s">
        <v>72</v>
      </c>
      <c r="D88" s="302"/>
      <c r="E88" s="302"/>
      <c r="F88" s="302"/>
      <c r="G88" s="302"/>
      <c r="H88" s="302"/>
      <c r="I88" s="302"/>
    </row>
    <row r="89" spans="1:10" ht="9.9499999999999993" customHeight="1">
      <c r="A89" s="8"/>
      <c r="B89" s="11"/>
      <c r="C89" s="13"/>
      <c r="D89" s="13"/>
      <c r="E89" s="13"/>
      <c r="F89" s="13"/>
      <c r="G89" s="13"/>
      <c r="H89" s="13"/>
      <c r="I89" s="13"/>
    </row>
    <row r="90" spans="1:10" ht="72" customHeight="1">
      <c r="A90" s="8"/>
      <c r="B90" s="11" t="s">
        <v>73</v>
      </c>
      <c r="C90" s="302" t="s">
        <v>74</v>
      </c>
      <c r="D90" s="302"/>
      <c r="E90" s="302"/>
      <c r="F90" s="302"/>
      <c r="G90" s="302"/>
      <c r="H90" s="302"/>
      <c r="I90" s="302"/>
    </row>
    <row r="91" spans="1:10" ht="8.1" customHeight="1">
      <c r="A91" s="8"/>
      <c r="B91" s="13"/>
      <c r="C91" s="13"/>
      <c r="D91" s="13"/>
      <c r="E91" s="13"/>
      <c r="F91" s="13"/>
      <c r="G91" s="13"/>
      <c r="H91" s="13"/>
      <c r="I91" s="13"/>
    </row>
    <row r="92" spans="1:10" ht="53.25" customHeight="1">
      <c r="A92" s="11" t="s">
        <v>59</v>
      </c>
      <c r="B92" s="302" t="s">
        <v>75</v>
      </c>
      <c r="C92" s="302"/>
      <c r="D92" s="302"/>
      <c r="E92" s="302"/>
      <c r="F92" s="302"/>
      <c r="G92" s="302"/>
      <c r="H92" s="302"/>
      <c r="I92" s="302"/>
    </row>
    <row r="93" spans="1:10" ht="62.25" customHeight="1">
      <c r="A93" s="4"/>
      <c r="B93" s="5"/>
      <c r="C93" s="5"/>
      <c r="D93" s="5"/>
      <c r="E93" s="5"/>
      <c r="F93" s="4"/>
      <c r="G93" s="5"/>
      <c r="H93" s="5"/>
      <c r="I93" s="5"/>
      <c r="J93" s="1"/>
    </row>
    <row r="94" spans="1:10" ht="21" customHeight="1">
      <c r="A94" s="302" t="s">
        <v>44</v>
      </c>
      <c r="B94" s="302"/>
      <c r="C94" s="302"/>
      <c r="D94" s="302"/>
      <c r="E94" s="309" t="s">
        <v>44</v>
      </c>
      <c r="F94" s="309"/>
      <c r="G94" s="309"/>
      <c r="H94" s="309"/>
      <c r="I94" s="309"/>
      <c r="J94" s="1"/>
    </row>
    <row r="95" spans="1:10" ht="33" customHeight="1">
      <c r="A95" s="307" t="s">
        <v>45</v>
      </c>
      <c r="B95" s="307"/>
      <c r="C95" s="307"/>
      <c r="D95" s="307"/>
      <c r="E95" s="308" t="s">
        <v>46</v>
      </c>
      <c r="F95" s="308"/>
      <c r="G95" s="308"/>
      <c r="H95" s="308"/>
      <c r="I95" s="308"/>
      <c r="J95" s="1"/>
    </row>
    <row r="96" spans="1:10" ht="20.25" customHeight="1">
      <c r="A96" s="56" t="s">
        <v>12</v>
      </c>
      <c r="B96" s="5"/>
      <c r="C96" s="5"/>
      <c r="D96" s="5"/>
      <c r="E96" s="5"/>
      <c r="F96" s="5"/>
      <c r="G96" s="5"/>
      <c r="H96" s="5"/>
      <c r="I96" s="57" t="s">
        <v>76</v>
      </c>
      <c r="J96" s="1"/>
    </row>
    <row r="97" spans="1:10" ht="27.75" customHeight="1">
      <c r="A97" s="310" t="s">
        <v>77</v>
      </c>
      <c r="B97" s="310"/>
      <c r="C97" s="310"/>
      <c r="D97" s="310"/>
      <c r="E97" s="310"/>
      <c r="F97" s="310"/>
      <c r="G97" s="310"/>
      <c r="H97" s="310"/>
      <c r="I97" s="310"/>
    </row>
    <row r="98" spans="1:10" ht="21.75" customHeight="1">
      <c r="A98" s="9"/>
      <c r="B98" s="302"/>
      <c r="C98" s="302"/>
      <c r="D98" s="302"/>
      <c r="E98" s="302"/>
      <c r="F98" s="302"/>
      <c r="G98" s="302"/>
      <c r="H98" s="302"/>
      <c r="I98" s="302"/>
    </row>
    <row r="99" spans="1:10" ht="85.5" customHeight="1">
      <c r="A99" s="11" t="s">
        <v>51</v>
      </c>
      <c r="B99" s="302" t="s">
        <v>78</v>
      </c>
      <c r="C99" s="302"/>
      <c r="D99" s="302"/>
      <c r="E99" s="302"/>
      <c r="F99" s="302"/>
      <c r="G99" s="302"/>
      <c r="H99" s="302"/>
      <c r="I99" s="302"/>
    </row>
    <row r="100" spans="1:10" ht="15.75">
      <c r="A100" s="56"/>
      <c r="B100" s="5"/>
      <c r="C100" s="5"/>
      <c r="D100" s="5"/>
      <c r="E100" s="5"/>
      <c r="F100" s="5"/>
      <c r="G100" s="5"/>
      <c r="H100" s="5"/>
      <c r="I100" s="57"/>
      <c r="J100" s="1"/>
    </row>
    <row r="101" spans="1:10" ht="165.75" customHeight="1">
      <c r="A101" s="11" t="s">
        <v>59</v>
      </c>
      <c r="B101" s="302" t="s">
        <v>79</v>
      </c>
      <c r="C101" s="302"/>
      <c r="D101" s="302"/>
      <c r="E101" s="302"/>
      <c r="F101" s="302"/>
      <c r="G101" s="302"/>
      <c r="H101" s="302"/>
      <c r="I101" s="302"/>
    </row>
    <row r="102" spans="1:10" ht="18" customHeight="1">
      <c r="A102" s="11"/>
      <c r="B102" s="9"/>
      <c r="C102" s="9"/>
      <c r="D102" s="9"/>
      <c r="E102" s="9"/>
      <c r="F102" s="9"/>
      <c r="G102" s="9"/>
      <c r="H102" s="9"/>
      <c r="I102" s="9"/>
    </row>
    <row r="103" spans="1:10" ht="62.25" customHeight="1">
      <c r="A103" s="11" t="s">
        <v>80</v>
      </c>
      <c r="B103" s="302" t="s">
        <v>81</v>
      </c>
      <c r="C103" s="302"/>
      <c r="D103" s="302"/>
      <c r="E103" s="302"/>
      <c r="F103" s="302"/>
      <c r="G103" s="302"/>
      <c r="H103" s="302"/>
      <c r="I103" s="302"/>
    </row>
    <row r="104" spans="1:10" ht="15" customHeight="1">
      <c r="A104" s="9"/>
      <c r="B104" s="8"/>
      <c r="C104" s="8"/>
      <c r="D104" s="8"/>
      <c r="E104" s="8"/>
      <c r="F104" s="8"/>
      <c r="G104" s="8"/>
      <c r="H104" s="8"/>
      <c r="I104" s="8"/>
    </row>
    <row r="105" spans="1:10" ht="29.25" customHeight="1">
      <c r="A105" s="310" t="s">
        <v>82</v>
      </c>
      <c r="B105" s="310"/>
      <c r="C105" s="310"/>
      <c r="D105" s="310"/>
      <c r="E105" s="310"/>
      <c r="F105" s="310"/>
      <c r="G105" s="310"/>
      <c r="H105" s="310"/>
      <c r="I105" s="310"/>
    </row>
    <row r="106" spans="1:10" ht="29.25" customHeight="1">
      <c r="A106" s="10"/>
      <c r="B106" s="8"/>
      <c r="C106" s="8"/>
      <c r="D106" s="8"/>
      <c r="E106" s="8"/>
      <c r="F106" s="8"/>
      <c r="G106" s="8"/>
      <c r="H106" s="8"/>
      <c r="I106" s="8"/>
    </row>
    <row r="107" spans="1:10" ht="54.75" customHeight="1">
      <c r="A107" s="11" t="s">
        <v>51</v>
      </c>
      <c r="B107" s="303" t="s">
        <v>83</v>
      </c>
      <c r="C107" s="303"/>
      <c r="D107" s="303"/>
      <c r="E107" s="303"/>
      <c r="F107" s="303"/>
      <c r="G107" s="303"/>
      <c r="H107" s="303"/>
      <c r="I107" s="303"/>
    </row>
    <row r="108" spans="1:10" ht="15" customHeight="1">
      <c r="A108" s="11"/>
      <c r="B108" s="8"/>
      <c r="C108" s="8"/>
      <c r="D108" s="8"/>
      <c r="E108" s="8"/>
      <c r="F108" s="8"/>
      <c r="G108" s="8"/>
      <c r="H108" s="8"/>
      <c r="I108" s="8"/>
    </row>
    <row r="109" spans="1:10" ht="66.75" customHeight="1">
      <c r="A109" s="11" t="s">
        <v>59</v>
      </c>
      <c r="B109" s="303" t="s">
        <v>84</v>
      </c>
      <c r="C109" s="303"/>
      <c r="D109" s="303"/>
      <c r="E109" s="303"/>
      <c r="F109" s="303"/>
      <c r="G109" s="303"/>
      <c r="H109" s="303"/>
      <c r="I109" s="303"/>
    </row>
    <row r="110" spans="1:10" ht="15" customHeight="1">
      <c r="A110" s="9"/>
      <c r="B110" s="8"/>
      <c r="C110" s="8"/>
      <c r="D110" s="8"/>
      <c r="E110" s="8"/>
      <c r="F110" s="8"/>
      <c r="G110" s="8"/>
      <c r="H110" s="8"/>
      <c r="I110" s="8"/>
    </row>
    <row r="111" spans="1:10" ht="25.5" customHeight="1">
      <c r="A111" s="310" t="s">
        <v>85</v>
      </c>
      <c r="B111" s="310"/>
      <c r="C111" s="310"/>
      <c r="D111" s="310"/>
      <c r="E111" s="310"/>
      <c r="F111" s="310"/>
      <c r="G111" s="310"/>
      <c r="H111" s="310"/>
      <c r="I111" s="310"/>
    </row>
    <row r="112" spans="1:10" ht="22.5" customHeight="1">
      <c r="A112" s="10"/>
      <c r="B112" s="8"/>
      <c r="C112" s="8"/>
      <c r="D112" s="8"/>
      <c r="E112" s="8"/>
      <c r="F112" s="8"/>
      <c r="G112" s="8"/>
      <c r="H112" s="8"/>
      <c r="I112" s="8"/>
    </row>
    <row r="113" spans="1:10" ht="58.5" customHeight="1">
      <c r="A113" s="11" t="s">
        <v>51</v>
      </c>
      <c r="B113" s="303" t="s">
        <v>86</v>
      </c>
      <c r="C113" s="303"/>
      <c r="D113" s="303"/>
      <c r="E113" s="303"/>
      <c r="F113" s="303"/>
      <c r="G113" s="303"/>
      <c r="H113" s="303"/>
      <c r="I113" s="303"/>
    </row>
    <row r="114" spans="1:10" ht="54.75" customHeight="1">
      <c r="A114" s="11"/>
      <c r="B114" s="3"/>
      <c r="C114" s="3"/>
      <c r="D114" s="3"/>
      <c r="E114" s="3"/>
      <c r="F114" s="3"/>
      <c r="G114" s="3"/>
      <c r="H114" s="3"/>
      <c r="I114" s="3"/>
    </row>
    <row r="115" spans="1:10" ht="45.75" customHeight="1">
      <c r="A115" s="8"/>
      <c r="B115" s="8"/>
      <c r="C115" s="8"/>
      <c r="D115" s="8"/>
      <c r="E115" s="8"/>
      <c r="F115" s="8"/>
      <c r="G115" s="8"/>
      <c r="H115" s="8"/>
      <c r="I115" s="8"/>
      <c r="J115" s="1"/>
    </row>
    <row r="116" spans="1:10" ht="21" customHeight="1">
      <c r="A116" s="302" t="s">
        <v>44</v>
      </c>
      <c r="B116" s="302"/>
      <c r="C116" s="302"/>
      <c r="D116" s="302"/>
      <c r="E116" s="309" t="s">
        <v>44</v>
      </c>
      <c r="F116" s="309"/>
      <c r="G116" s="309"/>
      <c r="H116" s="309"/>
      <c r="I116" s="309"/>
      <c r="J116" s="1"/>
    </row>
    <row r="117" spans="1:10" ht="33" customHeight="1">
      <c r="A117" s="307" t="s">
        <v>45</v>
      </c>
      <c r="B117" s="307"/>
      <c r="C117" s="307"/>
      <c r="D117" s="307"/>
      <c r="E117" s="308" t="s">
        <v>46</v>
      </c>
      <c r="F117" s="308"/>
      <c r="G117" s="308"/>
      <c r="H117" s="308"/>
      <c r="I117" s="308"/>
      <c r="J117" s="1"/>
    </row>
    <row r="118" spans="1:10" ht="19.5" customHeight="1">
      <c r="A118" s="56" t="s">
        <v>12</v>
      </c>
      <c r="B118" s="5"/>
      <c r="C118" s="5"/>
      <c r="D118" s="5"/>
      <c r="E118" s="5"/>
      <c r="F118" s="5"/>
      <c r="G118" s="5"/>
      <c r="H118" s="5"/>
      <c r="I118" s="57" t="s">
        <v>87</v>
      </c>
    </row>
    <row r="119" spans="1:10" ht="60.75" customHeight="1">
      <c r="A119" s="11" t="s">
        <v>59</v>
      </c>
      <c r="B119" s="303" t="s">
        <v>88</v>
      </c>
      <c r="C119" s="303"/>
      <c r="D119" s="303"/>
      <c r="E119" s="303"/>
      <c r="F119" s="303"/>
      <c r="G119" s="303"/>
      <c r="H119" s="303"/>
      <c r="I119" s="303"/>
    </row>
    <row r="120" spans="1:10" ht="15.95" customHeight="1">
      <c r="A120" s="9"/>
      <c r="B120" s="8"/>
      <c r="C120" s="8"/>
      <c r="D120" s="8"/>
      <c r="E120" s="8"/>
      <c r="F120" s="8"/>
      <c r="G120" s="8"/>
      <c r="H120" s="8"/>
      <c r="I120" s="8"/>
    </row>
    <row r="121" spans="1:10" ht="26.25" customHeight="1">
      <c r="A121" s="310" t="s">
        <v>89</v>
      </c>
      <c r="B121" s="310"/>
      <c r="C121" s="310"/>
      <c r="D121" s="310"/>
      <c r="E121" s="310"/>
      <c r="F121" s="310"/>
      <c r="G121" s="310"/>
      <c r="H121" s="310"/>
      <c r="I121" s="310"/>
    </row>
    <row r="122" spans="1:10" ht="24.75" customHeight="1">
      <c r="A122" s="9"/>
      <c r="B122" s="8"/>
      <c r="C122" s="8"/>
      <c r="D122" s="8"/>
      <c r="E122" s="8"/>
      <c r="F122" s="8"/>
      <c r="G122" s="8"/>
      <c r="H122" s="8"/>
      <c r="I122" s="8"/>
    </row>
    <row r="123" spans="1:10" ht="39.75" customHeight="1">
      <c r="A123" s="11" t="s">
        <v>51</v>
      </c>
      <c r="B123" s="303" t="s">
        <v>90</v>
      </c>
      <c r="C123" s="303"/>
      <c r="D123" s="303"/>
      <c r="E123" s="303"/>
      <c r="F123" s="303"/>
      <c r="G123" s="303"/>
      <c r="H123" s="303"/>
      <c r="I123" s="303"/>
    </row>
    <row r="124" spans="1:10" ht="25.5" customHeight="1">
      <c r="A124" s="8"/>
      <c r="B124" s="8"/>
      <c r="C124" s="8"/>
      <c r="D124" s="8"/>
      <c r="E124" s="8"/>
      <c r="F124" s="8"/>
      <c r="G124" s="8"/>
      <c r="H124" s="8"/>
      <c r="I124" s="8"/>
      <c r="J124" s="1"/>
    </row>
    <row r="125" spans="1:10" ht="43.5" customHeight="1">
      <c r="A125" s="11" t="s">
        <v>59</v>
      </c>
      <c r="B125" s="303" t="s">
        <v>91</v>
      </c>
      <c r="C125" s="303"/>
      <c r="D125" s="303"/>
      <c r="E125" s="303"/>
      <c r="F125" s="303"/>
      <c r="G125" s="303"/>
      <c r="H125" s="303"/>
      <c r="I125" s="303"/>
    </row>
    <row r="126" spans="1:10" ht="21.75" customHeight="1">
      <c r="A126" s="10"/>
      <c r="B126" s="8"/>
      <c r="C126" s="8"/>
      <c r="D126" s="8"/>
      <c r="E126" s="8"/>
      <c r="F126" s="8"/>
      <c r="G126" s="8"/>
      <c r="H126" s="8"/>
      <c r="I126" s="8"/>
    </row>
    <row r="127" spans="1:10" ht="25.5" customHeight="1">
      <c r="A127" s="310" t="s">
        <v>92</v>
      </c>
      <c r="B127" s="310"/>
      <c r="C127" s="310"/>
      <c r="D127" s="310"/>
      <c r="E127" s="310"/>
      <c r="F127" s="310"/>
      <c r="G127" s="310"/>
      <c r="H127" s="310"/>
      <c r="I127" s="310"/>
    </row>
    <row r="128" spans="1:10" ht="23.25" customHeight="1">
      <c r="A128" s="9"/>
      <c r="B128" s="8"/>
      <c r="C128" s="8"/>
      <c r="D128" s="8"/>
      <c r="E128" s="8"/>
      <c r="F128" s="8"/>
      <c r="G128" s="8"/>
      <c r="H128" s="8"/>
      <c r="I128" s="8"/>
    </row>
    <row r="129" spans="1:10" ht="88.5" customHeight="1">
      <c r="A129" s="303" t="s">
        <v>93</v>
      </c>
      <c r="B129" s="303"/>
      <c r="C129" s="303"/>
      <c r="D129" s="303"/>
      <c r="E129" s="303"/>
      <c r="F129" s="303"/>
      <c r="G129" s="303"/>
      <c r="H129" s="303"/>
      <c r="I129" s="303"/>
    </row>
    <row r="130" spans="1:10" ht="26.25" customHeight="1">
      <c r="A130" s="8"/>
      <c r="B130" s="8"/>
      <c r="C130" s="8"/>
      <c r="D130" s="8"/>
      <c r="E130" s="8"/>
      <c r="F130" s="8"/>
      <c r="G130" s="8"/>
      <c r="H130" s="8"/>
      <c r="I130" s="8"/>
    </row>
    <row r="131" spans="1:10" ht="21.75" customHeight="1">
      <c r="A131" s="310" t="s">
        <v>94</v>
      </c>
      <c r="B131" s="310"/>
      <c r="C131" s="310"/>
      <c r="D131" s="310"/>
      <c r="E131" s="310"/>
      <c r="F131" s="310"/>
      <c r="G131" s="310"/>
      <c r="H131" s="310"/>
      <c r="I131" s="310"/>
    </row>
    <row r="132" spans="1:10" ht="25.5" customHeight="1">
      <c r="A132" s="10"/>
      <c r="B132" s="8"/>
      <c r="C132" s="8"/>
      <c r="D132" s="8"/>
      <c r="E132" s="8"/>
      <c r="F132" s="8"/>
      <c r="G132" s="8"/>
      <c r="H132" s="8"/>
      <c r="I132" s="8"/>
    </row>
    <row r="133" spans="1:10" ht="69" customHeight="1">
      <c r="A133" s="11" t="s">
        <v>51</v>
      </c>
      <c r="B133" s="303" t="s">
        <v>95</v>
      </c>
      <c r="C133" s="303"/>
      <c r="D133" s="303"/>
      <c r="E133" s="303"/>
      <c r="F133" s="303"/>
      <c r="G133" s="303"/>
      <c r="H133" s="303"/>
      <c r="I133" s="303"/>
    </row>
    <row r="134" spans="1:10" ht="21" customHeight="1">
      <c r="A134" s="11"/>
      <c r="B134" s="303"/>
      <c r="C134" s="303"/>
      <c r="D134" s="303"/>
      <c r="E134" s="303"/>
      <c r="F134" s="303"/>
      <c r="G134" s="303"/>
      <c r="H134" s="303"/>
      <c r="I134" s="303"/>
    </row>
    <row r="135" spans="1:10" ht="191.25" customHeight="1">
      <c r="A135" s="11" t="s">
        <v>59</v>
      </c>
      <c r="B135" s="303" t="s">
        <v>96</v>
      </c>
      <c r="C135" s="303"/>
      <c r="D135" s="303"/>
      <c r="E135" s="303"/>
      <c r="F135" s="303"/>
      <c r="G135" s="303"/>
      <c r="H135" s="303"/>
      <c r="I135" s="303"/>
    </row>
    <row r="136" spans="1:10" ht="38.25" customHeight="1">
      <c r="A136" s="11"/>
      <c r="B136" s="3"/>
      <c r="C136" s="3"/>
      <c r="D136" s="3"/>
      <c r="E136" s="3"/>
      <c r="F136" s="3"/>
      <c r="G136" s="3"/>
      <c r="H136" s="3"/>
      <c r="I136" s="3"/>
    </row>
    <row r="137" spans="1:10" ht="38.25" customHeight="1">
      <c r="A137" s="11"/>
      <c r="B137" s="3"/>
      <c r="C137" s="3"/>
      <c r="D137" s="3"/>
      <c r="E137" s="3"/>
      <c r="F137" s="3"/>
      <c r="G137" s="3"/>
      <c r="H137" s="3"/>
      <c r="I137" s="3"/>
    </row>
    <row r="138" spans="1:10" ht="21" customHeight="1">
      <c r="A138" s="302" t="s">
        <v>44</v>
      </c>
      <c r="B138" s="302"/>
      <c r="C138" s="302"/>
      <c r="D138" s="302"/>
      <c r="E138" s="309" t="s">
        <v>44</v>
      </c>
      <c r="F138" s="309"/>
      <c r="G138" s="309"/>
      <c r="H138" s="309"/>
      <c r="I138" s="309"/>
      <c r="J138" s="1"/>
    </row>
    <row r="139" spans="1:10" ht="37.5" customHeight="1">
      <c r="A139" s="307" t="s">
        <v>45</v>
      </c>
      <c r="B139" s="307"/>
      <c r="C139" s="307"/>
      <c r="D139" s="307"/>
      <c r="E139" s="308" t="s">
        <v>46</v>
      </c>
      <c r="F139" s="308"/>
      <c r="G139" s="308"/>
      <c r="H139" s="308"/>
      <c r="I139" s="308"/>
      <c r="J139" s="1"/>
    </row>
    <row r="140" spans="1:10" ht="20.25" customHeight="1">
      <c r="A140" s="56" t="s">
        <v>12</v>
      </c>
      <c r="B140" s="5"/>
      <c r="C140" s="5"/>
      <c r="D140" s="5"/>
      <c r="E140" s="5"/>
      <c r="F140" s="5"/>
      <c r="G140" s="5"/>
      <c r="H140" s="5"/>
      <c r="I140" s="57" t="s">
        <v>97</v>
      </c>
      <c r="J140" s="1"/>
    </row>
    <row r="141" spans="1:10" ht="70.5" customHeight="1">
      <c r="A141" s="11" t="s">
        <v>80</v>
      </c>
      <c r="B141" s="303" t="s">
        <v>98</v>
      </c>
      <c r="C141" s="303"/>
      <c r="D141" s="303"/>
      <c r="E141" s="303"/>
      <c r="F141" s="303"/>
      <c r="G141" s="303"/>
      <c r="H141" s="303"/>
      <c r="I141" s="303"/>
    </row>
    <row r="142" spans="1:10" ht="31.5" customHeight="1">
      <c r="A142" s="11"/>
      <c r="B142" s="303"/>
      <c r="C142" s="303"/>
      <c r="D142" s="303"/>
      <c r="E142" s="303"/>
      <c r="F142" s="303"/>
      <c r="G142" s="303"/>
      <c r="H142" s="303"/>
      <c r="I142" s="303"/>
    </row>
    <row r="143" spans="1:10" ht="141.75" customHeight="1">
      <c r="A143" s="11" t="s">
        <v>99</v>
      </c>
      <c r="B143" s="303" t="s">
        <v>100</v>
      </c>
      <c r="C143" s="303"/>
      <c r="D143" s="303"/>
      <c r="E143" s="303"/>
      <c r="F143" s="303"/>
      <c r="G143" s="303"/>
      <c r="H143" s="303"/>
      <c r="I143" s="303"/>
    </row>
    <row r="144" spans="1:10" ht="22.5" customHeight="1">
      <c r="A144" s="9"/>
      <c r="B144" s="303"/>
      <c r="C144" s="303"/>
      <c r="D144" s="303"/>
      <c r="E144" s="303"/>
      <c r="F144" s="303"/>
      <c r="G144" s="303"/>
      <c r="H144" s="303"/>
      <c r="I144" s="303"/>
    </row>
    <row r="145" spans="1:10" ht="74.25" customHeight="1">
      <c r="A145" s="11" t="s">
        <v>101</v>
      </c>
      <c r="B145" s="303" t="s">
        <v>102</v>
      </c>
      <c r="C145" s="303"/>
      <c r="D145" s="303"/>
      <c r="E145" s="303"/>
      <c r="F145" s="303"/>
      <c r="G145" s="303"/>
      <c r="H145" s="303"/>
      <c r="I145" s="303"/>
    </row>
    <row r="146" spans="1:10" ht="21.75" customHeight="1">
      <c r="A146" s="56"/>
      <c r="B146" s="5"/>
      <c r="C146" s="5"/>
      <c r="D146" s="5"/>
      <c r="E146" s="5"/>
      <c r="F146" s="5"/>
      <c r="G146" s="5"/>
      <c r="H146" s="5"/>
      <c r="I146" s="57"/>
      <c r="J146" s="1"/>
    </row>
    <row r="147" spans="1:10" ht="15.95" customHeight="1">
      <c r="A147" s="5"/>
      <c r="B147" s="5"/>
      <c r="C147" s="5"/>
      <c r="D147" s="5"/>
      <c r="E147" s="5"/>
      <c r="F147" s="5"/>
      <c r="G147" s="5"/>
      <c r="H147" s="5"/>
      <c r="I147" s="6"/>
      <c r="J147" s="1"/>
    </row>
    <row r="148" spans="1:10" ht="162" customHeight="1">
      <c r="A148" s="11" t="s">
        <v>103</v>
      </c>
      <c r="B148" s="303" t="s">
        <v>104</v>
      </c>
      <c r="C148" s="303"/>
      <c r="D148" s="303"/>
      <c r="E148" s="303"/>
      <c r="F148" s="303"/>
      <c r="G148" s="303"/>
      <c r="H148" s="303"/>
      <c r="I148" s="303"/>
    </row>
    <row r="149" spans="1:10" ht="15.95" customHeight="1">
      <c r="A149" s="11"/>
      <c r="B149" s="303"/>
      <c r="C149" s="303"/>
      <c r="D149" s="303"/>
      <c r="E149" s="303"/>
      <c r="F149" s="303"/>
      <c r="G149" s="303"/>
      <c r="H149" s="303"/>
      <c r="I149" s="303"/>
    </row>
    <row r="150" spans="1:10" ht="90" customHeight="1">
      <c r="A150" s="11" t="s">
        <v>105</v>
      </c>
      <c r="B150" s="303" t="s">
        <v>106</v>
      </c>
      <c r="C150" s="303"/>
      <c r="D150" s="303"/>
      <c r="E150" s="303"/>
      <c r="F150" s="303"/>
      <c r="G150" s="303"/>
      <c r="H150" s="303"/>
      <c r="I150" s="303"/>
    </row>
    <row r="151" spans="1:10" ht="15.95" customHeight="1">
      <c r="A151" s="11"/>
      <c r="B151" s="8"/>
      <c r="C151" s="8"/>
      <c r="D151" s="8"/>
      <c r="E151" s="8"/>
      <c r="F151" s="8"/>
      <c r="G151" s="8"/>
      <c r="H151" s="8"/>
      <c r="I151" s="8"/>
    </row>
    <row r="152" spans="1:10" ht="111.75" customHeight="1">
      <c r="A152" s="11" t="s">
        <v>107</v>
      </c>
      <c r="B152" s="303" t="s">
        <v>108</v>
      </c>
      <c r="C152" s="303"/>
      <c r="D152" s="303"/>
      <c r="E152" s="303"/>
      <c r="F152" s="303"/>
      <c r="G152" s="303"/>
      <c r="H152" s="303"/>
      <c r="I152" s="303"/>
    </row>
    <row r="153" spans="1:10" ht="30" customHeight="1">
      <c r="A153" s="11"/>
      <c r="B153" s="3"/>
      <c r="C153" s="3"/>
      <c r="D153" s="3"/>
      <c r="E153" s="3"/>
      <c r="F153" s="3"/>
      <c r="G153" s="3"/>
      <c r="H153" s="3"/>
      <c r="I153" s="3"/>
    </row>
    <row r="154" spans="1:10" ht="28.5" customHeight="1">
      <c r="A154" s="11"/>
      <c r="B154" s="3"/>
      <c r="C154" s="3"/>
      <c r="D154" s="3"/>
      <c r="E154" s="3"/>
      <c r="F154" s="3"/>
      <c r="G154" s="3"/>
      <c r="H154" s="3"/>
      <c r="I154" s="3"/>
    </row>
    <row r="155" spans="1:10" ht="21" customHeight="1">
      <c r="A155" s="302" t="s">
        <v>44</v>
      </c>
      <c r="B155" s="302"/>
      <c r="C155" s="302"/>
      <c r="D155" s="302"/>
      <c r="E155" s="309" t="s">
        <v>44</v>
      </c>
      <c r="F155" s="309"/>
      <c r="G155" s="309"/>
      <c r="H155" s="309"/>
      <c r="I155" s="309"/>
      <c r="J155" s="1"/>
    </row>
    <row r="156" spans="1:10" ht="33" customHeight="1">
      <c r="A156" s="307" t="s">
        <v>45</v>
      </c>
      <c r="B156" s="307"/>
      <c r="C156" s="307"/>
      <c r="D156" s="307"/>
      <c r="E156" s="308" t="s">
        <v>46</v>
      </c>
      <c r="F156" s="308"/>
      <c r="G156" s="308"/>
      <c r="H156" s="308"/>
      <c r="I156" s="308"/>
      <c r="J156" s="1"/>
    </row>
    <row r="157" spans="1:10" ht="27" customHeight="1">
      <c r="A157" s="56" t="s">
        <v>12</v>
      </c>
      <c r="B157" s="5"/>
      <c r="C157" s="5"/>
      <c r="D157" s="5"/>
      <c r="E157" s="5"/>
      <c r="F157" s="5"/>
      <c r="G157" s="5"/>
      <c r="H157" s="5"/>
      <c r="I157" s="57" t="s">
        <v>109</v>
      </c>
      <c r="J157" s="1"/>
    </row>
    <row r="158" spans="1:10" ht="21" customHeight="1">
      <c r="A158" s="11" t="s">
        <v>110</v>
      </c>
      <c r="B158" s="303" t="s">
        <v>111</v>
      </c>
      <c r="C158" s="303"/>
      <c r="D158" s="303"/>
      <c r="E158" s="303"/>
      <c r="F158" s="303"/>
      <c r="G158" s="303"/>
      <c r="H158" s="303"/>
      <c r="I158" s="303"/>
    </row>
    <row r="159" spans="1:10" ht="30" customHeight="1">
      <c r="A159" s="11"/>
      <c r="B159" s="8"/>
      <c r="C159" s="8"/>
      <c r="D159" s="8"/>
      <c r="E159" s="8"/>
      <c r="F159" s="8"/>
      <c r="G159" s="8"/>
      <c r="H159" s="8"/>
      <c r="I159" s="8"/>
    </row>
    <row r="160" spans="1:10" ht="74.25" customHeight="1">
      <c r="A160" s="11" t="s">
        <v>112</v>
      </c>
      <c r="B160" s="303" t="s">
        <v>113</v>
      </c>
      <c r="C160" s="303"/>
      <c r="D160" s="303"/>
      <c r="E160" s="303"/>
      <c r="F160" s="303"/>
      <c r="G160" s="303"/>
      <c r="H160" s="303"/>
      <c r="I160" s="303"/>
    </row>
    <row r="161" spans="1:10" ht="13.5" customHeight="1">
      <c r="A161" s="9"/>
      <c r="B161" s="8"/>
      <c r="C161" s="8"/>
      <c r="D161" s="8"/>
      <c r="E161" s="8"/>
      <c r="F161" s="8"/>
      <c r="G161" s="8"/>
      <c r="H161" s="8"/>
      <c r="I161" s="8"/>
    </row>
    <row r="162" spans="1:10" ht="16.5">
      <c r="A162" s="310" t="s">
        <v>114</v>
      </c>
      <c r="B162" s="310"/>
      <c r="C162" s="310"/>
      <c r="D162" s="310"/>
      <c r="E162" s="310"/>
      <c r="F162" s="310"/>
      <c r="G162" s="310"/>
      <c r="H162" s="310"/>
      <c r="I162" s="310"/>
    </row>
    <row r="163" spans="1:10" ht="30" customHeight="1">
      <c r="A163" s="9"/>
      <c r="B163" s="8"/>
      <c r="C163" s="8"/>
      <c r="D163" s="8"/>
      <c r="E163" s="8"/>
      <c r="F163" s="8"/>
      <c r="G163" s="8"/>
      <c r="H163" s="8"/>
      <c r="I163" s="8"/>
    </row>
    <row r="164" spans="1:10" ht="60" customHeight="1">
      <c r="A164" s="303" t="s">
        <v>115</v>
      </c>
      <c r="B164" s="303"/>
      <c r="C164" s="303"/>
      <c r="D164" s="303"/>
      <c r="E164" s="303"/>
      <c r="F164" s="303"/>
      <c r="G164" s="303"/>
      <c r="H164" s="303"/>
      <c r="I164" s="303"/>
    </row>
    <row r="165" spans="1:10" ht="11.25" customHeight="1">
      <c r="A165" s="10"/>
      <c r="B165" s="8"/>
      <c r="C165" s="8"/>
      <c r="D165" s="8"/>
      <c r="E165" s="8"/>
      <c r="F165" s="8"/>
      <c r="G165" s="8"/>
      <c r="H165" s="8"/>
      <c r="I165" s="8"/>
    </row>
    <row r="166" spans="1:10" ht="27.75" customHeight="1">
      <c r="A166" s="310" t="s">
        <v>116</v>
      </c>
      <c r="B166" s="310"/>
      <c r="C166" s="310"/>
      <c r="D166" s="310"/>
      <c r="E166" s="310"/>
      <c r="F166" s="310"/>
      <c r="G166" s="310"/>
      <c r="H166" s="310"/>
      <c r="I166" s="310"/>
    </row>
    <row r="167" spans="1:10" ht="12.75" customHeight="1">
      <c r="A167" s="9"/>
      <c r="B167" s="8"/>
      <c r="C167" s="8"/>
      <c r="D167" s="8"/>
      <c r="E167" s="8"/>
      <c r="F167" s="8"/>
      <c r="G167" s="8"/>
      <c r="H167" s="8"/>
      <c r="I167" s="8"/>
    </row>
    <row r="168" spans="1:10" ht="74.25" customHeight="1">
      <c r="A168" s="11" t="s">
        <v>51</v>
      </c>
      <c r="B168" s="303" t="s">
        <v>117</v>
      </c>
      <c r="C168" s="303"/>
      <c r="D168" s="303"/>
      <c r="E168" s="303"/>
      <c r="F168" s="303"/>
      <c r="G168" s="303"/>
      <c r="H168" s="303"/>
      <c r="I168" s="303"/>
    </row>
    <row r="169" spans="1:10" ht="23.25" customHeight="1">
      <c r="A169" s="12"/>
      <c r="B169" s="8"/>
      <c r="C169" s="8"/>
      <c r="D169" s="8"/>
      <c r="E169" s="8"/>
      <c r="F169" s="8"/>
      <c r="G169" s="8"/>
      <c r="H169" s="8"/>
      <c r="I169" s="8"/>
    </row>
    <row r="170" spans="1:10" ht="36" customHeight="1">
      <c r="A170" s="11" t="s">
        <v>59</v>
      </c>
      <c r="B170" s="303" t="s">
        <v>118</v>
      </c>
      <c r="C170" s="303"/>
      <c r="D170" s="303"/>
      <c r="E170" s="303"/>
      <c r="F170" s="303"/>
      <c r="G170" s="303"/>
      <c r="H170" s="303"/>
      <c r="I170" s="303"/>
    </row>
    <row r="171" spans="1:10" ht="21" customHeight="1">
      <c r="J171" s="1"/>
    </row>
    <row r="172" spans="1:10">
      <c r="J172" s="1"/>
    </row>
    <row r="173" spans="1:10" ht="52.5" customHeight="1">
      <c r="A173" s="11" t="s">
        <v>80</v>
      </c>
      <c r="B173" s="303" t="s">
        <v>119</v>
      </c>
      <c r="C173" s="303"/>
      <c r="D173" s="303"/>
      <c r="E173" s="303"/>
      <c r="F173" s="303"/>
      <c r="G173" s="303"/>
      <c r="H173" s="303"/>
      <c r="I173" s="303"/>
    </row>
    <row r="174" spans="1:10" ht="20.25" customHeight="1">
      <c r="A174" s="11"/>
      <c r="B174" s="8"/>
      <c r="C174" s="8"/>
      <c r="D174" s="8"/>
      <c r="E174" s="8"/>
      <c r="F174" s="8"/>
      <c r="G174" s="8"/>
      <c r="H174" s="8"/>
      <c r="I174" s="8"/>
    </row>
    <row r="175" spans="1:10" ht="40.5" customHeight="1">
      <c r="A175" s="11" t="s">
        <v>99</v>
      </c>
      <c r="B175" s="303" t="s">
        <v>120</v>
      </c>
      <c r="C175" s="303"/>
      <c r="D175" s="303"/>
      <c r="E175" s="303"/>
      <c r="F175" s="303"/>
      <c r="G175" s="303"/>
      <c r="H175" s="303"/>
      <c r="I175" s="303"/>
    </row>
    <row r="176" spans="1:10" ht="21.75" customHeight="1">
      <c r="A176" s="11"/>
      <c r="B176" s="8"/>
      <c r="C176" s="8"/>
      <c r="D176" s="8"/>
      <c r="E176" s="8"/>
      <c r="F176" s="8"/>
      <c r="G176" s="8"/>
      <c r="H176" s="8"/>
      <c r="I176" s="8"/>
    </row>
    <row r="177" spans="1:10" ht="88.5" customHeight="1">
      <c r="A177" s="11" t="s">
        <v>101</v>
      </c>
      <c r="B177" s="303" t="s">
        <v>121</v>
      </c>
      <c r="C177" s="303"/>
      <c r="D177" s="303"/>
      <c r="E177" s="303"/>
      <c r="F177" s="303"/>
      <c r="G177" s="303"/>
      <c r="H177" s="303"/>
      <c r="I177" s="303"/>
    </row>
    <row r="178" spans="1:10" ht="18" customHeight="1">
      <c r="A178" s="11"/>
      <c r="B178" s="8"/>
      <c r="C178" s="8"/>
      <c r="D178" s="8"/>
      <c r="E178" s="8"/>
      <c r="F178" s="8"/>
      <c r="G178" s="8"/>
      <c r="H178" s="8"/>
      <c r="I178" s="8"/>
    </row>
    <row r="179" spans="1:10" ht="63" customHeight="1">
      <c r="A179" s="11" t="s">
        <v>122</v>
      </c>
      <c r="B179" s="303" t="s">
        <v>123</v>
      </c>
      <c r="C179" s="303"/>
      <c r="D179" s="303"/>
      <c r="E179" s="303"/>
      <c r="F179" s="303"/>
      <c r="G179" s="303"/>
      <c r="H179" s="303"/>
      <c r="I179" s="303"/>
    </row>
    <row r="180" spans="1:10" ht="24" customHeight="1">
      <c r="A180" s="11"/>
      <c r="B180" s="3"/>
      <c r="C180" s="3"/>
      <c r="D180" s="3"/>
      <c r="E180" s="3"/>
      <c r="F180" s="3"/>
      <c r="G180" s="3"/>
      <c r="H180" s="3"/>
      <c r="I180" s="3"/>
    </row>
    <row r="181" spans="1:10" ht="27.75" customHeight="1">
      <c r="A181" s="11"/>
      <c r="B181" s="3"/>
      <c r="C181" s="3"/>
      <c r="D181" s="3"/>
      <c r="E181" s="3"/>
      <c r="F181" s="3"/>
      <c r="G181" s="3"/>
      <c r="H181" s="3"/>
      <c r="I181" s="3"/>
    </row>
    <row r="182" spans="1:10" ht="21" customHeight="1">
      <c r="A182" s="302" t="s">
        <v>44</v>
      </c>
      <c r="B182" s="302"/>
      <c r="C182" s="302"/>
      <c r="D182" s="302"/>
      <c r="E182" s="309" t="s">
        <v>44</v>
      </c>
      <c r="F182" s="309"/>
      <c r="G182" s="309"/>
      <c r="H182" s="309"/>
      <c r="I182" s="309"/>
      <c r="J182" s="1"/>
    </row>
    <row r="183" spans="1:10" ht="33" customHeight="1">
      <c r="A183" s="307" t="s">
        <v>45</v>
      </c>
      <c r="B183" s="307"/>
      <c r="C183" s="307"/>
      <c r="D183" s="307"/>
      <c r="E183" s="308" t="s">
        <v>46</v>
      </c>
      <c r="F183" s="308"/>
      <c r="G183" s="308"/>
      <c r="H183" s="308"/>
      <c r="I183" s="308"/>
      <c r="J183" s="1"/>
    </row>
    <row r="184" spans="1:10" ht="22.5" customHeight="1">
      <c r="A184" s="56" t="s">
        <v>12</v>
      </c>
      <c r="B184" s="5"/>
      <c r="C184" s="5"/>
      <c r="D184" s="5"/>
      <c r="E184" s="5"/>
      <c r="F184" s="5"/>
      <c r="G184" s="5"/>
      <c r="H184" s="5"/>
      <c r="I184" s="57" t="s">
        <v>124</v>
      </c>
      <c r="J184" s="1"/>
    </row>
    <row r="185" spans="1:10" ht="53.25" customHeight="1">
      <c r="A185" s="11" t="s">
        <v>103</v>
      </c>
      <c r="B185" s="303" t="s">
        <v>125</v>
      </c>
      <c r="C185" s="303"/>
      <c r="D185" s="303"/>
      <c r="E185" s="303"/>
      <c r="F185" s="303"/>
      <c r="G185" s="303"/>
      <c r="H185" s="303"/>
      <c r="I185" s="303"/>
    </row>
    <row r="186" spans="1:10" ht="15.75">
      <c r="A186" s="9"/>
      <c r="B186" s="8"/>
      <c r="C186" s="8"/>
      <c r="D186" s="8"/>
      <c r="E186" s="8"/>
      <c r="F186" s="8"/>
      <c r="G186" s="8"/>
      <c r="H186" s="8"/>
      <c r="I186" s="8"/>
    </row>
    <row r="187" spans="1:10" ht="21.95" customHeight="1">
      <c r="A187" s="8"/>
      <c r="B187" s="4"/>
      <c r="C187" s="8"/>
      <c r="D187" s="8"/>
      <c r="E187" s="8"/>
      <c r="F187" s="4"/>
      <c r="G187" s="8"/>
      <c r="H187" s="8"/>
      <c r="I187" s="8"/>
    </row>
    <row r="188" spans="1:10" ht="21.95" customHeight="1">
      <c r="A188" s="8"/>
      <c r="B188" s="14" t="s">
        <v>126</v>
      </c>
      <c r="C188" s="14"/>
      <c r="D188" s="14"/>
      <c r="E188" s="14"/>
      <c r="F188" s="14" t="s">
        <v>126</v>
      </c>
      <c r="G188" s="14"/>
      <c r="H188" s="14"/>
      <c r="I188" s="14"/>
    </row>
    <row r="189" spans="1:10" ht="35.25" customHeight="1">
      <c r="A189" s="8"/>
      <c r="B189" s="304" t="s">
        <v>45</v>
      </c>
      <c r="C189" s="304"/>
      <c r="D189" s="304"/>
      <c r="E189" s="304"/>
      <c r="F189" s="305" t="s">
        <v>46</v>
      </c>
      <c r="G189" s="304"/>
      <c r="H189" s="304"/>
      <c r="I189" s="304"/>
    </row>
    <row r="190" spans="1:10" ht="21.95" customHeight="1">
      <c r="A190" s="8"/>
      <c r="B190" s="15"/>
      <c r="C190" s="9"/>
      <c r="D190" s="9"/>
      <c r="E190" s="9"/>
      <c r="F190" s="16"/>
      <c r="G190" s="16"/>
      <c r="H190" s="16"/>
      <c r="I190" s="16"/>
    </row>
    <row r="191" spans="1:10" ht="21.95" customHeight="1">
      <c r="A191" s="8"/>
      <c r="B191" s="302" t="s">
        <v>127</v>
      </c>
      <c r="C191" s="302"/>
      <c r="D191" s="302"/>
      <c r="E191" s="302"/>
      <c r="F191" s="302" t="s">
        <v>127</v>
      </c>
      <c r="G191" s="302"/>
      <c r="H191" s="302"/>
      <c r="I191" s="302"/>
    </row>
    <row r="192" spans="1:10" ht="21.95" customHeight="1">
      <c r="A192" s="8"/>
      <c r="B192" s="4"/>
      <c r="C192" s="9"/>
      <c r="D192" s="9"/>
      <c r="E192" s="9"/>
      <c r="F192" s="4"/>
      <c r="G192" s="9"/>
      <c r="H192" s="9"/>
      <c r="I192" s="9"/>
    </row>
    <row r="193" spans="1:9" ht="21.95" customHeight="1">
      <c r="A193" s="8"/>
      <c r="B193" s="4"/>
      <c r="C193" s="9"/>
      <c r="D193" s="9"/>
      <c r="E193" s="9"/>
      <c r="F193" s="4"/>
      <c r="G193" s="9"/>
      <c r="H193" s="9"/>
      <c r="I193" s="9"/>
    </row>
    <row r="194" spans="1:9" ht="21.95" customHeight="1">
      <c r="A194" s="8"/>
      <c r="B194" s="5" t="s">
        <v>128</v>
      </c>
      <c r="C194" s="17"/>
      <c r="D194" s="5"/>
      <c r="E194" s="5"/>
      <c r="F194" s="306" t="str">
        <f>"Name : "&amp;'Name of Bidder'!C17</f>
        <v xml:space="preserve">Name : </v>
      </c>
      <c r="G194" s="306"/>
      <c r="H194" s="306"/>
      <c r="I194" s="306"/>
    </row>
    <row r="195" spans="1:9" ht="21.95" customHeight="1">
      <c r="A195" s="8"/>
      <c r="B195" s="5" t="s">
        <v>21</v>
      </c>
      <c r="C195" s="17"/>
      <c r="D195" s="5"/>
      <c r="E195" s="5"/>
      <c r="F195" s="5" t="str">
        <f>"Designation : "&amp;'Name of Bidder'!C18</f>
        <v xml:space="preserve">Designation : </v>
      </c>
      <c r="G195" s="14"/>
      <c r="H195" s="14"/>
      <c r="I195" s="14"/>
    </row>
    <row r="196" spans="1:9" ht="21.95" customHeight="1">
      <c r="A196" s="8"/>
      <c r="B196" s="14"/>
      <c r="C196" s="9"/>
      <c r="D196" s="9"/>
      <c r="E196" s="9"/>
      <c r="F196" s="14"/>
      <c r="G196" s="9"/>
      <c r="H196" s="9"/>
      <c r="I196" s="9"/>
    </row>
    <row r="197" spans="1:9" ht="21.95" customHeight="1">
      <c r="A197" s="8"/>
      <c r="B197" s="302" t="s">
        <v>129</v>
      </c>
      <c r="C197" s="302"/>
      <c r="D197" s="302"/>
      <c r="E197" s="302"/>
      <c r="F197" s="302" t="s">
        <v>129</v>
      </c>
      <c r="G197" s="302"/>
      <c r="H197" s="302"/>
      <c r="I197" s="302"/>
    </row>
    <row r="198" spans="1:9" ht="21.95" customHeight="1">
      <c r="A198" s="8"/>
      <c r="B198" s="5" t="s">
        <v>128</v>
      </c>
      <c r="C198" s="5"/>
      <c r="D198" s="5"/>
      <c r="E198" s="5"/>
      <c r="F198" s="5" t="s">
        <v>128</v>
      </c>
      <c r="G198" s="14"/>
      <c r="H198" s="14"/>
      <c r="I198" s="14"/>
    </row>
    <row r="199" spans="1:9" ht="21.95" customHeight="1">
      <c r="A199" s="8"/>
      <c r="B199" s="5" t="s">
        <v>21</v>
      </c>
      <c r="C199" s="5"/>
      <c r="D199" s="5"/>
      <c r="E199" s="5"/>
      <c r="F199" s="5" t="s">
        <v>21</v>
      </c>
      <c r="G199" s="8"/>
      <c r="H199" s="8"/>
      <c r="I199" s="8"/>
    </row>
    <row r="200" spans="1:9" ht="21.95" customHeight="1">
      <c r="A200" s="8"/>
      <c r="B200" s="8"/>
      <c r="C200" s="8"/>
      <c r="D200" s="8"/>
      <c r="E200" s="8"/>
      <c r="F200" s="8"/>
      <c r="G200" s="8"/>
      <c r="H200" s="8"/>
      <c r="I200" s="8"/>
    </row>
    <row r="201" spans="1:9" ht="21.95" customHeight="1">
      <c r="A201" s="8"/>
      <c r="B201" s="302" t="s">
        <v>130</v>
      </c>
      <c r="C201" s="302"/>
      <c r="D201" s="302"/>
      <c r="E201" s="302"/>
      <c r="F201" s="302" t="s">
        <v>130</v>
      </c>
      <c r="G201" s="302"/>
      <c r="H201" s="302"/>
      <c r="I201" s="302"/>
    </row>
    <row r="202" spans="1:9" ht="21.95" customHeight="1">
      <c r="A202" s="8"/>
      <c r="B202" s="5" t="s">
        <v>128</v>
      </c>
      <c r="C202" s="5"/>
      <c r="D202" s="5"/>
      <c r="E202" s="5"/>
      <c r="F202" s="5" t="s">
        <v>128</v>
      </c>
      <c r="G202" s="14"/>
      <c r="H202" s="14"/>
      <c r="I202" s="14"/>
    </row>
    <row r="203" spans="1:9" ht="21.95" customHeight="1">
      <c r="A203" s="8"/>
      <c r="B203" s="5" t="s">
        <v>21</v>
      </c>
      <c r="C203" s="5"/>
      <c r="D203" s="5"/>
      <c r="E203" s="5"/>
      <c r="F203" s="5" t="s">
        <v>21</v>
      </c>
      <c r="G203" s="8"/>
      <c r="H203" s="8"/>
      <c r="I203" s="8"/>
    </row>
    <row r="204" spans="1:9" ht="21.95" customHeight="1">
      <c r="A204" s="8"/>
      <c r="B204" s="5"/>
      <c r="C204" s="5"/>
      <c r="D204" s="5"/>
      <c r="E204" s="5"/>
      <c r="F204" s="5"/>
      <c r="G204" s="8"/>
      <c r="H204" s="8"/>
      <c r="I204" s="8"/>
    </row>
    <row r="205" spans="1:9" ht="21.95" customHeight="1">
      <c r="A205" s="8"/>
      <c r="B205" s="5"/>
      <c r="C205" s="5"/>
      <c r="D205" s="5"/>
      <c r="E205" s="5"/>
      <c r="F205" s="5"/>
      <c r="G205" s="8"/>
      <c r="H205" s="8"/>
      <c r="I205" s="8"/>
    </row>
    <row r="206" spans="1:9" ht="21.95" customHeight="1">
      <c r="A206" s="8"/>
      <c r="B206" s="5"/>
      <c r="C206" s="5"/>
      <c r="D206" s="5"/>
      <c r="E206" s="5"/>
      <c r="F206" s="5"/>
      <c r="G206" s="8"/>
      <c r="H206" s="8"/>
      <c r="I206" s="8"/>
    </row>
    <row r="207" spans="1:9" ht="21.95" customHeight="1">
      <c r="A207" s="8"/>
      <c r="B207" s="5"/>
      <c r="C207" s="5"/>
      <c r="D207" s="5"/>
      <c r="E207" s="5"/>
      <c r="F207" s="5"/>
      <c r="G207" s="8"/>
      <c r="H207" s="8"/>
      <c r="I207" s="8"/>
    </row>
    <row r="208" spans="1:9" ht="21.95" customHeight="1">
      <c r="A208" s="8"/>
      <c r="B208" s="5"/>
      <c r="C208" s="5"/>
      <c r="D208" s="5"/>
      <c r="E208" s="5"/>
      <c r="F208" s="5"/>
      <c r="G208" s="8"/>
      <c r="H208" s="8"/>
      <c r="I208" s="8"/>
    </row>
    <row r="209" spans="1:9" ht="21.95" customHeight="1">
      <c r="A209" s="8"/>
      <c r="B209" s="5"/>
      <c r="C209" s="5"/>
      <c r="D209" s="5"/>
      <c r="E209" s="5"/>
      <c r="F209" s="5"/>
      <c r="G209" s="8"/>
      <c r="H209" s="8"/>
      <c r="I209" s="8"/>
    </row>
    <row r="210" spans="1:9" ht="21.95" customHeight="1">
      <c r="A210" s="8"/>
      <c r="B210" s="5"/>
      <c r="C210" s="5"/>
      <c r="D210" s="5"/>
      <c r="E210" s="5"/>
      <c r="F210" s="5"/>
      <c r="G210" s="8"/>
      <c r="H210" s="8"/>
      <c r="I210" s="8"/>
    </row>
    <row r="211" spans="1:9" ht="21.95" customHeight="1">
      <c r="A211" s="8"/>
      <c r="B211" s="5"/>
      <c r="C211" s="5"/>
      <c r="D211" s="5"/>
      <c r="E211" s="5"/>
      <c r="F211" s="5"/>
      <c r="G211" s="8"/>
      <c r="H211" s="8"/>
      <c r="I211" s="8"/>
    </row>
    <row r="212" spans="1:9" ht="21.95" customHeight="1">
      <c r="A212" s="8"/>
      <c r="B212" s="5"/>
      <c r="C212" s="5"/>
      <c r="D212" s="5"/>
      <c r="E212" s="5"/>
      <c r="F212" s="5"/>
      <c r="G212" s="8"/>
      <c r="H212" s="8"/>
      <c r="I212" s="8"/>
    </row>
    <row r="213" spans="1:9" ht="21.95" customHeight="1">
      <c r="A213" s="8"/>
      <c r="B213" s="5"/>
      <c r="C213" s="5"/>
      <c r="D213" s="5"/>
      <c r="E213" s="5"/>
      <c r="F213" s="5"/>
      <c r="G213" s="8"/>
      <c r="H213" s="8"/>
      <c r="I213" s="8"/>
    </row>
    <row r="214" spans="1:9" ht="21.95" customHeight="1">
      <c r="A214" s="8"/>
      <c r="B214" s="5"/>
      <c r="C214" s="5"/>
      <c r="D214" s="5"/>
      <c r="E214" s="5"/>
      <c r="F214" s="5"/>
      <c r="G214" s="8"/>
      <c r="H214" s="8"/>
      <c r="I214" s="8"/>
    </row>
    <row r="215" spans="1:9" ht="21.95" customHeight="1">
      <c r="A215" s="8"/>
      <c r="B215" s="5"/>
      <c r="C215" s="5"/>
      <c r="D215" s="5"/>
      <c r="E215" s="5"/>
      <c r="F215" s="5"/>
      <c r="G215" s="8"/>
      <c r="H215" s="8"/>
      <c r="I215" s="8"/>
    </row>
    <row r="216" spans="1:9" ht="21.95" customHeight="1">
      <c r="A216" s="8"/>
      <c r="B216" s="5"/>
      <c r="C216" s="5"/>
      <c r="D216" s="5"/>
      <c r="E216" s="5"/>
      <c r="F216" s="5"/>
      <c r="G216" s="8"/>
      <c r="H216" s="8"/>
      <c r="I216" s="8"/>
    </row>
    <row r="217" spans="1:9" ht="21.95" customHeight="1">
      <c r="A217" s="8"/>
      <c r="B217" s="5"/>
      <c r="C217" s="5"/>
      <c r="D217" s="5"/>
      <c r="E217" s="5"/>
      <c r="F217" s="5"/>
      <c r="G217" s="8"/>
      <c r="H217" s="8"/>
      <c r="I217" s="8"/>
    </row>
    <row r="218" spans="1:9" ht="21.95" customHeight="1">
      <c r="A218" s="8"/>
      <c r="B218" s="5"/>
      <c r="C218" s="5"/>
      <c r="D218" s="5"/>
      <c r="E218" s="5"/>
      <c r="F218" s="5"/>
      <c r="G218" s="8"/>
      <c r="H218" s="8"/>
      <c r="I218" s="8"/>
    </row>
    <row r="219" spans="1:9" ht="21.95" customHeight="1">
      <c r="A219" s="8"/>
      <c r="B219" s="5"/>
      <c r="C219" s="5"/>
      <c r="D219" s="5"/>
      <c r="E219" s="5"/>
      <c r="F219" s="5"/>
      <c r="G219" s="8"/>
      <c r="H219" s="8"/>
      <c r="I219" s="8"/>
    </row>
    <row r="220" spans="1:9" ht="21.95" customHeight="1">
      <c r="A220" s="8"/>
      <c r="B220" s="5"/>
      <c r="C220" s="5"/>
      <c r="D220" s="5"/>
      <c r="E220" s="5"/>
      <c r="F220" s="5"/>
      <c r="G220" s="8"/>
      <c r="H220" s="8"/>
      <c r="I220" s="8"/>
    </row>
    <row r="221" spans="1:9" ht="21.95" customHeight="1">
      <c r="A221" s="8"/>
      <c r="B221" s="5"/>
      <c r="C221" s="5"/>
      <c r="D221" s="5"/>
      <c r="E221" s="5"/>
      <c r="F221" s="5"/>
      <c r="G221" s="8"/>
      <c r="H221" s="8"/>
      <c r="I221" s="8"/>
    </row>
    <row r="222" spans="1:9" ht="21.95" customHeight="1">
      <c r="A222" s="70"/>
      <c r="B222" s="71"/>
      <c r="C222" s="71"/>
      <c r="D222" s="71"/>
      <c r="E222" s="71"/>
      <c r="F222" s="71"/>
      <c r="G222" s="70"/>
      <c r="H222" s="70"/>
      <c r="I222" s="70"/>
    </row>
    <row r="223" spans="1:9" ht="21.95" customHeight="1">
      <c r="A223" s="56" t="s">
        <v>12</v>
      </c>
      <c r="B223" s="5"/>
      <c r="C223" s="5"/>
      <c r="D223" s="5"/>
      <c r="E223" s="5"/>
      <c r="F223" s="5"/>
      <c r="G223" s="5"/>
      <c r="H223" s="5"/>
      <c r="I223" s="57" t="s">
        <v>131</v>
      </c>
    </row>
    <row r="224" spans="1:9" ht="21.95" customHeight="1">
      <c r="A224" s="8"/>
      <c r="B224" s="5"/>
      <c r="C224" s="5"/>
      <c r="D224" s="5"/>
      <c r="E224" s="5"/>
      <c r="F224" s="5"/>
      <c r="G224" s="8"/>
      <c r="H224" s="8"/>
      <c r="I224" s="8"/>
    </row>
    <row r="225" spans="1:10" ht="21.95" customHeight="1">
      <c r="A225" s="8"/>
      <c r="B225" s="5"/>
      <c r="C225" s="5"/>
      <c r="D225" s="5"/>
      <c r="E225" s="5"/>
      <c r="F225" s="5"/>
      <c r="G225" s="8"/>
      <c r="H225" s="8"/>
      <c r="I225" s="8"/>
    </row>
    <row r="226" spans="1:10" ht="21.95" customHeight="1">
      <c r="A226" s="8"/>
      <c r="B226" s="5"/>
      <c r="C226" s="5"/>
      <c r="D226" s="5"/>
      <c r="E226" s="5"/>
      <c r="F226" s="5"/>
      <c r="G226" s="8"/>
      <c r="H226" s="8"/>
      <c r="I226" s="8"/>
    </row>
    <row r="227" spans="1:10" ht="21.95" customHeight="1">
      <c r="A227" s="8"/>
      <c r="B227" s="5"/>
      <c r="C227" s="5"/>
      <c r="D227" s="5"/>
      <c r="E227" s="5"/>
      <c r="F227" s="5"/>
      <c r="G227" s="8"/>
      <c r="H227" s="8"/>
      <c r="I227" s="8"/>
    </row>
    <row r="228" spans="1:10" ht="21.95" customHeight="1">
      <c r="A228" s="8"/>
      <c r="B228" s="5"/>
      <c r="C228" s="5"/>
      <c r="D228" s="5"/>
      <c r="E228" s="5"/>
      <c r="F228" s="5"/>
      <c r="G228" s="8"/>
      <c r="H228" s="8"/>
      <c r="I228" s="8"/>
    </row>
    <row r="229" spans="1:10" ht="21.95" customHeight="1">
      <c r="A229" s="8"/>
      <c r="B229" s="5"/>
      <c r="C229" s="5"/>
      <c r="D229" s="5"/>
      <c r="E229" s="5"/>
      <c r="F229" s="5"/>
      <c r="G229" s="8"/>
      <c r="H229" s="8"/>
      <c r="I229" s="8"/>
    </row>
    <row r="230" spans="1:10" ht="21.95" customHeight="1">
      <c r="A230" s="8"/>
      <c r="B230" s="5"/>
      <c r="C230" s="5"/>
      <c r="D230" s="5"/>
      <c r="E230" s="5"/>
      <c r="F230" s="5"/>
      <c r="G230" s="8"/>
      <c r="H230" s="8"/>
      <c r="I230" s="8"/>
    </row>
    <row r="231" spans="1:10" ht="21.95" customHeight="1">
      <c r="A231" s="8"/>
      <c r="B231" s="5"/>
      <c r="C231" s="5"/>
      <c r="D231" s="5"/>
      <c r="E231" s="5"/>
      <c r="F231" s="5"/>
      <c r="G231" s="8"/>
      <c r="H231" s="8"/>
      <c r="I231" s="8"/>
    </row>
    <row r="232" spans="1:10" ht="21.95" customHeight="1">
      <c r="A232" s="8"/>
      <c r="B232" s="5"/>
      <c r="C232" s="5"/>
      <c r="D232" s="5"/>
      <c r="E232" s="5"/>
      <c r="F232" s="5"/>
      <c r="G232" s="8"/>
      <c r="H232" s="8"/>
      <c r="I232" s="8"/>
    </row>
    <row r="233" spans="1:10" ht="21.95" customHeight="1">
      <c r="A233" s="8"/>
      <c r="B233" s="5"/>
      <c r="C233" s="5"/>
      <c r="D233" s="5"/>
      <c r="E233" s="5"/>
      <c r="F233" s="5"/>
      <c r="G233" s="8"/>
      <c r="H233" s="8"/>
      <c r="I233" s="8"/>
    </row>
    <row r="234" spans="1:10" ht="21.95" customHeight="1">
      <c r="A234" s="8"/>
      <c r="B234" s="5"/>
      <c r="C234" s="5"/>
      <c r="D234" s="5"/>
      <c r="E234" s="5"/>
      <c r="F234" s="5"/>
      <c r="G234" s="8"/>
      <c r="H234" s="8"/>
      <c r="I234" s="8"/>
    </row>
    <row r="235" spans="1:10" ht="21.95" customHeight="1">
      <c r="A235" s="8"/>
      <c r="B235" s="5"/>
      <c r="C235" s="5"/>
      <c r="D235" s="5"/>
      <c r="E235" s="5"/>
      <c r="F235" s="5"/>
      <c r="G235" s="8"/>
      <c r="H235" s="8"/>
      <c r="I235" s="8"/>
    </row>
    <row r="236" spans="1:10" ht="15.75">
      <c r="A236" s="8"/>
      <c r="B236" s="8"/>
      <c r="C236" s="8"/>
      <c r="D236" s="8"/>
      <c r="E236" s="8"/>
      <c r="F236" s="8"/>
      <c r="G236" s="8"/>
      <c r="H236" s="8"/>
      <c r="I236" s="8"/>
    </row>
    <row r="237" spans="1:10">
      <c r="J237" s="1"/>
    </row>
    <row r="238" spans="1:10" ht="15.75">
      <c r="A238" s="8"/>
      <c r="B238" s="8"/>
      <c r="C238" s="8"/>
      <c r="D238" s="8"/>
      <c r="E238" s="8"/>
      <c r="F238" s="8"/>
      <c r="G238" s="8"/>
      <c r="H238" s="8"/>
      <c r="I238" s="8"/>
    </row>
    <row r="239" spans="1:10" ht="15.75">
      <c r="A239" s="8"/>
      <c r="B239" s="8"/>
      <c r="C239" s="8"/>
      <c r="D239" s="8"/>
      <c r="E239" s="8"/>
      <c r="F239" s="8"/>
      <c r="G239" s="8"/>
      <c r="H239" s="8"/>
      <c r="I239" s="8"/>
    </row>
    <row r="240" spans="1:10" ht="15.75">
      <c r="A240" s="8"/>
      <c r="B240" s="8"/>
      <c r="C240" s="8"/>
      <c r="D240" s="8"/>
      <c r="E240" s="8"/>
      <c r="F240" s="8"/>
      <c r="G240" s="8"/>
      <c r="H240" s="8"/>
      <c r="I240" s="8"/>
    </row>
    <row r="241" spans="1:9" ht="15.75">
      <c r="A241" s="8"/>
      <c r="B241" s="8"/>
      <c r="C241" s="8"/>
      <c r="D241" s="8"/>
      <c r="E241" s="8"/>
      <c r="F241" s="8"/>
      <c r="G241" s="8"/>
      <c r="H241" s="8"/>
      <c r="I241" s="8"/>
    </row>
    <row r="242" spans="1:9" ht="15.75">
      <c r="A242" s="8"/>
      <c r="B242" s="8"/>
      <c r="C242" s="8"/>
      <c r="D242" s="8"/>
      <c r="E242" s="8"/>
      <c r="F242" s="8"/>
      <c r="G242" s="8"/>
      <c r="H242" s="8"/>
      <c r="I242" s="8"/>
    </row>
    <row r="243" spans="1:9" ht="15.75">
      <c r="A243" s="8"/>
      <c r="B243" s="8"/>
      <c r="C243" s="8"/>
      <c r="D243" s="8"/>
      <c r="E243" s="8"/>
      <c r="F243" s="8"/>
      <c r="G243" s="8"/>
      <c r="H243" s="8"/>
      <c r="I243" s="8"/>
    </row>
    <row r="244" spans="1:9" ht="15.75">
      <c r="A244" s="8"/>
      <c r="B244" s="8"/>
      <c r="C244" s="8"/>
      <c r="D244" s="8"/>
      <c r="E244" s="8"/>
      <c r="F244" s="8"/>
      <c r="G244" s="8"/>
      <c r="H244" s="8"/>
      <c r="I244" s="8"/>
    </row>
    <row r="245" spans="1:9" ht="15.75">
      <c r="A245" s="8"/>
      <c r="B245" s="8"/>
      <c r="C245" s="8"/>
      <c r="D245" s="8"/>
      <c r="E245" s="8"/>
      <c r="F245" s="8"/>
      <c r="G245" s="8"/>
      <c r="H245" s="8"/>
      <c r="I245" s="8"/>
    </row>
    <row r="246" spans="1:9" ht="15.75">
      <c r="A246" s="8"/>
      <c r="B246" s="8"/>
      <c r="C246" s="8"/>
      <c r="D246" s="8"/>
      <c r="E246" s="8"/>
      <c r="F246" s="8"/>
      <c r="G246" s="8"/>
      <c r="H246" s="8"/>
      <c r="I246" s="8"/>
    </row>
    <row r="247" spans="1:9" ht="15.75">
      <c r="A247" s="8"/>
      <c r="B247" s="8"/>
      <c r="C247" s="8"/>
      <c r="D247" s="8"/>
      <c r="E247" s="8"/>
      <c r="F247" s="8"/>
      <c r="G247" s="8"/>
      <c r="H247" s="8"/>
      <c r="I247" s="8"/>
    </row>
    <row r="248" spans="1:9" ht="15.75">
      <c r="A248" s="8"/>
      <c r="B248" s="8"/>
      <c r="C248" s="8"/>
      <c r="D248" s="8"/>
      <c r="E248" s="8"/>
      <c r="F248" s="8"/>
      <c r="G248" s="8"/>
      <c r="H248" s="8"/>
      <c r="I248" s="8"/>
    </row>
    <row r="249" spans="1:9" ht="15.75">
      <c r="A249" s="8"/>
      <c r="B249" s="8"/>
      <c r="C249" s="8"/>
      <c r="D249" s="8"/>
      <c r="E249" s="8"/>
      <c r="F249" s="8"/>
      <c r="G249" s="8"/>
      <c r="H249" s="8"/>
      <c r="I249" s="8"/>
    </row>
    <row r="250" spans="1:9" ht="15.75">
      <c r="A250" s="8"/>
      <c r="B250" s="8"/>
      <c r="C250" s="8"/>
      <c r="D250" s="8"/>
      <c r="E250" s="8"/>
      <c r="F250" s="8"/>
      <c r="G250" s="8"/>
      <c r="H250" s="8"/>
      <c r="I250" s="8"/>
    </row>
  </sheetData>
  <sheetProtection formatColumns="0" formatRows="0" selectLockedCells="1"/>
  <customSheetViews>
    <customSheetView guid="{F3854C08-3477-4F6D-851C-40DFA3C6F6F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
      <headerFooter alignWithMargins="0"/>
    </customSheetView>
    <customSheetView guid="{768FBB31-C98F-42D8-8A21-9E4C92CB0C4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2"/>
      <headerFooter alignWithMargins="0"/>
    </customSheetView>
    <customSheetView guid="{71DFD631-F0FC-4D77-B088-495FC567778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3"/>
      <headerFooter alignWithMargins="0"/>
    </customSheetView>
    <customSheetView guid="{6F637C86-117D-4792-B5D4-37E20B1C50B5}"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4"/>
      <headerFooter alignWithMargins="0"/>
    </customSheetView>
    <customSheetView guid="{DF819C10-7533-4A2E-B278-90B3B38A4AE6}"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5"/>
      <headerFooter alignWithMargins="0"/>
    </customSheetView>
    <customSheetView guid="{863DE73B-EDD5-4C94-B877-7C156CB081F7}" showPageBreaks="1" zeroValues="0" printArea="1" hiddenRows="1" hiddenColumns="1" view="pageBreakPreview" topLeftCell="A175">
      <selection activeCell="B51" sqref="B51"/>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6"/>
      <headerFooter alignWithMargins="0"/>
    </customSheetView>
    <customSheetView guid="{6B2C1320-5106-401D-86E8-03FFC7419150}" scale="85" showPageBreaks="1" zeroValues="0" printArea="1" hiddenRows="1" hiddenColumns="1" view="pageBreakPreview" showRuler="0">
      <selection activeCell="T34" sqref="T34"/>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7"/>
      <headerFooter alignWithMargins="0"/>
    </customSheetView>
    <customSheetView guid="{CD4CA1A8-824A-452F-BDBA-32A47C1B3013}" showPageBreaks="1" printArea="1" hiddenRows="1" view="pageBreakPreview">
      <selection activeCell="M6" sqref="M6"/>
      <pageMargins left="0" right="0" top="0" bottom="0" header="0" footer="0"/>
      <printOptions horizontalCentered="1"/>
      <pageSetup paperSize="9" orientation="portrait" r:id="rId8"/>
      <headerFooter alignWithMargins="0"/>
    </customSheetView>
    <customSheetView guid="{237D8718-39ED-4FFE-B3B2-D1192F8D2E87}" showPageBreaks="1" printArea="1" hiddenRows="1" view="pageBreakPreview">
      <selection activeCell="M6" sqref="M6"/>
      <pageMargins left="0" right="0" top="0" bottom="0" header="0" footer="0"/>
      <printOptions horizontalCentered="1"/>
      <pageSetup paperSize="9" orientation="portrait" r:id="rId9"/>
      <headerFooter alignWithMargins="0"/>
    </customSheetView>
    <customSheetView guid="{1C70608C-646A-4043-A222-6253B5006A93}" showPageBreaks="1" printArea="1" hiddenRows="1">
      <selection activeCell="M6" sqref="M6"/>
      <pageMargins left="0" right="0" top="0" bottom="0" header="0" footer="0"/>
      <printOptions horizontalCentered="1"/>
      <pageSetup paperSize="9" orientation="portrait" r:id="rId10"/>
      <headerFooter alignWithMargins="0"/>
    </customSheetView>
    <customSheetView guid="{3545AE1A-D3DD-4FC8-880A-180A3F66AD42}" scale="85" showPageBreaks="1" zeroValues="0" printArea="1" hiddenRows="1" hiddenColumns="1" view="pageBreakPreview" topLeftCell="A64">
      <selection activeCell="C67" sqref="C67:I67"/>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1"/>
      <headerFooter alignWithMargins="0"/>
    </customSheetView>
    <customSheetView guid="{C0D2F720-9CF1-451B-A21B-46E9EE29F95A}" scale="85" showPageBreaks="1" zeroValues="0" printArea="1" hiddenRows="1" hiddenColumns="1" view="pageBreakPreview" topLeftCell="A64">
      <selection activeCell="C67" sqref="C67:I67"/>
      <rowBreaks count="8" manualBreakCount="8">
        <brk id="54" max="8" man="1"/>
        <brk id="79" max="8" man="1"/>
        <brk id="97" max="8" man="1"/>
        <brk id="119" max="8" man="1"/>
        <brk id="141" max="8" man="1"/>
        <brk id="157" max="8" man="1"/>
        <brk id="158" max="8" man="1"/>
        <brk id="185" max="8" man="1"/>
      </rowBreaks>
      <pageMargins left="0" right="0" top="0" bottom="0" header="0" footer="0"/>
      <printOptions horizontalCentered="1"/>
      <pageSetup paperSize="9" scale="88" orientation="portrait" r:id="rId12"/>
      <headerFooter alignWithMargins="0"/>
    </customSheetView>
    <customSheetView guid="{629BDD3E-4046-451D-8D01-11325237A091}" zeroValues="0" hiddenRows="1" hiddenColumns="1" topLeftCell="A202">
      <selection activeCell="E64" sqref="C64:I66"/>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3"/>
      <headerFooter alignWithMargins="0"/>
    </customSheetView>
    <customSheetView guid="{61A8E90E-9DEC-4083-98B2-482D9678BA93}" showPageBreaks="1" zeroValues="0" printArea="1" hiddenRows="1" hiddenColumns="1" view="pageBreakPreview" topLeftCell="A175">
      <selection activeCell="B11" sqref="A11:IV12"/>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14"/>
      <headerFooter alignWithMargins="0"/>
    </customSheetView>
    <customSheetView guid="{9CE94B9F-4902-4B08-AE4E-74E93D8E789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5"/>
      <headerFooter alignWithMargins="0"/>
    </customSheetView>
    <customSheetView guid="{A60C0BDD-7FB1-4EBA-A0E1-529280DA1A2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6"/>
      <headerFooter alignWithMargins="0"/>
    </customSheetView>
    <customSheetView guid="{FAE469C4-CC0E-407B-871F-7B3C94956CEC}"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7"/>
      <headerFooter alignWithMargins="0"/>
    </customSheetView>
  </customSheetViews>
  <mergeCells count="117">
    <mergeCell ref="A39:I39"/>
    <mergeCell ref="A40:I40"/>
    <mergeCell ref="A41:I41"/>
    <mergeCell ref="A35:I35"/>
    <mergeCell ref="A36:I36"/>
    <mergeCell ref="A37:I37"/>
    <mergeCell ref="A38:I38"/>
    <mergeCell ref="C90:I90"/>
    <mergeCell ref="B92:I92"/>
    <mergeCell ref="A60:I60"/>
    <mergeCell ref="C66:I66"/>
    <mergeCell ref="A77:D77"/>
    <mergeCell ref="E77:I77"/>
    <mergeCell ref="B74:I74"/>
    <mergeCell ref="C68:I68"/>
    <mergeCell ref="B70:I70"/>
    <mergeCell ref="B62:I62"/>
    <mergeCell ref="C64:I64"/>
    <mergeCell ref="A72:I72"/>
    <mergeCell ref="A94:D94"/>
    <mergeCell ref="E94:I94"/>
    <mergeCell ref="A42:I42"/>
    <mergeCell ref="A43:I43"/>
    <mergeCell ref="A46:I46"/>
    <mergeCell ref="A47:I47"/>
    <mergeCell ref="A44:I44"/>
    <mergeCell ref="A45:I45"/>
    <mergeCell ref="A56:I56"/>
    <mergeCell ref="A58:I58"/>
    <mergeCell ref="A48:I48"/>
    <mergeCell ref="A51:D51"/>
    <mergeCell ref="E52:I52"/>
    <mergeCell ref="A54:I54"/>
    <mergeCell ref="E51:I51"/>
    <mergeCell ref="A52:D52"/>
    <mergeCell ref="C88:I88"/>
    <mergeCell ref="C84:I84"/>
    <mergeCell ref="C80:I80"/>
    <mergeCell ref="C82:I82"/>
    <mergeCell ref="A76:D76"/>
    <mergeCell ref="E76:I76"/>
    <mergeCell ref="A79:I79"/>
    <mergeCell ref="C86:I86"/>
    <mergeCell ref="A95:D95"/>
    <mergeCell ref="E95:I95"/>
    <mergeCell ref="A97:I97"/>
    <mergeCell ref="B98:I98"/>
    <mergeCell ref="B99:I99"/>
    <mergeCell ref="B101:I101"/>
    <mergeCell ref="A127:I127"/>
    <mergeCell ref="A129:I129"/>
    <mergeCell ref="E138:I138"/>
    <mergeCell ref="B103:I103"/>
    <mergeCell ref="A105:I105"/>
    <mergeCell ref="E116:I116"/>
    <mergeCell ref="B107:I107"/>
    <mergeCell ref="B109:I109"/>
    <mergeCell ref="A111:I111"/>
    <mergeCell ref="A121:I121"/>
    <mergeCell ref="B113:I113"/>
    <mergeCell ref="A116:D116"/>
    <mergeCell ref="A117:D117"/>
    <mergeCell ref="E117:I117"/>
    <mergeCell ref="B119:I119"/>
    <mergeCell ref="B125:I125"/>
    <mergeCell ref="B123:I123"/>
    <mergeCell ref="B143:I143"/>
    <mergeCell ref="A131:I131"/>
    <mergeCell ref="B133:I133"/>
    <mergeCell ref="B134:I134"/>
    <mergeCell ref="B135:I135"/>
    <mergeCell ref="A139:D139"/>
    <mergeCell ref="B141:I141"/>
    <mergeCell ref="E139:I139"/>
    <mergeCell ref="A138:D138"/>
    <mergeCell ref="B142:I142"/>
    <mergeCell ref="B158:I158"/>
    <mergeCell ref="A164:I164"/>
    <mergeCell ref="B173:I173"/>
    <mergeCell ref="B170:I170"/>
    <mergeCell ref="A156:D156"/>
    <mergeCell ref="E156:I156"/>
    <mergeCell ref="B160:I160"/>
    <mergeCell ref="B150:I150"/>
    <mergeCell ref="A182:D182"/>
    <mergeCell ref="E182:I182"/>
    <mergeCell ref="A162:I162"/>
    <mergeCell ref="B168:I168"/>
    <mergeCell ref="B152:I152"/>
    <mergeCell ref="A155:D155"/>
    <mergeCell ref="E155:I155"/>
    <mergeCell ref="B175:I175"/>
    <mergeCell ref="A166:I166"/>
    <mergeCell ref="B5:I5"/>
    <mergeCell ref="B6:I6"/>
    <mergeCell ref="A1:I1"/>
    <mergeCell ref="B2:I2"/>
    <mergeCell ref="B3:I3"/>
    <mergeCell ref="B4:I4"/>
    <mergeCell ref="B201:E201"/>
    <mergeCell ref="F201:I201"/>
    <mergeCell ref="B185:I185"/>
    <mergeCell ref="B189:E189"/>
    <mergeCell ref="F189:I189"/>
    <mergeCell ref="B191:E191"/>
    <mergeCell ref="F191:I191"/>
    <mergeCell ref="F194:I194"/>
    <mergeCell ref="B197:E197"/>
    <mergeCell ref="F197:I197"/>
    <mergeCell ref="A183:D183"/>
    <mergeCell ref="E183:I183"/>
    <mergeCell ref="B177:I177"/>
    <mergeCell ref="B179:I179"/>
    <mergeCell ref="B144:I144"/>
    <mergeCell ref="B145:I145"/>
    <mergeCell ref="B148:I148"/>
    <mergeCell ref="B149:I149"/>
  </mergeCells>
  <phoneticPr fontId="25" type="noConversion"/>
  <printOptions horizontalCentered="1"/>
  <pageMargins left="0.59" right="0.42" top="0.52" bottom="0.32" header="0.27" footer="0.21"/>
  <pageSetup paperSize="9" scale="87" orientation="portrait" r:id="rId18"/>
  <headerFooter alignWithMargins="0"/>
  <rowBreaks count="7" manualBreakCount="7">
    <brk id="53" max="8" man="1"/>
    <brk id="78" max="8" man="1"/>
    <brk id="96" max="8" man="1"/>
    <brk id="118" max="8" man="1"/>
    <brk id="140" max="8" man="1"/>
    <brk id="157" max="8" man="1"/>
    <brk id="184" max="8" man="1"/>
  </rowBreaks>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A235"/>
  <sheetViews>
    <sheetView view="pageBreakPreview" topLeftCell="A120" zoomScaleNormal="100" workbookViewId="0">
      <selection activeCell="Y127" sqref="Y127"/>
    </sheetView>
  </sheetViews>
  <sheetFormatPr defaultRowHeight="12.75"/>
  <cols>
    <col min="1" max="1" width="5.140625" style="25" customWidth="1"/>
    <col min="2" max="2" width="13.28515625" style="25" customWidth="1"/>
    <col min="3" max="3" width="9.140625" style="25" hidden="1" customWidth="1"/>
    <col min="4" max="4" width="10.28515625" style="25" customWidth="1"/>
    <col min="5" max="5" width="3.42578125" style="25" customWidth="1"/>
    <col min="6" max="6" width="5.5703125" style="25" hidden="1" customWidth="1"/>
    <col min="7" max="7" width="11.42578125" style="25" hidden="1" customWidth="1"/>
    <col min="8" max="8" width="9.140625" style="25" hidden="1" customWidth="1"/>
    <col min="9" max="9" width="10" style="25" hidden="1" customWidth="1"/>
    <col min="10" max="10" width="3.28515625" style="25" hidden="1" customWidth="1"/>
    <col min="11" max="11" width="5" style="25" hidden="1" customWidth="1"/>
    <col min="12" max="12" width="11.28515625" style="25" hidden="1" customWidth="1"/>
    <col min="13" max="13" width="9.140625" style="25" hidden="1" customWidth="1"/>
    <col min="14" max="14" width="10.28515625" style="25" hidden="1" customWidth="1"/>
    <col min="15" max="15" width="3.7109375" style="25" hidden="1" customWidth="1"/>
    <col min="16" max="16" width="6.42578125" style="25" hidden="1" customWidth="1"/>
    <col min="17" max="17" width="11.140625" style="25" hidden="1" customWidth="1"/>
    <col min="18" max="18" width="9.140625" style="25" hidden="1" customWidth="1"/>
    <col min="19" max="19" width="9.28515625" style="25" hidden="1" customWidth="1"/>
    <col min="20" max="20" width="3.28515625" style="25" hidden="1" customWidth="1"/>
    <col min="21" max="21" width="6.140625" style="25" hidden="1" customWidth="1"/>
    <col min="22" max="22" width="8.5703125" style="25" customWidth="1"/>
    <col min="23" max="23" width="8.42578125" style="25" customWidth="1"/>
    <col min="24" max="24" width="8.85546875" style="25" customWidth="1"/>
    <col min="25" max="16384" width="9.140625" style="25"/>
  </cols>
  <sheetData>
    <row r="1" spans="1:27" ht="13.5" hidden="1" thickBot="1">
      <c r="A1" s="26"/>
      <c r="B1" s="27"/>
      <c r="C1" s="27"/>
      <c r="D1" s="28"/>
      <c r="F1" s="26"/>
      <c r="G1" s="27"/>
      <c r="H1" s="27"/>
      <c r="I1" s="28"/>
      <c r="K1" s="26"/>
      <c r="L1" s="27"/>
      <c r="M1" s="27"/>
      <c r="N1" s="28"/>
      <c r="P1" s="26"/>
      <c r="Q1" s="27"/>
      <c r="R1" s="27"/>
      <c r="S1" s="28"/>
    </row>
    <row r="2" spans="1:27" ht="13.5" hidden="1" thickBot="1">
      <c r="A2" s="29"/>
      <c r="D2" s="30"/>
      <c r="F2" s="29"/>
      <c r="I2" s="30"/>
      <c r="K2" s="29"/>
      <c r="N2" s="30"/>
      <c r="P2" s="29"/>
      <c r="S2" s="30"/>
      <c r="U2" s="31" t="s">
        <v>132</v>
      </c>
    </row>
    <row r="3" spans="1:27" ht="13.5" hidden="1" thickBot="1">
      <c r="A3" s="323">
        <v>155885</v>
      </c>
      <c r="B3" s="324"/>
      <c r="C3" s="32"/>
      <c r="D3" s="33"/>
      <c r="E3" s="32"/>
      <c r="F3" s="323">
        <v>4960</v>
      </c>
      <c r="G3" s="324"/>
      <c r="H3" s="32"/>
      <c r="I3" s="33"/>
      <c r="K3" s="323">
        <v>10352</v>
      </c>
      <c r="L3" s="324"/>
      <c r="M3" s="32"/>
      <c r="N3" s="33"/>
      <c r="P3" s="323">
        <v>691647</v>
      </c>
      <c r="Q3" s="324"/>
      <c r="R3" s="32"/>
      <c r="S3" s="33"/>
      <c r="U3" s="31" t="s">
        <v>133</v>
      </c>
    </row>
    <row r="4" spans="1:27" hidden="1">
      <c r="A4" s="330"/>
      <c r="B4" s="331"/>
      <c r="C4" s="32"/>
      <c r="D4" s="33"/>
      <c r="E4" s="32"/>
      <c r="F4" s="34"/>
      <c r="G4" s="32"/>
      <c r="H4" s="32"/>
      <c r="I4" s="33"/>
      <c r="K4" s="34"/>
      <c r="L4" s="32"/>
      <c r="M4" s="32"/>
      <c r="N4" s="33"/>
      <c r="P4" s="34"/>
      <c r="Q4" s="32"/>
      <c r="R4" s="32"/>
      <c r="S4" s="33"/>
      <c r="U4" s="31" t="s">
        <v>134</v>
      </c>
    </row>
    <row r="5" spans="1:27" hidden="1">
      <c r="A5" s="34"/>
      <c r="B5" s="35"/>
      <c r="C5" s="35"/>
      <c r="D5" s="36"/>
      <c r="E5" s="35"/>
      <c r="F5" s="34"/>
      <c r="G5" s="35"/>
      <c r="H5" s="35"/>
      <c r="I5" s="36"/>
      <c r="K5" s="34"/>
      <c r="L5" s="35"/>
      <c r="M5" s="35"/>
      <c r="N5" s="36"/>
      <c r="P5" s="34"/>
      <c r="Q5" s="35"/>
      <c r="R5" s="35"/>
      <c r="S5" s="36"/>
      <c r="U5" s="31" t="s">
        <v>135</v>
      </c>
    </row>
    <row r="6" spans="1:27" ht="51.75" hidden="1" customHeight="1" thickBot="1">
      <c r="A6" s="325" t="str">
        <f>IF(OR((A3&gt;9999999999),(A3&lt;0)),"Invalid Entry - More than 1000 crore OR -ve value",IF(A3=0, "",+CONCATENATE(U2,B13,D13,B12,D12,B11,D11,B10,D10,B9,D9,B8," Only")))</f>
        <v>USD One Lac Fifty Five Thousand Eight Hundred Eighty Five Only</v>
      </c>
      <c r="B6" s="326"/>
      <c r="C6" s="326"/>
      <c r="D6" s="327"/>
      <c r="E6" s="37"/>
      <c r="F6" s="325" t="str">
        <f>IF(OR((F3&gt;9999999999),(F3&lt;0)),"Invalid Entry - More than 1000 crore OR -ve value",IF(F3=0, "",+CONCATENATE(U3, G13,I13,G12,I12,G11,I11,G10,I10,G9,I9,G8," Only")))</f>
        <v>EURO Four Thousand Nine Hundred Sixty Only</v>
      </c>
      <c r="G6" s="326"/>
      <c r="H6" s="326"/>
      <c r="I6" s="327"/>
      <c r="J6" s="37"/>
      <c r="K6" s="325" t="str">
        <f>IF(OR((K3&gt;9999999999),(K3&lt;0)),"Invalid Entry - More than 1000 crore OR -ve value",IF(K3=0, "",+CONCATENATE(U4, L13,N13,L12,N12,L11,N11,L10,N10,L9,N9,L8," Only")))</f>
        <v>RMB Ten Thousand Three Hundred Fifty Two Only</v>
      </c>
      <c r="L6" s="326"/>
      <c r="M6" s="326"/>
      <c r="N6" s="327"/>
      <c r="P6" s="325" t="str">
        <f>IF(OR((P3&gt;9999999999),(P3&lt;0)),"Invalid Entry - More than 1000 crore OR -ve value",IF(P3=0, "",+CONCATENATE(U5, Q13,S13,Q12,S12,Q11,S11,Q10,S10,Q9,S9,Q8," Only")))</f>
        <v>INR Six Lac Ninety One Thousand Six Hundred Forty Seven Only</v>
      </c>
      <c r="Q6" s="326"/>
      <c r="R6" s="326"/>
      <c r="S6" s="327"/>
      <c r="U6" s="319" t="str">
        <f>VLOOKUP(1,T30:Y45,6,FALSE)</f>
        <v>USD 155885/- + EURO 4960/- + RMB 10352/- + INR 691647/-</v>
      </c>
      <c r="V6" s="319"/>
      <c r="W6" s="319"/>
      <c r="X6" s="319"/>
      <c r="Y6" s="319"/>
      <c r="Z6" s="319"/>
      <c r="AA6" s="319"/>
    </row>
    <row r="7" spans="1:27" ht="70.5" hidden="1" customHeight="1" thickBot="1">
      <c r="A7" s="34"/>
      <c r="B7" s="35"/>
      <c r="C7" s="35"/>
      <c r="D7" s="36"/>
      <c r="E7" s="35"/>
      <c r="F7" s="34"/>
      <c r="G7" s="35"/>
      <c r="H7" s="35"/>
      <c r="I7" s="36"/>
      <c r="K7" s="34"/>
      <c r="L7" s="35"/>
      <c r="M7" s="35"/>
      <c r="N7" s="36"/>
      <c r="P7" s="34"/>
      <c r="Q7" s="35"/>
      <c r="R7" s="35"/>
      <c r="S7" s="36"/>
      <c r="U7" s="320" t="str">
        <f>VLOOKUP(1,T10:Y25,6,FALSE)</f>
        <v>USD One Lac Fifty Five Thousand Eight Hundred Eighty Five Only plus EURO Four Thousand Nine Hundred Sixty Only plus RMB Ten Thousand Three Hundred Fifty Two Only plus INR Six Lac Ninety One Thousand Six Hundred Forty Seven Only</v>
      </c>
      <c r="V7" s="321"/>
      <c r="W7" s="321"/>
      <c r="X7" s="321"/>
      <c r="Y7" s="321"/>
      <c r="Z7" s="321"/>
      <c r="AA7" s="322"/>
    </row>
    <row r="8" spans="1:27" hidden="1">
      <c r="A8" s="38">
        <f>-INT(A3/100)*100+ROUND(A3,0)</f>
        <v>85</v>
      </c>
      <c r="B8" s="35" t="str">
        <f t="shared" ref="B8:B13" si="0">IF(A8=0,"",LOOKUP(A8,$A$15:$A$114,$B$15:$B$114))</f>
        <v>Eighty Five</v>
      </c>
      <c r="C8" s="35"/>
      <c r="D8" s="39"/>
      <c r="E8" s="35"/>
      <c r="F8" s="38">
        <f>-INT(F3/100)*100+ROUND(F3,0)</f>
        <v>60</v>
      </c>
      <c r="G8" s="35" t="str">
        <f t="shared" ref="G8:G13" si="1">IF(F8=0,"",LOOKUP(F8,$A$15:$A$114,$B$15:$B$114))</f>
        <v>Sixty</v>
      </c>
      <c r="H8" s="35"/>
      <c r="I8" s="39"/>
      <c r="K8" s="38">
        <f>-INT(K3/100)*100+ROUND(K3,0)</f>
        <v>52</v>
      </c>
      <c r="L8" s="35" t="str">
        <f t="shared" ref="L8:L13" si="2">IF(K8=0,"",LOOKUP(K8,$A$15:$A$114,$B$15:$B$114))</f>
        <v>Fifty Two</v>
      </c>
      <c r="M8" s="35"/>
      <c r="N8" s="39"/>
      <c r="P8" s="38">
        <f>-INT(P3/100)*100+ROUND(P3,0)</f>
        <v>47</v>
      </c>
      <c r="Q8" s="35" t="str">
        <f t="shared" ref="Q8:Q13" si="3">IF(P8=0,"",LOOKUP(P8,$A$15:$A$114,$B$15:$B$114))</f>
        <v>Forty Seven</v>
      </c>
      <c r="R8" s="35"/>
      <c r="S8" s="39"/>
    </row>
    <row r="9" spans="1:27" hidden="1">
      <c r="A9" s="38">
        <f>-INT(A3/1000)*10+INT(A3/100)</f>
        <v>8</v>
      </c>
      <c r="B9" s="35" t="str">
        <f t="shared" si="0"/>
        <v>Eight</v>
      </c>
      <c r="C9" s="35"/>
      <c r="D9" s="39" t="str">
        <f>+IF(B9="",""," Hundred ")</f>
        <v xml:space="preserve"> Hundred </v>
      </c>
      <c r="E9" s="35"/>
      <c r="F9" s="38">
        <f>-INT(F3/1000)*10+INT(F3/100)</f>
        <v>9</v>
      </c>
      <c r="G9" s="35" t="str">
        <f t="shared" si="1"/>
        <v>Nine</v>
      </c>
      <c r="H9" s="35"/>
      <c r="I9" s="39" t="str">
        <f>+IF(G9="",""," Hundred ")</f>
        <v xml:space="preserve"> Hundred </v>
      </c>
      <c r="K9" s="38">
        <f>-INT(K3/1000)*10+INT(K3/100)</f>
        <v>3</v>
      </c>
      <c r="L9" s="35" t="str">
        <f t="shared" si="2"/>
        <v>Three</v>
      </c>
      <c r="M9" s="35"/>
      <c r="N9" s="39" t="str">
        <f>+IF(L9="",""," Hundred ")</f>
        <v xml:space="preserve"> Hundred </v>
      </c>
      <c r="P9" s="38">
        <f>-INT(P3/1000)*10+INT(P3/100)</f>
        <v>6</v>
      </c>
      <c r="Q9" s="35" t="str">
        <f t="shared" si="3"/>
        <v>Six</v>
      </c>
      <c r="R9" s="35"/>
      <c r="S9" s="39" t="str">
        <f>+IF(Q9="",""," Hundred ")</f>
        <v xml:space="preserve"> Hundred </v>
      </c>
    </row>
    <row r="10" spans="1:27" hidden="1">
      <c r="A10" s="38">
        <f>-INT(A3/100000)*100+INT(A3/1000)</f>
        <v>55</v>
      </c>
      <c r="B10" s="35" t="str">
        <f t="shared" si="0"/>
        <v>Fifty Five</v>
      </c>
      <c r="C10" s="35"/>
      <c r="D10" s="39" t="str">
        <f>IF((B10=""),IF(C10="",""," Thousand ")," Thousand ")</f>
        <v xml:space="preserve"> Thousand </v>
      </c>
      <c r="E10" s="35"/>
      <c r="F10" s="38">
        <f>-INT(F3/100000)*100+INT(F3/1000)</f>
        <v>4</v>
      </c>
      <c r="G10" s="35" t="str">
        <f t="shared" si="1"/>
        <v>Four</v>
      </c>
      <c r="H10" s="35"/>
      <c r="I10" s="39" t="str">
        <f>IF((G10=""),IF(H10="",""," Thousand ")," Thousand ")</f>
        <v xml:space="preserve"> Thousand </v>
      </c>
      <c r="K10" s="38">
        <f>-INT(K3/100000)*100+INT(K3/1000)</f>
        <v>10</v>
      </c>
      <c r="L10" s="35" t="str">
        <f t="shared" si="2"/>
        <v>Ten</v>
      </c>
      <c r="M10" s="35"/>
      <c r="N10" s="39" t="str">
        <f>IF((L10=""),IF(M10="",""," Thousand ")," Thousand ")</f>
        <v xml:space="preserve"> Thousand </v>
      </c>
      <c r="P10" s="38">
        <f>-INT(P3/100000)*100+INT(P3/1000)</f>
        <v>91</v>
      </c>
      <c r="Q10" s="35" t="str">
        <f t="shared" si="3"/>
        <v>Ninety One</v>
      </c>
      <c r="R10" s="35"/>
      <c r="S10" s="39" t="str">
        <f>IF((Q10=""),IF(R10="",""," Thousand ")," Thousand ")</f>
        <v xml:space="preserve"> Thousand </v>
      </c>
      <c r="T10" s="40">
        <f>IF(Y10="",0, 1)</f>
        <v>0</v>
      </c>
      <c r="U10" s="25">
        <v>0</v>
      </c>
      <c r="V10" s="25">
        <v>0</v>
      </c>
      <c r="W10" s="25">
        <v>0</v>
      </c>
      <c r="X10" s="25">
        <v>0</v>
      </c>
      <c r="Y10" s="41" t="str">
        <f>IF(AND($A$3=0,$F$3=0,$K$3=0,$P$3=0)," Zero only", "")</f>
        <v/>
      </c>
      <c r="AA10" s="25" t="s">
        <v>136</v>
      </c>
    </row>
    <row r="11" spans="1:27" hidden="1">
      <c r="A11" s="38">
        <f>-INT(A3/10000000)*100+INT(A3/100000)</f>
        <v>1</v>
      </c>
      <c r="B11" s="35" t="str">
        <f t="shared" si="0"/>
        <v>One</v>
      </c>
      <c r="C11" s="35"/>
      <c r="D11" s="39" t="str">
        <f>IF((B11=""),IF(C11="",""," Lac ")," Lac ")</f>
        <v xml:space="preserve"> Lac </v>
      </c>
      <c r="E11" s="35"/>
      <c r="F11" s="38">
        <f>-INT(F3/10000000)*100+INT(F3/100000)</f>
        <v>0</v>
      </c>
      <c r="G11" s="35" t="str">
        <f t="shared" si="1"/>
        <v/>
      </c>
      <c r="H11" s="35"/>
      <c r="I11" s="39" t="str">
        <f>IF((G11=""),IF(H11="",""," Lac ")," Lac ")</f>
        <v/>
      </c>
      <c r="K11" s="38">
        <f>-INT(K3/10000000)*100+INT(K3/100000)</f>
        <v>0</v>
      </c>
      <c r="L11" s="35" t="str">
        <f t="shared" si="2"/>
        <v/>
      </c>
      <c r="M11" s="35"/>
      <c r="N11" s="39" t="str">
        <f>IF((L11=""),IF(M11="",""," Lac ")," Lac ")</f>
        <v/>
      </c>
      <c r="P11" s="38">
        <f>-INT(P3/10000000)*100+INT(P3/100000)</f>
        <v>6</v>
      </c>
      <c r="Q11" s="35" t="str">
        <f t="shared" si="3"/>
        <v>Six</v>
      </c>
      <c r="R11" s="35"/>
      <c r="S11" s="39" t="str">
        <f>IF((Q11=""),IF(R11="",""," Lac ")," Lac ")</f>
        <v xml:space="preserve"> Lac </v>
      </c>
      <c r="T11" s="40">
        <f t="shared" ref="T11:T25" si="4">IF(Y11="",0, 1)</f>
        <v>0</v>
      </c>
      <c r="U11" s="25">
        <v>0</v>
      </c>
      <c r="V11" s="25">
        <v>0</v>
      </c>
      <c r="W11" s="25">
        <v>0</v>
      </c>
      <c r="X11" s="25">
        <v>1</v>
      </c>
      <c r="Y11" s="42" t="str">
        <f>IF(AND($A$3=0,$F$3=0,$K$3=0,$P$3&gt;0),$P$6, "")</f>
        <v/>
      </c>
    </row>
    <row r="12" spans="1:27" hidden="1">
      <c r="A12" s="38">
        <f>-INT(A3/1000000000)*100+INT(A3/10000000)</f>
        <v>0</v>
      </c>
      <c r="B12" s="43" t="str">
        <f t="shared" si="0"/>
        <v/>
      </c>
      <c r="C12" s="35"/>
      <c r="D12" s="39" t="str">
        <f>IF((B12=""),IF(C12="",""," Crore ")," Crore ")</f>
        <v/>
      </c>
      <c r="E12" s="35"/>
      <c r="F12" s="38">
        <f>-INT(F3/1000000000)*100+INT(F3/10000000)</f>
        <v>0</v>
      </c>
      <c r="G12" s="43" t="str">
        <f t="shared" si="1"/>
        <v/>
      </c>
      <c r="H12" s="35"/>
      <c r="I12" s="39" t="str">
        <f>IF((G12=""),IF(H12="",""," Crore ")," Crore ")</f>
        <v/>
      </c>
      <c r="K12" s="38">
        <f>-INT(K3/1000000000)*100+INT(K3/10000000)</f>
        <v>0</v>
      </c>
      <c r="L12" s="43" t="str">
        <f t="shared" si="2"/>
        <v/>
      </c>
      <c r="M12" s="35"/>
      <c r="N12" s="39" t="str">
        <f>IF((L12=""),IF(M12="",""," Crore ")," Crore ")</f>
        <v/>
      </c>
      <c r="P12" s="38">
        <f>-INT(P3/1000000000)*100+INT(P3/10000000)</f>
        <v>0</v>
      </c>
      <c r="Q12" s="43" t="str">
        <f t="shared" si="3"/>
        <v/>
      </c>
      <c r="R12" s="35"/>
      <c r="S12" s="39" t="str">
        <f>IF((Q12=""),IF(R12="",""," Crore ")," Crore ")</f>
        <v/>
      </c>
      <c r="T12" s="40">
        <f t="shared" si="4"/>
        <v>0</v>
      </c>
      <c r="U12" s="25">
        <v>0</v>
      </c>
      <c r="V12" s="25">
        <v>0</v>
      </c>
      <c r="W12" s="25">
        <v>1</v>
      </c>
      <c r="X12" s="25">
        <v>0</v>
      </c>
      <c r="Y12" s="42" t="str">
        <f>IF(AND($A$3=0,$F$3=0,$K$3&gt;0,$P$3=0),$K$6, "")</f>
        <v/>
      </c>
    </row>
    <row r="13" spans="1:27" hidden="1">
      <c r="A13" s="44">
        <f>-INT(A3/10000000000)*1000+INT(A3/1000000000)</f>
        <v>0</v>
      </c>
      <c r="B13" s="43" t="str">
        <f t="shared" si="0"/>
        <v/>
      </c>
      <c r="C13" s="35"/>
      <c r="D13" s="39" t="str">
        <f>IF((B13=""),IF(C13="",""," Hundred ")," Hundred ")</f>
        <v/>
      </c>
      <c r="E13" s="35"/>
      <c r="F13" s="44">
        <f>-INT(F3/10000000000)*1000+INT(F3/1000000000)</f>
        <v>0</v>
      </c>
      <c r="G13" s="43" t="str">
        <f t="shared" si="1"/>
        <v/>
      </c>
      <c r="H13" s="35"/>
      <c r="I13" s="39" t="str">
        <f>IF((G13=""),IF(H13="",""," Hundred ")," Hundred ")</f>
        <v/>
      </c>
      <c r="K13" s="44">
        <f>-INT(K3/10000000000)*1000+INT(K3/1000000000)</f>
        <v>0</v>
      </c>
      <c r="L13" s="43" t="str">
        <f t="shared" si="2"/>
        <v/>
      </c>
      <c r="M13" s="35"/>
      <c r="N13" s="39" t="str">
        <f>IF((L13=""),IF(M13="",""," Hundred ")," Hundred ")</f>
        <v/>
      </c>
      <c r="P13" s="44">
        <f>-INT(P3/10000000000)*1000+INT(P3/1000000000)</f>
        <v>0</v>
      </c>
      <c r="Q13" s="43" t="str">
        <f t="shared" si="3"/>
        <v/>
      </c>
      <c r="R13" s="35"/>
      <c r="S13" s="39" t="str">
        <f>IF((Q13=""),IF(R13="",""," Hundred ")," Hundred ")</f>
        <v/>
      </c>
      <c r="T13" s="40">
        <f t="shared" si="4"/>
        <v>0</v>
      </c>
      <c r="U13" s="25">
        <v>0</v>
      </c>
      <c r="V13" s="25">
        <v>0</v>
      </c>
      <c r="W13" s="25">
        <v>1</v>
      </c>
      <c r="X13" s="25">
        <v>1</v>
      </c>
      <c r="Y13" s="42" t="str">
        <f>IF(AND($A$3=0,$F$3=0,$K$3&gt;0,$P$3&gt;0),$K$6&amp;$AA$10&amp;$P$6, "")</f>
        <v/>
      </c>
    </row>
    <row r="14" spans="1:27" hidden="1">
      <c r="A14" s="45"/>
      <c r="B14" s="35"/>
      <c r="C14" s="35"/>
      <c r="D14" s="36"/>
      <c r="E14" s="35"/>
      <c r="F14" s="45"/>
      <c r="G14" s="35"/>
      <c r="H14" s="35"/>
      <c r="I14" s="36"/>
      <c r="K14" s="45"/>
      <c r="L14" s="35"/>
      <c r="M14" s="35"/>
      <c r="N14" s="36"/>
      <c r="P14" s="45"/>
      <c r="Q14" s="35"/>
      <c r="R14" s="35"/>
      <c r="S14" s="36"/>
      <c r="T14" s="40">
        <f t="shared" si="4"/>
        <v>0</v>
      </c>
      <c r="U14" s="25">
        <v>0</v>
      </c>
      <c r="V14" s="25">
        <v>1</v>
      </c>
      <c r="W14" s="25">
        <v>0</v>
      </c>
      <c r="X14" s="25">
        <v>0</v>
      </c>
      <c r="Y14" s="42" t="str">
        <f>IF(AND($A$3=0,$F$3&gt;0,$K$3=0,$P$3=0),$F$6, "")</f>
        <v/>
      </c>
    </row>
    <row r="15" spans="1:27" hidden="1">
      <c r="A15" s="46">
        <v>1</v>
      </c>
      <c r="B15" s="47" t="s">
        <v>137</v>
      </c>
      <c r="C15" s="35"/>
      <c r="D15" s="36"/>
      <c r="E15" s="35"/>
      <c r="F15" s="46">
        <v>1</v>
      </c>
      <c r="G15" s="47" t="s">
        <v>137</v>
      </c>
      <c r="H15" s="35"/>
      <c r="I15" s="36"/>
      <c r="K15" s="46">
        <v>1</v>
      </c>
      <c r="L15" s="47" t="s">
        <v>137</v>
      </c>
      <c r="M15" s="35"/>
      <c r="N15" s="36"/>
      <c r="P15" s="46">
        <v>1</v>
      </c>
      <c r="Q15" s="47" t="s">
        <v>137</v>
      </c>
      <c r="R15" s="35"/>
      <c r="S15" s="36"/>
      <c r="T15" s="40">
        <f t="shared" si="4"/>
        <v>0</v>
      </c>
      <c r="U15" s="25">
        <v>0</v>
      </c>
      <c r="V15" s="25">
        <v>1</v>
      </c>
      <c r="W15" s="25">
        <v>0</v>
      </c>
      <c r="X15" s="25">
        <v>1</v>
      </c>
      <c r="Y15" s="42" t="str">
        <f>IF(AND($A$3=0,$F$3&gt;0,$K$3=0,$P$3&gt;0),$F$6&amp;$AA$10&amp;$P$6, "")</f>
        <v/>
      </c>
    </row>
    <row r="16" spans="1:27" hidden="1">
      <c r="A16" s="46">
        <v>2</v>
      </c>
      <c r="B16" s="47" t="s">
        <v>138</v>
      </c>
      <c r="C16" s="35"/>
      <c r="D16" s="36"/>
      <c r="E16" s="35"/>
      <c r="F16" s="46">
        <v>2</v>
      </c>
      <c r="G16" s="47" t="s">
        <v>138</v>
      </c>
      <c r="H16" s="35"/>
      <c r="I16" s="36"/>
      <c r="K16" s="46">
        <v>2</v>
      </c>
      <c r="L16" s="47" t="s">
        <v>138</v>
      </c>
      <c r="M16" s="35"/>
      <c r="N16" s="36"/>
      <c r="P16" s="46">
        <v>2</v>
      </c>
      <c r="Q16" s="47" t="s">
        <v>138</v>
      </c>
      <c r="R16" s="35"/>
      <c r="S16" s="36"/>
      <c r="T16" s="40">
        <f t="shared" si="4"/>
        <v>0</v>
      </c>
      <c r="U16" s="25">
        <v>0</v>
      </c>
      <c r="V16" s="25">
        <v>1</v>
      </c>
      <c r="W16" s="25">
        <v>1</v>
      </c>
      <c r="X16" s="25">
        <v>0</v>
      </c>
      <c r="Y16" s="42" t="str">
        <f>IF(AND($A$3=0,$F$3&gt;0,$K$3&gt;0,$P$3=0),$F$6&amp;$AA$10&amp;$K$6, "")</f>
        <v/>
      </c>
    </row>
    <row r="17" spans="1:27" hidden="1">
      <c r="A17" s="46">
        <v>3</v>
      </c>
      <c r="B17" s="47" t="s">
        <v>139</v>
      </c>
      <c r="C17" s="35"/>
      <c r="D17" s="36"/>
      <c r="E17" s="35"/>
      <c r="F17" s="46">
        <v>3</v>
      </c>
      <c r="G17" s="47" t="s">
        <v>139</v>
      </c>
      <c r="H17" s="35"/>
      <c r="I17" s="36"/>
      <c r="K17" s="46">
        <v>3</v>
      </c>
      <c r="L17" s="47" t="s">
        <v>139</v>
      </c>
      <c r="M17" s="35"/>
      <c r="N17" s="36"/>
      <c r="P17" s="46">
        <v>3</v>
      </c>
      <c r="Q17" s="47" t="s">
        <v>139</v>
      </c>
      <c r="R17" s="35"/>
      <c r="S17" s="36"/>
      <c r="T17" s="40">
        <f t="shared" si="4"/>
        <v>0</v>
      </c>
      <c r="U17" s="25">
        <v>0</v>
      </c>
      <c r="V17" s="25">
        <v>1</v>
      </c>
      <c r="W17" s="25">
        <v>1</v>
      </c>
      <c r="X17" s="25">
        <v>1</v>
      </c>
      <c r="Y17" s="48" t="str">
        <f>IF(AND($A$3=0,$F$3&gt;0,$K$3&gt;0,$P$3&gt;0),$F$6&amp;$AA$10&amp;$K$6&amp;$AA$10&amp;$P$6, "")</f>
        <v/>
      </c>
    </row>
    <row r="18" spans="1:27" hidden="1">
      <c r="A18" s="46">
        <v>4</v>
      </c>
      <c r="B18" s="47" t="s">
        <v>140</v>
      </c>
      <c r="C18" s="35"/>
      <c r="D18" s="36"/>
      <c r="E18" s="35"/>
      <c r="F18" s="46">
        <v>4</v>
      </c>
      <c r="G18" s="47" t="s">
        <v>140</v>
      </c>
      <c r="H18" s="35"/>
      <c r="I18" s="36"/>
      <c r="K18" s="46">
        <v>4</v>
      </c>
      <c r="L18" s="47" t="s">
        <v>140</v>
      </c>
      <c r="M18" s="35"/>
      <c r="N18" s="36"/>
      <c r="P18" s="46">
        <v>4</v>
      </c>
      <c r="Q18" s="47" t="s">
        <v>140</v>
      </c>
      <c r="R18" s="35"/>
      <c r="S18" s="36"/>
      <c r="T18" s="40">
        <f t="shared" si="4"/>
        <v>0</v>
      </c>
      <c r="U18" s="25">
        <v>1</v>
      </c>
      <c r="V18" s="25">
        <v>0</v>
      </c>
      <c r="W18" s="25">
        <v>0</v>
      </c>
      <c r="X18" s="25">
        <v>0</v>
      </c>
      <c r="Y18" s="41" t="str">
        <f>IF(AND($A$3&gt;0,$F$3=0,$K$3=0,$P$3=0), $A$6, "")</f>
        <v/>
      </c>
    </row>
    <row r="19" spans="1:27" hidden="1">
      <c r="A19" s="46">
        <v>5</v>
      </c>
      <c r="B19" s="47" t="s">
        <v>141</v>
      </c>
      <c r="C19" s="35"/>
      <c r="D19" s="36"/>
      <c r="E19" s="35"/>
      <c r="F19" s="46">
        <v>5</v>
      </c>
      <c r="G19" s="47" t="s">
        <v>141</v>
      </c>
      <c r="H19" s="35"/>
      <c r="I19" s="36"/>
      <c r="K19" s="46">
        <v>5</v>
      </c>
      <c r="L19" s="47" t="s">
        <v>141</v>
      </c>
      <c r="M19" s="35"/>
      <c r="N19" s="36"/>
      <c r="P19" s="46">
        <v>5</v>
      </c>
      <c r="Q19" s="47" t="s">
        <v>141</v>
      </c>
      <c r="R19" s="35"/>
      <c r="S19" s="36"/>
      <c r="T19" s="40">
        <f t="shared" si="4"/>
        <v>0</v>
      </c>
      <c r="U19" s="25">
        <v>1</v>
      </c>
      <c r="V19" s="25">
        <v>0</v>
      </c>
      <c r="W19" s="25">
        <v>0</v>
      </c>
      <c r="X19" s="25">
        <v>1</v>
      </c>
      <c r="Y19" s="42" t="str">
        <f>IF(AND($A$3&gt;0,$F$3=0,$K$3=0,$P$3&gt;0),$A$6&amp;$AA$10&amp;$P$6, "")</f>
        <v/>
      </c>
    </row>
    <row r="20" spans="1:27" hidden="1">
      <c r="A20" s="46">
        <v>6</v>
      </c>
      <c r="B20" s="47" t="s">
        <v>142</v>
      </c>
      <c r="C20" s="35"/>
      <c r="D20" s="36"/>
      <c r="E20" s="35"/>
      <c r="F20" s="46">
        <v>6</v>
      </c>
      <c r="G20" s="47" t="s">
        <v>142</v>
      </c>
      <c r="H20" s="35"/>
      <c r="I20" s="36"/>
      <c r="K20" s="46">
        <v>6</v>
      </c>
      <c r="L20" s="47" t="s">
        <v>142</v>
      </c>
      <c r="M20" s="35"/>
      <c r="N20" s="36"/>
      <c r="P20" s="46">
        <v>6</v>
      </c>
      <c r="Q20" s="47" t="s">
        <v>142</v>
      </c>
      <c r="R20" s="35"/>
      <c r="S20" s="36"/>
      <c r="T20" s="40">
        <f t="shared" si="4"/>
        <v>0</v>
      </c>
      <c r="U20" s="25">
        <v>1</v>
      </c>
      <c r="V20" s="25">
        <v>0</v>
      </c>
      <c r="W20" s="25">
        <v>1</v>
      </c>
      <c r="X20" s="25">
        <v>0</v>
      </c>
      <c r="Y20" s="42" t="str">
        <f>IF(AND($A$3&gt;0,$F$3=0,$K$3&gt;0,$P$3=0),$A$6&amp;$AA$10&amp;$K$6, "")</f>
        <v/>
      </c>
    </row>
    <row r="21" spans="1:27" hidden="1">
      <c r="A21" s="46">
        <v>7</v>
      </c>
      <c r="B21" s="47" t="s">
        <v>143</v>
      </c>
      <c r="C21" s="35"/>
      <c r="D21" s="36"/>
      <c r="E21" s="35"/>
      <c r="F21" s="46">
        <v>7</v>
      </c>
      <c r="G21" s="47" t="s">
        <v>143</v>
      </c>
      <c r="H21" s="35"/>
      <c r="I21" s="36"/>
      <c r="K21" s="46">
        <v>7</v>
      </c>
      <c r="L21" s="47" t="s">
        <v>143</v>
      </c>
      <c r="M21" s="35"/>
      <c r="N21" s="36"/>
      <c r="P21" s="46">
        <v>7</v>
      </c>
      <c r="Q21" s="47" t="s">
        <v>143</v>
      </c>
      <c r="R21" s="35"/>
      <c r="S21" s="36"/>
      <c r="T21" s="40">
        <f t="shared" si="4"/>
        <v>0</v>
      </c>
      <c r="U21" s="25">
        <v>1</v>
      </c>
      <c r="V21" s="25">
        <v>0</v>
      </c>
      <c r="W21" s="25">
        <v>1</v>
      </c>
      <c r="X21" s="25">
        <v>1</v>
      </c>
      <c r="Y21" s="42" t="str">
        <f>IF(AND($A$3&gt;0,$F$3=0,$K$3&gt;0,$P$3&gt;0),$A$6&amp;$AA$10&amp;$K$6&amp;$AA$10&amp;$P$6, "")</f>
        <v/>
      </c>
    </row>
    <row r="22" spans="1:27" hidden="1">
      <c r="A22" s="46">
        <v>8</v>
      </c>
      <c r="B22" s="47" t="s">
        <v>144</v>
      </c>
      <c r="C22" s="35"/>
      <c r="D22" s="36"/>
      <c r="E22" s="35"/>
      <c r="F22" s="46">
        <v>8</v>
      </c>
      <c r="G22" s="47" t="s">
        <v>144</v>
      </c>
      <c r="H22" s="35"/>
      <c r="I22" s="36"/>
      <c r="K22" s="46">
        <v>8</v>
      </c>
      <c r="L22" s="47" t="s">
        <v>144</v>
      </c>
      <c r="M22" s="35"/>
      <c r="N22" s="36"/>
      <c r="P22" s="46">
        <v>8</v>
      </c>
      <c r="Q22" s="47" t="s">
        <v>144</v>
      </c>
      <c r="R22" s="35"/>
      <c r="S22" s="36"/>
      <c r="T22" s="40">
        <f t="shared" si="4"/>
        <v>0</v>
      </c>
      <c r="U22" s="25">
        <v>1</v>
      </c>
      <c r="V22" s="25">
        <v>1</v>
      </c>
      <c r="W22" s="25">
        <v>0</v>
      </c>
      <c r="X22" s="25">
        <v>0</v>
      </c>
      <c r="Y22" s="42" t="str">
        <f>IF(AND($A$3&gt;0,$F$3&gt;0,$K$3=0,$P$3=0),$A$6&amp;$AA$10&amp;$F$6, "")</f>
        <v/>
      </c>
    </row>
    <row r="23" spans="1:27" hidden="1">
      <c r="A23" s="46">
        <v>9</v>
      </c>
      <c r="B23" s="47" t="s">
        <v>145</v>
      </c>
      <c r="C23" s="35"/>
      <c r="D23" s="36"/>
      <c r="E23" s="35"/>
      <c r="F23" s="46">
        <v>9</v>
      </c>
      <c r="G23" s="47" t="s">
        <v>145</v>
      </c>
      <c r="H23" s="35"/>
      <c r="I23" s="36"/>
      <c r="K23" s="46">
        <v>9</v>
      </c>
      <c r="L23" s="47" t="s">
        <v>145</v>
      </c>
      <c r="M23" s="35"/>
      <c r="N23" s="36"/>
      <c r="P23" s="46">
        <v>9</v>
      </c>
      <c r="Q23" s="47" t="s">
        <v>145</v>
      </c>
      <c r="R23" s="35"/>
      <c r="S23" s="36"/>
      <c r="T23" s="40">
        <f t="shared" si="4"/>
        <v>0</v>
      </c>
      <c r="U23" s="25">
        <v>1</v>
      </c>
      <c r="V23" s="25">
        <v>1</v>
      </c>
      <c r="W23" s="25">
        <v>0</v>
      </c>
      <c r="X23" s="25">
        <v>1</v>
      </c>
      <c r="Y23" s="42" t="str">
        <f>IF(AND($A$3&gt;0,$F$3&gt;0,$K$3=0,$P$3&gt;0),$A$6&amp;$AA$10&amp;$F$6&amp;$AA$10&amp;$P$6, "")</f>
        <v/>
      </c>
    </row>
    <row r="24" spans="1:27" hidden="1">
      <c r="A24" s="46">
        <v>10</v>
      </c>
      <c r="B24" s="47" t="s">
        <v>146</v>
      </c>
      <c r="C24" s="35"/>
      <c r="D24" s="36"/>
      <c r="E24" s="35"/>
      <c r="F24" s="46">
        <v>10</v>
      </c>
      <c r="G24" s="47" t="s">
        <v>146</v>
      </c>
      <c r="H24" s="35"/>
      <c r="I24" s="36"/>
      <c r="K24" s="46">
        <v>10</v>
      </c>
      <c r="L24" s="47" t="s">
        <v>146</v>
      </c>
      <c r="M24" s="35"/>
      <c r="N24" s="36"/>
      <c r="P24" s="46">
        <v>10</v>
      </c>
      <c r="Q24" s="47" t="s">
        <v>146</v>
      </c>
      <c r="R24" s="35"/>
      <c r="S24" s="36"/>
      <c r="T24" s="40">
        <f t="shared" si="4"/>
        <v>0</v>
      </c>
      <c r="U24" s="25">
        <v>1</v>
      </c>
      <c r="V24" s="25">
        <v>1</v>
      </c>
      <c r="W24" s="25">
        <v>1</v>
      </c>
      <c r="X24" s="25">
        <v>0</v>
      </c>
      <c r="Y24" s="42" t="str">
        <f>IF(AND($A$3&gt;0,$F$3&gt;0,$K$3&gt;0,$P$3=0),$A$6&amp;$AA$10&amp;$F$6&amp;$AA$10&amp;$K$6, "")</f>
        <v/>
      </c>
    </row>
    <row r="25" spans="1:27" hidden="1">
      <c r="A25" s="46">
        <v>11</v>
      </c>
      <c r="B25" s="47" t="s">
        <v>147</v>
      </c>
      <c r="C25" s="35"/>
      <c r="D25" s="36"/>
      <c r="E25" s="35"/>
      <c r="F25" s="46">
        <v>11</v>
      </c>
      <c r="G25" s="47" t="s">
        <v>147</v>
      </c>
      <c r="H25" s="35"/>
      <c r="I25" s="36"/>
      <c r="K25" s="46">
        <v>11</v>
      </c>
      <c r="L25" s="47" t="s">
        <v>147</v>
      </c>
      <c r="M25" s="35"/>
      <c r="N25" s="36"/>
      <c r="P25" s="46">
        <v>11</v>
      </c>
      <c r="Q25" s="47" t="s">
        <v>147</v>
      </c>
      <c r="R25" s="35"/>
      <c r="S25" s="36"/>
      <c r="T25" s="40">
        <f t="shared" si="4"/>
        <v>1</v>
      </c>
      <c r="U25" s="25">
        <v>1</v>
      </c>
      <c r="V25" s="25">
        <v>1</v>
      </c>
      <c r="W25" s="25">
        <v>1</v>
      </c>
      <c r="X25" s="25">
        <v>1</v>
      </c>
      <c r="Y25" s="48" t="str">
        <f>IF(AND($A$3&gt;0,$F$3&gt;0,$K$3&gt;0,$P$3&gt;0),$A$6&amp;$AA$10&amp;$F$6&amp;$AA$10&amp;$K$6&amp;$AA$10&amp;$P$6, "")</f>
        <v>USD One Lac Fifty Five Thousand Eight Hundred Eighty Five Only plus EURO Four Thousand Nine Hundred Sixty Only plus RMB Ten Thousand Three Hundred Fifty Two Only plus INR Six Lac Ninety One Thousand Six Hundred Forty Seven Only</v>
      </c>
    </row>
    <row r="26" spans="1:27" hidden="1">
      <c r="A26" s="46">
        <v>12</v>
      </c>
      <c r="B26" s="47" t="s">
        <v>148</v>
      </c>
      <c r="C26" s="35"/>
      <c r="D26" s="36"/>
      <c r="E26" s="35"/>
      <c r="F26" s="46">
        <v>12</v>
      </c>
      <c r="G26" s="47" t="s">
        <v>148</v>
      </c>
      <c r="H26" s="35"/>
      <c r="I26" s="36"/>
      <c r="K26" s="46">
        <v>12</v>
      </c>
      <c r="L26" s="47" t="s">
        <v>148</v>
      </c>
      <c r="M26" s="35"/>
      <c r="N26" s="36"/>
      <c r="P26" s="46">
        <v>12</v>
      </c>
      <c r="Q26" s="47" t="s">
        <v>148</v>
      </c>
      <c r="R26" s="35"/>
      <c r="S26" s="36"/>
    </row>
    <row r="27" spans="1:27" hidden="1">
      <c r="A27" s="46">
        <v>13</v>
      </c>
      <c r="B27" s="47" t="s">
        <v>149</v>
      </c>
      <c r="C27" s="35"/>
      <c r="D27" s="36"/>
      <c r="E27" s="35"/>
      <c r="F27" s="46">
        <v>13</v>
      </c>
      <c r="G27" s="47" t="s">
        <v>149</v>
      </c>
      <c r="H27" s="35"/>
      <c r="I27" s="36"/>
      <c r="K27" s="46">
        <v>13</v>
      </c>
      <c r="L27" s="47" t="s">
        <v>149</v>
      </c>
      <c r="M27" s="35"/>
      <c r="N27" s="36"/>
      <c r="P27" s="46">
        <v>13</v>
      </c>
      <c r="Q27" s="47" t="s">
        <v>149</v>
      </c>
      <c r="R27" s="35"/>
      <c r="S27" s="36"/>
    </row>
    <row r="28" spans="1:27" hidden="1">
      <c r="A28" s="46">
        <v>14</v>
      </c>
      <c r="B28" s="47" t="s">
        <v>150</v>
      </c>
      <c r="C28" s="35"/>
      <c r="D28" s="36"/>
      <c r="E28" s="35"/>
      <c r="F28" s="46">
        <v>14</v>
      </c>
      <c r="G28" s="47" t="s">
        <v>150</v>
      </c>
      <c r="H28" s="35"/>
      <c r="I28" s="36"/>
      <c r="K28" s="46">
        <v>14</v>
      </c>
      <c r="L28" s="47" t="s">
        <v>150</v>
      </c>
      <c r="M28" s="35"/>
      <c r="N28" s="36"/>
      <c r="P28" s="46">
        <v>14</v>
      </c>
      <c r="Q28" s="47" t="s">
        <v>150</v>
      </c>
      <c r="R28" s="35"/>
      <c r="S28" s="36"/>
    </row>
    <row r="29" spans="1:27" hidden="1">
      <c r="A29" s="46">
        <v>15</v>
      </c>
      <c r="B29" s="47" t="s">
        <v>151</v>
      </c>
      <c r="C29" s="35"/>
      <c r="D29" s="36"/>
      <c r="E29" s="35"/>
      <c r="F29" s="46">
        <v>15</v>
      </c>
      <c r="G29" s="47" t="s">
        <v>151</v>
      </c>
      <c r="H29" s="35"/>
      <c r="I29" s="36"/>
      <c r="K29" s="46">
        <v>15</v>
      </c>
      <c r="L29" s="47" t="s">
        <v>151</v>
      </c>
      <c r="M29" s="35"/>
      <c r="N29" s="36"/>
      <c r="P29" s="46">
        <v>15</v>
      </c>
      <c r="Q29" s="47" t="s">
        <v>151</v>
      </c>
      <c r="R29" s="35"/>
      <c r="S29" s="36"/>
    </row>
    <row r="30" spans="1:27" hidden="1">
      <c r="A30" s="46">
        <v>16</v>
      </c>
      <c r="B30" s="47" t="s">
        <v>152</v>
      </c>
      <c r="C30" s="35"/>
      <c r="D30" s="36"/>
      <c r="E30" s="35"/>
      <c r="F30" s="46">
        <v>16</v>
      </c>
      <c r="G30" s="47" t="s">
        <v>152</v>
      </c>
      <c r="H30" s="35"/>
      <c r="I30" s="36"/>
      <c r="K30" s="46">
        <v>16</v>
      </c>
      <c r="L30" s="47" t="s">
        <v>152</v>
      </c>
      <c r="M30" s="35"/>
      <c r="N30" s="36"/>
      <c r="P30" s="46">
        <v>16</v>
      </c>
      <c r="Q30" s="47" t="s">
        <v>152</v>
      </c>
      <c r="R30" s="35"/>
      <c r="S30" s="36"/>
      <c r="T30" s="40">
        <f>IF(Y30="",0, 1)</f>
        <v>0</v>
      </c>
      <c r="U30" s="25">
        <v>0</v>
      </c>
      <c r="V30" s="25">
        <v>0</v>
      </c>
      <c r="W30" s="25">
        <v>0</v>
      </c>
      <c r="X30" s="25">
        <v>0</v>
      </c>
      <c r="Y30" s="41" t="str">
        <f>IF(AND($A$3=0,$F$3=0,$K$3=0,$P$3=0)," 0/-", "")</f>
        <v/>
      </c>
      <c r="AA30" s="25" t="s">
        <v>153</v>
      </c>
    </row>
    <row r="31" spans="1:27" hidden="1">
      <c r="A31" s="46">
        <v>17</v>
      </c>
      <c r="B31" s="47" t="s">
        <v>154</v>
      </c>
      <c r="C31" s="35"/>
      <c r="D31" s="36"/>
      <c r="E31" s="35"/>
      <c r="F31" s="46">
        <v>17</v>
      </c>
      <c r="G31" s="47" t="s">
        <v>154</v>
      </c>
      <c r="H31" s="35"/>
      <c r="I31" s="36"/>
      <c r="K31" s="46">
        <v>17</v>
      </c>
      <c r="L31" s="47" t="s">
        <v>154</v>
      </c>
      <c r="M31" s="35"/>
      <c r="N31" s="36"/>
      <c r="P31" s="46">
        <v>17</v>
      </c>
      <c r="Q31" s="47" t="s">
        <v>154</v>
      </c>
      <c r="R31" s="35"/>
      <c r="S31" s="36"/>
      <c r="T31" s="40">
        <f t="shared" ref="T31:T45" si="5">IF(Y31="",0, 1)</f>
        <v>0</v>
      </c>
      <c r="U31" s="25">
        <v>0</v>
      </c>
      <c r="V31" s="25">
        <v>0</v>
      </c>
      <c r="W31" s="25">
        <v>0</v>
      </c>
      <c r="X31" s="25">
        <v>1</v>
      </c>
      <c r="Y31" s="42" t="str">
        <f>IF(AND($A$3=0,$F$3=0,$K$3=0,$P$3&gt;0),$U$5&amp;$P$3&amp;$AA$32, "")</f>
        <v/>
      </c>
      <c r="AA31" s="25" t="s">
        <v>155</v>
      </c>
    </row>
    <row r="32" spans="1:27" hidden="1">
      <c r="A32" s="46">
        <v>18</v>
      </c>
      <c r="B32" s="47" t="s">
        <v>156</v>
      </c>
      <c r="C32" s="35"/>
      <c r="D32" s="36"/>
      <c r="E32" s="35"/>
      <c r="F32" s="46">
        <v>18</v>
      </c>
      <c r="G32" s="47" t="s">
        <v>156</v>
      </c>
      <c r="H32" s="35"/>
      <c r="I32" s="36"/>
      <c r="K32" s="46">
        <v>18</v>
      </c>
      <c r="L32" s="47" t="s">
        <v>156</v>
      </c>
      <c r="M32" s="35"/>
      <c r="N32" s="36"/>
      <c r="P32" s="46">
        <v>18</v>
      </c>
      <c r="Q32" s="47" t="s">
        <v>156</v>
      </c>
      <c r="R32" s="35"/>
      <c r="S32" s="36"/>
      <c r="T32" s="40">
        <f t="shared" si="5"/>
        <v>0</v>
      </c>
      <c r="U32" s="25">
        <v>0</v>
      </c>
      <c r="V32" s="25">
        <v>0</v>
      </c>
      <c r="W32" s="25">
        <v>1</v>
      </c>
      <c r="X32" s="25">
        <v>0</v>
      </c>
      <c r="Y32" s="42" t="str">
        <f>IF(AND($A$3=0,$F$3=0,$K$3&gt;0,$P$3=0),$U$4&amp;$K$3&amp;$AA$32, "")</f>
        <v/>
      </c>
      <c r="AA32" s="25" t="s">
        <v>157</v>
      </c>
    </row>
    <row r="33" spans="1:25" hidden="1">
      <c r="A33" s="46">
        <v>19</v>
      </c>
      <c r="B33" s="47" t="s">
        <v>158</v>
      </c>
      <c r="C33" s="35"/>
      <c r="D33" s="36"/>
      <c r="E33" s="35"/>
      <c r="F33" s="46">
        <v>19</v>
      </c>
      <c r="G33" s="47" t="s">
        <v>158</v>
      </c>
      <c r="H33" s="35"/>
      <c r="I33" s="36"/>
      <c r="K33" s="46">
        <v>19</v>
      </c>
      <c r="L33" s="47" t="s">
        <v>158</v>
      </c>
      <c r="M33" s="35"/>
      <c r="N33" s="36"/>
      <c r="P33" s="46">
        <v>19</v>
      </c>
      <c r="Q33" s="47" t="s">
        <v>158</v>
      </c>
      <c r="R33" s="35"/>
      <c r="S33" s="36"/>
      <c r="T33" s="40">
        <f t="shared" si="5"/>
        <v>0</v>
      </c>
      <c r="U33" s="25">
        <v>0</v>
      </c>
      <c r="V33" s="25">
        <v>0</v>
      </c>
      <c r="W33" s="25">
        <v>1</v>
      </c>
      <c r="X33" s="25">
        <v>1</v>
      </c>
      <c r="Y33" s="42" t="str">
        <f>IF(AND($A$3=0,$F$3=0,$K$3&gt;0,$P$3&gt;0),$U$4&amp;$K$3&amp;$AA$31&amp;$U$5&amp;$P$3&amp;$AA$32, "")</f>
        <v/>
      </c>
    </row>
    <row r="34" spans="1:25" hidden="1">
      <c r="A34" s="46">
        <v>20</v>
      </c>
      <c r="B34" s="47" t="s">
        <v>159</v>
      </c>
      <c r="C34" s="35"/>
      <c r="D34" s="36"/>
      <c r="E34" s="35"/>
      <c r="F34" s="46">
        <v>20</v>
      </c>
      <c r="G34" s="47" t="s">
        <v>159</v>
      </c>
      <c r="H34" s="35"/>
      <c r="I34" s="36"/>
      <c r="K34" s="46">
        <v>20</v>
      </c>
      <c r="L34" s="47" t="s">
        <v>159</v>
      </c>
      <c r="M34" s="35"/>
      <c r="N34" s="36"/>
      <c r="P34" s="46">
        <v>20</v>
      </c>
      <c r="Q34" s="47" t="s">
        <v>159</v>
      </c>
      <c r="R34" s="35"/>
      <c r="S34" s="36"/>
      <c r="T34" s="40">
        <f t="shared" si="5"/>
        <v>0</v>
      </c>
      <c r="U34" s="25">
        <v>0</v>
      </c>
      <c r="V34" s="25">
        <v>1</v>
      </c>
      <c r="W34" s="25">
        <v>0</v>
      </c>
      <c r="X34" s="25">
        <v>0</v>
      </c>
      <c r="Y34" s="42" t="str">
        <f>IF(AND($A$3=0,$F$3&gt;0,$K$3=0,$P$3=0),$U$3&amp;$F$3&amp;$AA$32, "")</f>
        <v/>
      </c>
    </row>
    <row r="35" spans="1:25" hidden="1">
      <c r="A35" s="46">
        <v>21</v>
      </c>
      <c r="B35" s="47" t="s">
        <v>160</v>
      </c>
      <c r="C35" s="35"/>
      <c r="D35" s="36"/>
      <c r="E35" s="35"/>
      <c r="F35" s="46">
        <v>21</v>
      </c>
      <c r="G35" s="47" t="s">
        <v>160</v>
      </c>
      <c r="H35" s="35"/>
      <c r="I35" s="36"/>
      <c r="K35" s="46">
        <v>21</v>
      </c>
      <c r="L35" s="47" t="s">
        <v>160</v>
      </c>
      <c r="M35" s="35"/>
      <c r="N35" s="36"/>
      <c r="P35" s="46">
        <v>21</v>
      </c>
      <c r="Q35" s="47" t="s">
        <v>160</v>
      </c>
      <c r="R35" s="35"/>
      <c r="S35" s="36"/>
      <c r="T35" s="40">
        <f t="shared" si="5"/>
        <v>0</v>
      </c>
      <c r="U35" s="25">
        <v>0</v>
      </c>
      <c r="V35" s="25">
        <v>1</v>
      </c>
      <c r="W35" s="25">
        <v>0</v>
      </c>
      <c r="X35" s="25">
        <v>1</v>
      </c>
      <c r="Y35" s="42" t="str">
        <f>IF(AND($A$3=0,$F$3&gt;0,$K$3=0,$P$3&gt;0),$U$3&amp;$F$3&amp;$AA$31&amp;$U$5&amp;$P$3&amp;$AA$32, "")</f>
        <v/>
      </c>
    </row>
    <row r="36" spans="1:25" hidden="1">
      <c r="A36" s="46">
        <v>22</v>
      </c>
      <c r="B36" s="47" t="s">
        <v>161</v>
      </c>
      <c r="C36" s="35"/>
      <c r="D36" s="36"/>
      <c r="E36" s="35"/>
      <c r="F36" s="46">
        <v>22</v>
      </c>
      <c r="G36" s="47" t="s">
        <v>161</v>
      </c>
      <c r="H36" s="35"/>
      <c r="I36" s="36"/>
      <c r="K36" s="46">
        <v>22</v>
      </c>
      <c r="L36" s="47" t="s">
        <v>161</v>
      </c>
      <c r="M36" s="35"/>
      <c r="N36" s="36"/>
      <c r="P36" s="46">
        <v>22</v>
      </c>
      <c r="Q36" s="47" t="s">
        <v>161</v>
      </c>
      <c r="R36" s="35"/>
      <c r="S36" s="36"/>
      <c r="T36" s="40">
        <f t="shared" si="5"/>
        <v>0</v>
      </c>
      <c r="U36" s="25">
        <v>0</v>
      </c>
      <c r="V36" s="25">
        <v>1</v>
      </c>
      <c r="W36" s="25">
        <v>1</v>
      </c>
      <c r="X36" s="25">
        <v>0</v>
      </c>
      <c r="Y36" s="42" t="str">
        <f>IF(AND($A$3=0,$F$3&gt;0,$K$3&gt;0,$P$3=0),$U$3&amp;$F$3&amp;$AA$31&amp;$U$4&amp;$K$3, "")</f>
        <v/>
      </c>
    </row>
    <row r="37" spans="1:25" hidden="1">
      <c r="A37" s="46">
        <v>23</v>
      </c>
      <c r="B37" s="47" t="s">
        <v>162</v>
      </c>
      <c r="C37" s="35"/>
      <c r="D37" s="36"/>
      <c r="E37" s="35"/>
      <c r="F37" s="46">
        <v>23</v>
      </c>
      <c r="G37" s="47" t="s">
        <v>162</v>
      </c>
      <c r="H37" s="35"/>
      <c r="I37" s="36"/>
      <c r="K37" s="46">
        <v>23</v>
      </c>
      <c r="L37" s="47" t="s">
        <v>162</v>
      </c>
      <c r="M37" s="35"/>
      <c r="N37" s="36"/>
      <c r="P37" s="46">
        <v>23</v>
      </c>
      <c r="Q37" s="47" t="s">
        <v>162</v>
      </c>
      <c r="R37" s="35"/>
      <c r="S37" s="36"/>
      <c r="T37" s="40">
        <f t="shared" si="5"/>
        <v>0</v>
      </c>
      <c r="U37" s="25">
        <v>0</v>
      </c>
      <c r="V37" s="25">
        <v>1</v>
      </c>
      <c r="W37" s="25">
        <v>1</v>
      </c>
      <c r="X37" s="25">
        <v>1</v>
      </c>
      <c r="Y37" s="48" t="str">
        <f>IF(AND($A$3=0,$F$3&gt;0,$K$3&gt;0,$P$3&gt;0),$U$3&amp;$F$3&amp;$AA$31&amp;$U$4&amp;$K$3&amp;$AA$31&amp;$U$5&amp;$P$3&amp;$AA$32, "")</f>
        <v/>
      </c>
    </row>
    <row r="38" spans="1:25" hidden="1">
      <c r="A38" s="46">
        <v>24</v>
      </c>
      <c r="B38" s="47" t="s">
        <v>163</v>
      </c>
      <c r="C38" s="35"/>
      <c r="D38" s="36"/>
      <c r="E38" s="35"/>
      <c r="F38" s="46">
        <v>24</v>
      </c>
      <c r="G38" s="47" t="s">
        <v>163</v>
      </c>
      <c r="H38" s="35"/>
      <c r="I38" s="36"/>
      <c r="K38" s="46">
        <v>24</v>
      </c>
      <c r="L38" s="47" t="s">
        <v>163</v>
      </c>
      <c r="M38" s="35"/>
      <c r="N38" s="36"/>
      <c r="P38" s="46">
        <v>24</v>
      </c>
      <c r="Q38" s="47" t="s">
        <v>163</v>
      </c>
      <c r="R38" s="35"/>
      <c r="S38" s="36"/>
      <c r="T38" s="40">
        <f t="shared" si="5"/>
        <v>0</v>
      </c>
      <c r="U38" s="25">
        <v>1</v>
      </c>
      <c r="V38" s="25">
        <v>0</v>
      </c>
      <c r="W38" s="25">
        <v>0</v>
      </c>
      <c r="X38" s="25">
        <v>0</v>
      </c>
      <c r="Y38" s="41" t="str">
        <f>IF(AND($A$3&gt;0,$F$3=0,$K$3=0,$P$3=0), $U$2&amp;$A$3&amp;$AA$32, "")</f>
        <v/>
      </c>
    </row>
    <row r="39" spans="1:25" hidden="1">
      <c r="A39" s="46">
        <v>25</v>
      </c>
      <c r="B39" s="47" t="s">
        <v>164</v>
      </c>
      <c r="C39" s="35"/>
      <c r="D39" s="36"/>
      <c r="E39" s="35"/>
      <c r="F39" s="46">
        <v>25</v>
      </c>
      <c r="G39" s="47" t="s">
        <v>164</v>
      </c>
      <c r="H39" s="35"/>
      <c r="I39" s="36"/>
      <c r="K39" s="46">
        <v>25</v>
      </c>
      <c r="L39" s="47" t="s">
        <v>164</v>
      </c>
      <c r="M39" s="35"/>
      <c r="N39" s="36"/>
      <c r="P39" s="46">
        <v>25</v>
      </c>
      <c r="Q39" s="47" t="s">
        <v>164</v>
      </c>
      <c r="R39" s="35"/>
      <c r="S39" s="36"/>
      <c r="T39" s="40">
        <f t="shared" si="5"/>
        <v>0</v>
      </c>
      <c r="U39" s="25">
        <v>1</v>
      </c>
      <c r="V39" s="25">
        <v>0</v>
      </c>
      <c r="W39" s="25">
        <v>0</v>
      </c>
      <c r="X39" s="25">
        <v>1</v>
      </c>
      <c r="Y39" s="42" t="str">
        <f>IF(AND($A$3&gt;0,$F$3=0,$K$3=0,$P$3&gt;0),$U$2&amp;$A$3&amp;$AA$31&amp;$U$5&amp;$P$3&amp;$AA$32, "")</f>
        <v/>
      </c>
    </row>
    <row r="40" spans="1:25" hidden="1">
      <c r="A40" s="46">
        <v>26</v>
      </c>
      <c r="B40" s="47" t="s">
        <v>165</v>
      </c>
      <c r="C40" s="35"/>
      <c r="D40" s="36"/>
      <c r="E40" s="35"/>
      <c r="F40" s="46">
        <v>26</v>
      </c>
      <c r="G40" s="47" t="s">
        <v>165</v>
      </c>
      <c r="H40" s="35"/>
      <c r="I40" s="36"/>
      <c r="K40" s="46">
        <v>26</v>
      </c>
      <c r="L40" s="47" t="s">
        <v>165</v>
      </c>
      <c r="M40" s="35"/>
      <c r="N40" s="36"/>
      <c r="P40" s="46">
        <v>26</v>
      </c>
      <c r="Q40" s="47" t="s">
        <v>165</v>
      </c>
      <c r="R40" s="35"/>
      <c r="S40" s="36"/>
      <c r="T40" s="40">
        <f t="shared" si="5"/>
        <v>0</v>
      </c>
      <c r="U40" s="25">
        <v>1</v>
      </c>
      <c r="V40" s="25">
        <v>0</v>
      </c>
      <c r="W40" s="25">
        <v>1</v>
      </c>
      <c r="X40" s="25">
        <v>0</v>
      </c>
      <c r="Y40" s="42" t="str">
        <f>IF(AND($A$3&gt;0,$F$3=0,$K$3&gt;0,$P$3=0),$U$2&amp;$A$3&amp;$AA$31&amp;$U$4&amp;$K$3, "")</f>
        <v/>
      </c>
    </row>
    <row r="41" spans="1:25" hidden="1">
      <c r="A41" s="46">
        <v>27</v>
      </c>
      <c r="B41" s="47" t="s">
        <v>166</v>
      </c>
      <c r="C41" s="35"/>
      <c r="D41" s="36"/>
      <c r="E41" s="35"/>
      <c r="F41" s="46">
        <v>27</v>
      </c>
      <c r="G41" s="47" t="s">
        <v>166</v>
      </c>
      <c r="H41" s="35"/>
      <c r="I41" s="36"/>
      <c r="K41" s="46">
        <v>27</v>
      </c>
      <c r="L41" s="47" t="s">
        <v>166</v>
      </c>
      <c r="M41" s="35"/>
      <c r="N41" s="36"/>
      <c r="P41" s="46">
        <v>27</v>
      </c>
      <c r="Q41" s="47" t="s">
        <v>166</v>
      </c>
      <c r="R41" s="35"/>
      <c r="S41" s="36"/>
      <c r="T41" s="40">
        <f t="shared" si="5"/>
        <v>0</v>
      </c>
      <c r="U41" s="25">
        <v>1</v>
      </c>
      <c r="V41" s="25">
        <v>0</v>
      </c>
      <c r="W41" s="25">
        <v>1</v>
      </c>
      <c r="X41" s="25">
        <v>1</v>
      </c>
      <c r="Y41" s="42" t="str">
        <f>IF(AND($A$3&gt;0,$F$3=0,$K$3&gt;0,$P$3&gt;0),$U$2&amp;$A$3&amp;$AA$31&amp;$U$4&amp;$K$3&amp;$AA$31&amp;$U$5&amp;$P$3&amp;$AA$32, "")</f>
        <v/>
      </c>
    </row>
    <row r="42" spans="1:25" hidden="1">
      <c r="A42" s="46">
        <v>28</v>
      </c>
      <c r="B42" s="47" t="s">
        <v>167</v>
      </c>
      <c r="C42" s="35"/>
      <c r="D42" s="36"/>
      <c r="E42" s="35"/>
      <c r="F42" s="46">
        <v>28</v>
      </c>
      <c r="G42" s="47" t="s">
        <v>167</v>
      </c>
      <c r="H42" s="35"/>
      <c r="I42" s="36"/>
      <c r="K42" s="46">
        <v>28</v>
      </c>
      <c r="L42" s="47" t="s">
        <v>167</v>
      </c>
      <c r="M42" s="35"/>
      <c r="N42" s="36"/>
      <c r="P42" s="46">
        <v>28</v>
      </c>
      <c r="Q42" s="47" t="s">
        <v>167</v>
      </c>
      <c r="R42" s="35"/>
      <c r="S42" s="36"/>
      <c r="T42" s="40">
        <f t="shared" si="5"/>
        <v>0</v>
      </c>
      <c r="U42" s="25">
        <v>1</v>
      </c>
      <c r="V42" s="25">
        <v>1</v>
      </c>
      <c r="W42" s="25">
        <v>0</v>
      </c>
      <c r="X42" s="25">
        <v>0</v>
      </c>
      <c r="Y42" s="42" t="str">
        <f>IF(AND($A$3&gt;0,$F$3&gt;0,$K$3=0,$P$3=0),$U$2&amp;$A$3&amp;$AA$31&amp;$U$3&amp;$F$3, "")</f>
        <v/>
      </c>
    </row>
    <row r="43" spans="1:25" hidden="1">
      <c r="A43" s="46">
        <v>29</v>
      </c>
      <c r="B43" s="47" t="s">
        <v>168</v>
      </c>
      <c r="C43" s="35"/>
      <c r="D43" s="36"/>
      <c r="E43" s="35"/>
      <c r="F43" s="46">
        <v>29</v>
      </c>
      <c r="G43" s="47" t="s">
        <v>168</v>
      </c>
      <c r="H43" s="35"/>
      <c r="I43" s="36"/>
      <c r="K43" s="46">
        <v>29</v>
      </c>
      <c r="L43" s="47" t="s">
        <v>168</v>
      </c>
      <c r="M43" s="35"/>
      <c r="N43" s="36"/>
      <c r="P43" s="46">
        <v>29</v>
      </c>
      <c r="Q43" s="47" t="s">
        <v>168</v>
      </c>
      <c r="R43" s="35"/>
      <c r="S43" s="36"/>
      <c r="T43" s="40">
        <f t="shared" si="5"/>
        <v>0</v>
      </c>
      <c r="U43" s="25">
        <v>1</v>
      </c>
      <c r="V43" s="25">
        <v>1</v>
      </c>
      <c r="W43" s="25">
        <v>0</v>
      </c>
      <c r="X43" s="25">
        <v>1</v>
      </c>
      <c r="Y43" s="42" t="str">
        <f>IF(AND($A$3&gt;0,$F$3&gt;0,$K$3=0,$P$3&gt;0),$U$2&amp;$A$3&amp;$AA$31&amp;$U$3&amp;$F$3&amp;$AA$31&amp;$U$5&amp;$P$3&amp;$AA$32, "")</f>
        <v/>
      </c>
    </row>
    <row r="44" spans="1:25" hidden="1">
      <c r="A44" s="46">
        <v>30</v>
      </c>
      <c r="B44" s="47" t="s">
        <v>169</v>
      </c>
      <c r="C44" s="35"/>
      <c r="D44" s="36"/>
      <c r="E44" s="35"/>
      <c r="F44" s="46">
        <v>30</v>
      </c>
      <c r="G44" s="47" t="s">
        <v>169</v>
      </c>
      <c r="H44" s="35"/>
      <c r="I44" s="36"/>
      <c r="K44" s="46">
        <v>30</v>
      </c>
      <c r="L44" s="47" t="s">
        <v>169</v>
      </c>
      <c r="M44" s="35"/>
      <c r="N44" s="36"/>
      <c r="P44" s="46">
        <v>30</v>
      </c>
      <c r="Q44" s="47" t="s">
        <v>169</v>
      </c>
      <c r="R44" s="35"/>
      <c r="S44" s="36"/>
      <c r="T44" s="40">
        <f t="shared" si="5"/>
        <v>0</v>
      </c>
      <c r="U44" s="25">
        <v>1</v>
      </c>
      <c r="V44" s="25">
        <v>1</v>
      </c>
      <c r="W44" s="25">
        <v>1</v>
      </c>
      <c r="X44" s="25">
        <v>0</v>
      </c>
      <c r="Y44" s="42" t="str">
        <f>IF(AND($A$3&gt;0,$F$3&gt;0,$K$3&gt;0,$P$3=0),$U$2&amp;$A$3&amp;$AA$31&amp;$U$3&amp;$F$3&amp;$AA$31&amp;$U$4&amp;$K$3, "")</f>
        <v/>
      </c>
    </row>
    <row r="45" spans="1:25" hidden="1">
      <c r="A45" s="46">
        <v>31</v>
      </c>
      <c r="B45" s="47" t="s">
        <v>170</v>
      </c>
      <c r="C45" s="35"/>
      <c r="D45" s="36"/>
      <c r="E45" s="35"/>
      <c r="F45" s="46">
        <v>31</v>
      </c>
      <c r="G45" s="47" t="s">
        <v>170</v>
      </c>
      <c r="H45" s="35"/>
      <c r="I45" s="36"/>
      <c r="K45" s="46">
        <v>31</v>
      </c>
      <c r="L45" s="47" t="s">
        <v>170</v>
      </c>
      <c r="M45" s="35"/>
      <c r="N45" s="36"/>
      <c r="P45" s="46">
        <v>31</v>
      </c>
      <c r="Q45" s="47" t="s">
        <v>170</v>
      </c>
      <c r="R45" s="35"/>
      <c r="S45" s="36"/>
      <c r="T45" s="40">
        <f t="shared" si="5"/>
        <v>1</v>
      </c>
      <c r="U45" s="25">
        <v>1</v>
      </c>
      <c r="V45" s="25">
        <v>1</v>
      </c>
      <c r="W45" s="25">
        <v>1</v>
      </c>
      <c r="X45" s="25">
        <v>1</v>
      </c>
      <c r="Y45" s="48" t="str">
        <f>IF(AND($A$3&gt;0,$F$3&gt;0,$K$3&gt;0,$P$3&gt;0),$U$2&amp;$A$3&amp;$AA$31&amp;$U$3&amp;$F$3&amp;$AA$31&amp;$U$4&amp;$K$3&amp;$AA$31&amp;$U$5&amp;$P$3&amp;$AA$32, "")</f>
        <v>USD 155885/- + EURO 4960/- + RMB 10352/- + INR 691647/-</v>
      </c>
    </row>
    <row r="46" spans="1:25" hidden="1">
      <c r="A46" s="46">
        <v>32</v>
      </c>
      <c r="B46" s="47" t="s">
        <v>171</v>
      </c>
      <c r="C46" s="35"/>
      <c r="D46" s="36"/>
      <c r="E46" s="35"/>
      <c r="F46" s="46">
        <v>32</v>
      </c>
      <c r="G46" s="47" t="s">
        <v>171</v>
      </c>
      <c r="H46" s="35"/>
      <c r="I46" s="36"/>
      <c r="K46" s="46">
        <v>32</v>
      </c>
      <c r="L46" s="47" t="s">
        <v>171</v>
      </c>
      <c r="M46" s="35"/>
      <c r="N46" s="36"/>
      <c r="P46" s="46">
        <v>32</v>
      </c>
      <c r="Q46" s="47" t="s">
        <v>171</v>
      </c>
      <c r="R46" s="35"/>
      <c r="S46" s="36"/>
    </row>
    <row r="47" spans="1:25" hidden="1">
      <c r="A47" s="46">
        <v>33</v>
      </c>
      <c r="B47" s="47" t="s">
        <v>172</v>
      </c>
      <c r="C47" s="35"/>
      <c r="D47" s="36"/>
      <c r="E47" s="35"/>
      <c r="F47" s="46">
        <v>33</v>
      </c>
      <c r="G47" s="47" t="s">
        <v>172</v>
      </c>
      <c r="H47" s="35"/>
      <c r="I47" s="36"/>
      <c r="K47" s="46">
        <v>33</v>
      </c>
      <c r="L47" s="47" t="s">
        <v>172</v>
      </c>
      <c r="M47" s="35"/>
      <c r="N47" s="36"/>
      <c r="P47" s="46">
        <v>33</v>
      </c>
      <c r="Q47" s="47" t="s">
        <v>172</v>
      </c>
      <c r="R47" s="35"/>
      <c r="S47" s="36"/>
    </row>
    <row r="48" spans="1:25" hidden="1">
      <c r="A48" s="46">
        <v>34</v>
      </c>
      <c r="B48" s="47" t="s">
        <v>173</v>
      </c>
      <c r="C48" s="35"/>
      <c r="D48" s="36"/>
      <c r="E48" s="35"/>
      <c r="F48" s="46">
        <v>34</v>
      </c>
      <c r="G48" s="47" t="s">
        <v>173</v>
      </c>
      <c r="H48" s="35"/>
      <c r="I48" s="36"/>
      <c r="K48" s="46">
        <v>34</v>
      </c>
      <c r="L48" s="47" t="s">
        <v>173</v>
      </c>
      <c r="M48" s="35"/>
      <c r="N48" s="36"/>
      <c r="P48" s="46">
        <v>34</v>
      </c>
      <c r="Q48" s="47" t="s">
        <v>173</v>
      </c>
      <c r="R48" s="35"/>
      <c r="S48" s="36"/>
    </row>
    <row r="49" spans="1:19" hidden="1">
      <c r="A49" s="46">
        <v>35</v>
      </c>
      <c r="B49" s="47" t="s">
        <v>174</v>
      </c>
      <c r="C49" s="35"/>
      <c r="D49" s="36"/>
      <c r="E49" s="35"/>
      <c r="F49" s="46">
        <v>35</v>
      </c>
      <c r="G49" s="47" t="s">
        <v>174</v>
      </c>
      <c r="H49" s="35"/>
      <c r="I49" s="36"/>
      <c r="K49" s="46">
        <v>35</v>
      </c>
      <c r="L49" s="47" t="s">
        <v>174</v>
      </c>
      <c r="M49" s="35"/>
      <c r="N49" s="36"/>
      <c r="P49" s="46">
        <v>35</v>
      </c>
      <c r="Q49" s="47" t="s">
        <v>174</v>
      </c>
      <c r="R49" s="35"/>
      <c r="S49" s="36"/>
    </row>
    <row r="50" spans="1:19" hidden="1">
      <c r="A50" s="46">
        <v>36</v>
      </c>
      <c r="B50" s="47" t="s">
        <v>175</v>
      </c>
      <c r="C50" s="35"/>
      <c r="D50" s="36"/>
      <c r="E50" s="35"/>
      <c r="F50" s="46">
        <v>36</v>
      </c>
      <c r="G50" s="47" t="s">
        <v>175</v>
      </c>
      <c r="H50" s="35"/>
      <c r="I50" s="36"/>
      <c r="K50" s="46">
        <v>36</v>
      </c>
      <c r="L50" s="47" t="s">
        <v>175</v>
      </c>
      <c r="M50" s="35"/>
      <c r="N50" s="36"/>
      <c r="P50" s="46">
        <v>36</v>
      </c>
      <c r="Q50" s="47" t="s">
        <v>175</v>
      </c>
      <c r="R50" s="35"/>
      <c r="S50" s="36"/>
    </row>
    <row r="51" spans="1:19" hidden="1">
      <c r="A51" s="46">
        <v>37</v>
      </c>
      <c r="B51" s="47" t="s">
        <v>176</v>
      </c>
      <c r="C51" s="35"/>
      <c r="D51" s="36"/>
      <c r="E51" s="35"/>
      <c r="F51" s="46">
        <v>37</v>
      </c>
      <c r="G51" s="47" t="s">
        <v>176</v>
      </c>
      <c r="H51" s="35"/>
      <c r="I51" s="36"/>
      <c r="K51" s="46">
        <v>37</v>
      </c>
      <c r="L51" s="47" t="s">
        <v>176</v>
      </c>
      <c r="M51" s="35"/>
      <c r="N51" s="36"/>
      <c r="P51" s="46">
        <v>37</v>
      </c>
      <c r="Q51" s="47" t="s">
        <v>176</v>
      </c>
      <c r="R51" s="35"/>
      <c r="S51" s="36"/>
    </row>
    <row r="52" spans="1:19" hidden="1">
      <c r="A52" s="46">
        <v>38</v>
      </c>
      <c r="B52" s="47" t="s">
        <v>177</v>
      </c>
      <c r="C52" s="35"/>
      <c r="D52" s="36"/>
      <c r="E52" s="35"/>
      <c r="F52" s="46">
        <v>38</v>
      </c>
      <c r="G52" s="47" t="s">
        <v>177</v>
      </c>
      <c r="H52" s="35"/>
      <c r="I52" s="36"/>
      <c r="K52" s="46">
        <v>38</v>
      </c>
      <c r="L52" s="47" t="s">
        <v>177</v>
      </c>
      <c r="M52" s="35"/>
      <c r="N52" s="36"/>
      <c r="P52" s="46">
        <v>38</v>
      </c>
      <c r="Q52" s="47" t="s">
        <v>177</v>
      </c>
      <c r="R52" s="35"/>
      <c r="S52" s="36"/>
    </row>
    <row r="53" spans="1:19" hidden="1">
      <c r="A53" s="46">
        <v>39</v>
      </c>
      <c r="B53" s="47" t="s">
        <v>178</v>
      </c>
      <c r="C53" s="35"/>
      <c r="D53" s="36"/>
      <c r="E53" s="35"/>
      <c r="F53" s="46">
        <v>39</v>
      </c>
      <c r="G53" s="47" t="s">
        <v>178</v>
      </c>
      <c r="H53" s="35"/>
      <c r="I53" s="36"/>
      <c r="K53" s="46">
        <v>39</v>
      </c>
      <c r="L53" s="47" t="s">
        <v>178</v>
      </c>
      <c r="M53" s="35"/>
      <c r="N53" s="36"/>
      <c r="P53" s="46">
        <v>39</v>
      </c>
      <c r="Q53" s="47" t="s">
        <v>178</v>
      </c>
      <c r="R53" s="35"/>
      <c r="S53" s="36"/>
    </row>
    <row r="54" spans="1:19" hidden="1">
      <c r="A54" s="46">
        <v>40</v>
      </c>
      <c r="B54" s="47" t="s">
        <v>179</v>
      </c>
      <c r="C54" s="35"/>
      <c r="D54" s="36"/>
      <c r="E54" s="35"/>
      <c r="F54" s="46">
        <v>40</v>
      </c>
      <c r="G54" s="47" t="s">
        <v>179</v>
      </c>
      <c r="H54" s="35"/>
      <c r="I54" s="36"/>
      <c r="K54" s="46">
        <v>40</v>
      </c>
      <c r="L54" s="47" t="s">
        <v>179</v>
      </c>
      <c r="M54" s="35"/>
      <c r="N54" s="36"/>
      <c r="P54" s="46">
        <v>40</v>
      </c>
      <c r="Q54" s="47" t="s">
        <v>179</v>
      </c>
      <c r="R54" s="35"/>
      <c r="S54" s="36"/>
    </row>
    <row r="55" spans="1:19" hidden="1">
      <c r="A55" s="46">
        <v>41</v>
      </c>
      <c r="B55" s="47" t="s">
        <v>180</v>
      </c>
      <c r="C55" s="35"/>
      <c r="D55" s="36"/>
      <c r="E55" s="35"/>
      <c r="F55" s="46">
        <v>41</v>
      </c>
      <c r="G55" s="47" t="s">
        <v>180</v>
      </c>
      <c r="H55" s="35"/>
      <c r="I55" s="36"/>
      <c r="K55" s="46">
        <v>41</v>
      </c>
      <c r="L55" s="47" t="s">
        <v>180</v>
      </c>
      <c r="M55" s="35"/>
      <c r="N55" s="36"/>
      <c r="P55" s="46">
        <v>41</v>
      </c>
      <c r="Q55" s="47" t="s">
        <v>180</v>
      </c>
      <c r="R55" s="35"/>
      <c r="S55" s="36"/>
    </row>
    <row r="56" spans="1:19" hidden="1">
      <c r="A56" s="46">
        <v>42</v>
      </c>
      <c r="B56" s="47" t="s">
        <v>181</v>
      </c>
      <c r="C56" s="35"/>
      <c r="D56" s="36"/>
      <c r="E56" s="35"/>
      <c r="F56" s="46">
        <v>42</v>
      </c>
      <c r="G56" s="47" t="s">
        <v>181</v>
      </c>
      <c r="H56" s="35"/>
      <c r="I56" s="36"/>
      <c r="K56" s="46">
        <v>42</v>
      </c>
      <c r="L56" s="47" t="s">
        <v>181</v>
      </c>
      <c r="M56" s="35"/>
      <c r="N56" s="36"/>
      <c r="P56" s="46">
        <v>42</v>
      </c>
      <c r="Q56" s="47" t="s">
        <v>181</v>
      </c>
      <c r="R56" s="35"/>
      <c r="S56" s="36"/>
    </row>
    <row r="57" spans="1:19" hidden="1">
      <c r="A57" s="46">
        <v>43</v>
      </c>
      <c r="B57" s="47" t="s">
        <v>182</v>
      </c>
      <c r="C57" s="35"/>
      <c r="D57" s="36"/>
      <c r="E57" s="35"/>
      <c r="F57" s="46">
        <v>43</v>
      </c>
      <c r="G57" s="47" t="s">
        <v>182</v>
      </c>
      <c r="H57" s="35"/>
      <c r="I57" s="36"/>
      <c r="K57" s="46">
        <v>43</v>
      </c>
      <c r="L57" s="47" t="s">
        <v>182</v>
      </c>
      <c r="M57" s="35"/>
      <c r="N57" s="36"/>
      <c r="P57" s="46">
        <v>43</v>
      </c>
      <c r="Q57" s="47" t="s">
        <v>182</v>
      </c>
      <c r="R57" s="35"/>
      <c r="S57" s="36"/>
    </row>
    <row r="58" spans="1:19" hidden="1">
      <c r="A58" s="46">
        <v>44</v>
      </c>
      <c r="B58" s="47" t="s">
        <v>183</v>
      </c>
      <c r="C58" s="35"/>
      <c r="D58" s="36"/>
      <c r="E58" s="35"/>
      <c r="F58" s="46">
        <v>44</v>
      </c>
      <c r="G58" s="47" t="s">
        <v>183</v>
      </c>
      <c r="H58" s="35"/>
      <c r="I58" s="36"/>
      <c r="K58" s="46">
        <v>44</v>
      </c>
      <c r="L58" s="47" t="s">
        <v>183</v>
      </c>
      <c r="M58" s="35"/>
      <c r="N58" s="36"/>
      <c r="P58" s="46">
        <v>44</v>
      </c>
      <c r="Q58" s="47" t="s">
        <v>183</v>
      </c>
      <c r="R58" s="35"/>
      <c r="S58" s="36"/>
    </row>
    <row r="59" spans="1:19" hidden="1">
      <c r="A59" s="46">
        <v>45</v>
      </c>
      <c r="B59" s="47" t="s">
        <v>184</v>
      </c>
      <c r="C59" s="35"/>
      <c r="D59" s="36"/>
      <c r="E59" s="35"/>
      <c r="F59" s="46">
        <v>45</v>
      </c>
      <c r="G59" s="47" t="s">
        <v>184</v>
      </c>
      <c r="H59" s="35"/>
      <c r="I59" s="36"/>
      <c r="K59" s="46">
        <v>45</v>
      </c>
      <c r="L59" s="47" t="s">
        <v>184</v>
      </c>
      <c r="M59" s="35"/>
      <c r="N59" s="36"/>
      <c r="P59" s="46">
        <v>45</v>
      </c>
      <c r="Q59" s="47" t="s">
        <v>184</v>
      </c>
      <c r="R59" s="35"/>
      <c r="S59" s="36"/>
    </row>
    <row r="60" spans="1:19" hidden="1">
      <c r="A60" s="46">
        <v>46</v>
      </c>
      <c r="B60" s="47" t="s">
        <v>185</v>
      </c>
      <c r="C60" s="35"/>
      <c r="D60" s="36"/>
      <c r="E60" s="35"/>
      <c r="F60" s="46">
        <v>46</v>
      </c>
      <c r="G60" s="47" t="s">
        <v>185</v>
      </c>
      <c r="H60" s="35"/>
      <c r="I60" s="36"/>
      <c r="K60" s="46">
        <v>46</v>
      </c>
      <c r="L60" s="47" t="s">
        <v>185</v>
      </c>
      <c r="M60" s="35"/>
      <c r="N60" s="36"/>
      <c r="P60" s="46">
        <v>46</v>
      </c>
      <c r="Q60" s="47" t="s">
        <v>185</v>
      </c>
      <c r="R60" s="35"/>
      <c r="S60" s="36"/>
    </row>
    <row r="61" spans="1:19" hidden="1">
      <c r="A61" s="46">
        <v>47</v>
      </c>
      <c r="B61" s="47" t="s">
        <v>186</v>
      </c>
      <c r="C61" s="35"/>
      <c r="D61" s="36"/>
      <c r="E61" s="35"/>
      <c r="F61" s="46">
        <v>47</v>
      </c>
      <c r="G61" s="47" t="s">
        <v>186</v>
      </c>
      <c r="H61" s="35"/>
      <c r="I61" s="36"/>
      <c r="K61" s="46">
        <v>47</v>
      </c>
      <c r="L61" s="47" t="s">
        <v>186</v>
      </c>
      <c r="M61" s="35"/>
      <c r="N61" s="36"/>
      <c r="P61" s="46">
        <v>47</v>
      </c>
      <c r="Q61" s="47" t="s">
        <v>186</v>
      </c>
      <c r="R61" s="35"/>
      <c r="S61" s="36"/>
    </row>
    <row r="62" spans="1:19" hidden="1">
      <c r="A62" s="46">
        <v>48</v>
      </c>
      <c r="B62" s="47" t="s">
        <v>187</v>
      </c>
      <c r="C62" s="35"/>
      <c r="D62" s="36"/>
      <c r="E62" s="35"/>
      <c r="F62" s="46">
        <v>48</v>
      </c>
      <c r="G62" s="47" t="s">
        <v>187</v>
      </c>
      <c r="H62" s="35"/>
      <c r="I62" s="36"/>
      <c r="K62" s="46">
        <v>48</v>
      </c>
      <c r="L62" s="47" t="s">
        <v>187</v>
      </c>
      <c r="M62" s="35"/>
      <c r="N62" s="36"/>
      <c r="P62" s="46">
        <v>48</v>
      </c>
      <c r="Q62" s="47" t="s">
        <v>187</v>
      </c>
      <c r="R62" s="35"/>
      <c r="S62" s="36"/>
    </row>
    <row r="63" spans="1:19" hidden="1">
      <c r="A63" s="46">
        <v>49</v>
      </c>
      <c r="B63" s="47" t="s">
        <v>188</v>
      </c>
      <c r="C63" s="35"/>
      <c r="D63" s="36"/>
      <c r="E63" s="35"/>
      <c r="F63" s="46">
        <v>49</v>
      </c>
      <c r="G63" s="47" t="s">
        <v>188</v>
      </c>
      <c r="H63" s="35"/>
      <c r="I63" s="36"/>
      <c r="K63" s="46">
        <v>49</v>
      </c>
      <c r="L63" s="47" t="s">
        <v>188</v>
      </c>
      <c r="M63" s="35"/>
      <c r="N63" s="36"/>
      <c r="P63" s="46">
        <v>49</v>
      </c>
      <c r="Q63" s="47" t="s">
        <v>188</v>
      </c>
      <c r="R63" s="35"/>
      <c r="S63" s="36"/>
    </row>
    <row r="64" spans="1:19" hidden="1">
      <c r="A64" s="46">
        <v>50</v>
      </c>
      <c r="B64" s="47" t="s">
        <v>189</v>
      </c>
      <c r="C64" s="35"/>
      <c r="D64" s="36"/>
      <c r="E64" s="35"/>
      <c r="F64" s="46">
        <v>50</v>
      </c>
      <c r="G64" s="47" t="s">
        <v>189</v>
      </c>
      <c r="H64" s="35"/>
      <c r="I64" s="36"/>
      <c r="K64" s="46">
        <v>50</v>
      </c>
      <c r="L64" s="47" t="s">
        <v>189</v>
      </c>
      <c r="M64" s="35"/>
      <c r="N64" s="36"/>
      <c r="P64" s="46">
        <v>50</v>
      </c>
      <c r="Q64" s="47" t="s">
        <v>189</v>
      </c>
      <c r="R64" s="35"/>
      <c r="S64" s="36"/>
    </row>
    <row r="65" spans="1:19" hidden="1">
      <c r="A65" s="46">
        <v>51</v>
      </c>
      <c r="B65" s="47" t="s">
        <v>190</v>
      </c>
      <c r="C65" s="35"/>
      <c r="D65" s="36"/>
      <c r="E65" s="35"/>
      <c r="F65" s="46">
        <v>51</v>
      </c>
      <c r="G65" s="47" t="s">
        <v>190</v>
      </c>
      <c r="H65" s="35"/>
      <c r="I65" s="36"/>
      <c r="K65" s="46">
        <v>51</v>
      </c>
      <c r="L65" s="47" t="s">
        <v>190</v>
      </c>
      <c r="M65" s="35"/>
      <c r="N65" s="36"/>
      <c r="P65" s="46">
        <v>51</v>
      </c>
      <c r="Q65" s="47" t="s">
        <v>190</v>
      </c>
      <c r="R65" s="35"/>
      <c r="S65" s="36"/>
    </row>
    <row r="66" spans="1:19" hidden="1">
      <c r="A66" s="46">
        <v>52</v>
      </c>
      <c r="B66" s="47" t="s">
        <v>191</v>
      </c>
      <c r="C66" s="35"/>
      <c r="D66" s="36"/>
      <c r="E66" s="35"/>
      <c r="F66" s="46">
        <v>52</v>
      </c>
      <c r="G66" s="47" t="s">
        <v>191</v>
      </c>
      <c r="H66" s="35"/>
      <c r="I66" s="36"/>
      <c r="K66" s="46">
        <v>52</v>
      </c>
      <c r="L66" s="47" t="s">
        <v>191</v>
      </c>
      <c r="M66" s="35"/>
      <c r="N66" s="36"/>
      <c r="P66" s="46">
        <v>52</v>
      </c>
      <c r="Q66" s="47" t="s">
        <v>191</v>
      </c>
      <c r="R66" s="35"/>
      <c r="S66" s="36"/>
    </row>
    <row r="67" spans="1:19" hidden="1">
      <c r="A67" s="46">
        <v>53</v>
      </c>
      <c r="B67" s="47" t="s">
        <v>192</v>
      </c>
      <c r="C67" s="35"/>
      <c r="D67" s="36"/>
      <c r="E67" s="35"/>
      <c r="F67" s="46">
        <v>53</v>
      </c>
      <c r="G67" s="47" t="s">
        <v>192</v>
      </c>
      <c r="H67" s="35"/>
      <c r="I67" s="36"/>
      <c r="K67" s="46">
        <v>53</v>
      </c>
      <c r="L67" s="47" t="s">
        <v>192</v>
      </c>
      <c r="M67" s="35"/>
      <c r="N67" s="36"/>
      <c r="P67" s="46">
        <v>53</v>
      </c>
      <c r="Q67" s="47" t="s">
        <v>192</v>
      </c>
      <c r="R67" s="35"/>
      <c r="S67" s="36"/>
    </row>
    <row r="68" spans="1:19" hidden="1">
      <c r="A68" s="46">
        <v>54</v>
      </c>
      <c r="B68" s="47" t="s">
        <v>193</v>
      </c>
      <c r="C68" s="35"/>
      <c r="D68" s="36"/>
      <c r="E68" s="35"/>
      <c r="F68" s="46">
        <v>54</v>
      </c>
      <c r="G68" s="47" t="s">
        <v>193</v>
      </c>
      <c r="H68" s="35"/>
      <c r="I68" s="36"/>
      <c r="K68" s="46">
        <v>54</v>
      </c>
      <c r="L68" s="47" t="s">
        <v>193</v>
      </c>
      <c r="M68" s="35"/>
      <c r="N68" s="36"/>
      <c r="P68" s="46">
        <v>54</v>
      </c>
      <c r="Q68" s="47" t="s">
        <v>193</v>
      </c>
      <c r="R68" s="35"/>
      <c r="S68" s="36"/>
    </row>
    <row r="69" spans="1:19" hidden="1">
      <c r="A69" s="46">
        <v>55</v>
      </c>
      <c r="B69" s="47" t="s">
        <v>194</v>
      </c>
      <c r="C69" s="35"/>
      <c r="D69" s="36"/>
      <c r="E69" s="35"/>
      <c r="F69" s="46">
        <v>55</v>
      </c>
      <c r="G69" s="47" t="s">
        <v>194</v>
      </c>
      <c r="H69" s="35"/>
      <c r="I69" s="36"/>
      <c r="K69" s="46">
        <v>55</v>
      </c>
      <c r="L69" s="47" t="s">
        <v>194</v>
      </c>
      <c r="M69" s="35"/>
      <c r="N69" s="36"/>
      <c r="P69" s="46">
        <v>55</v>
      </c>
      <c r="Q69" s="47" t="s">
        <v>194</v>
      </c>
      <c r="R69" s="35"/>
      <c r="S69" s="36"/>
    </row>
    <row r="70" spans="1:19" hidden="1">
      <c r="A70" s="46">
        <v>56</v>
      </c>
      <c r="B70" s="47" t="s">
        <v>195</v>
      </c>
      <c r="C70" s="35"/>
      <c r="D70" s="36"/>
      <c r="E70" s="35"/>
      <c r="F70" s="46">
        <v>56</v>
      </c>
      <c r="G70" s="47" t="s">
        <v>195</v>
      </c>
      <c r="H70" s="35"/>
      <c r="I70" s="36"/>
      <c r="K70" s="46">
        <v>56</v>
      </c>
      <c r="L70" s="47" t="s">
        <v>195</v>
      </c>
      <c r="M70" s="35"/>
      <c r="N70" s="36"/>
      <c r="P70" s="46">
        <v>56</v>
      </c>
      <c r="Q70" s="47" t="s">
        <v>195</v>
      </c>
      <c r="R70" s="35"/>
      <c r="S70" s="36"/>
    </row>
    <row r="71" spans="1:19" hidden="1">
      <c r="A71" s="46">
        <v>57</v>
      </c>
      <c r="B71" s="47" t="s">
        <v>196</v>
      </c>
      <c r="C71" s="35"/>
      <c r="D71" s="36"/>
      <c r="E71" s="35"/>
      <c r="F71" s="46">
        <v>57</v>
      </c>
      <c r="G71" s="47" t="s">
        <v>196</v>
      </c>
      <c r="H71" s="35"/>
      <c r="I71" s="36"/>
      <c r="K71" s="46">
        <v>57</v>
      </c>
      <c r="L71" s="47" t="s">
        <v>196</v>
      </c>
      <c r="M71" s="35"/>
      <c r="N71" s="36"/>
      <c r="P71" s="46">
        <v>57</v>
      </c>
      <c r="Q71" s="47" t="s">
        <v>196</v>
      </c>
      <c r="R71" s="35"/>
      <c r="S71" s="36"/>
    </row>
    <row r="72" spans="1:19" hidden="1">
      <c r="A72" s="46">
        <v>58</v>
      </c>
      <c r="B72" s="47" t="s">
        <v>197</v>
      </c>
      <c r="C72" s="35"/>
      <c r="D72" s="36"/>
      <c r="E72" s="35"/>
      <c r="F72" s="46">
        <v>58</v>
      </c>
      <c r="G72" s="47" t="s">
        <v>197</v>
      </c>
      <c r="H72" s="35"/>
      <c r="I72" s="36"/>
      <c r="K72" s="46">
        <v>58</v>
      </c>
      <c r="L72" s="47" t="s">
        <v>197</v>
      </c>
      <c r="M72" s="35"/>
      <c r="N72" s="36"/>
      <c r="P72" s="46">
        <v>58</v>
      </c>
      <c r="Q72" s="47" t="s">
        <v>197</v>
      </c>
      <c r="R72" s="35"/>
      <c r="S72" s="36"/>
    </row>
    <row r="73" spans="1:19" hidden="1">
      <c r="A73" s="46">
        <v>59</v>
      </c>
      <c r="B73" s="47" t="s">
        <v>198</v>
      </c>
      <c r="C73" s="35"/>
      <c r="D73" s="36"/>
      <c r="E73" s="35"/>
      <c r="F73" s="46">
        <v>59</v>
      </c>
      <c r="G73" s="47" t="s">
        <v>198</v>
      </c>
      <c r="H73" s="35"/>
      <c r="I73" s="36"/>
      <c r="K73" s="46">
        <v>59</v>
      </c>
      <c r="L73" s="47" t="s">
        <v>198</v>
      </c>
      <c r="M73" s="35"/>
      <c r="N73" s="36"/>
      <c r="P73" s="46">
        <v>59</v>
      </c>
      <c r="Q73" s="47" t="s">
        <v>198</v>
      </c>
      <c r="R73" s="35"/>
      <c r="S73" s="36"/>
    </row>
    <row r="74" spans="1:19" hidden="1">
      <c r="A74" s="46">
        <v>60</v>
      </c>
      <c r="B74" s="47" t="s">
        <v>199</v>
      </c>
      <c r="C74" s="35"/>
      <c r="D74" s="36"/>
      <c r="E74" s="35"/>
      <c r="F74" s="46">
        <v>60</v>
      </c>
      <c r="G74" s="47" t="s">
        <v>199</v>
      </c>
      <c r="H74" s="35"/>
      <c r="I74" s="36"/>
      <c r="K74" s="46">
        <v>60</v>
      </c>
      <c r="L74" s="47" t="s">
        <v>199</v>
      </c>
      <c r="M74" s="35"/>
      <c r="N74" s="36"/>
      <c r="P74" s="46">
        <v>60</v>
      </c>
      <c r="Q74" s="47" t="s">
        <v>199</v>
      </c>
      <c r="R74" s="35"/>
      <c r="S74" s="36"/>
    </row>
    <row r="75" spans="1:19" hidden="1">
      <c r="A75" s="46">
        <v>61</v>
      </c>
      <c r="B75" s="47" t="s">
        <v>200</v>
      </c>
      <c r="C75" s="35"/>
      <c r="D75" s="36"/>
      <c r="E75" s="35"/>
      <c r="F75" s="46">
        <v>61</v>
      </c>
      <c r="G75" s="47" t="s">
        <v>200</v>
      </c>
      <c r="H75" s="35"/>
      <c r="I75" s="36"/>
      <c r="K75" s="46">
        <v>61</v>
      </c>
      <c r="L75" s="47" t="s">
        <v>200</v>
      </c>
      <c r="M75" s="35"/>
      <c r="N75" s="36"/>
      <c r="P75" s="46">
        <v>61</v>
      </c>
      <c r="Q75" s="47" t="s">
        <v>200</v>
      </c>
      <c r="R75" s="35"/>
      <c r="S75" s="36"/>
    </row>
    <row r="76" spans="1:19" hidden="1">
      <c r="A76" s="46">
        <v>62</v>
      </c>
      <c r="B76" s="47" t="s">
        <v>201</v>
      </c>
      <c r="C76" s="35"/>
      <c r="D76" s="36"/>
      <c r="E76" s="35"/>
      <c r="F76" s="46">
        <v>62</v>
      </c>
      <c r="G76" s="47" t="s">
        <v>201</v>
      </c>
      <c r="H76" s="35"/>
      <c r="I76" s="36"/>
      <c r="K76" s="46">
        <v>62</v>
      </c>
      <c r="L76" s="47" t="s">
        <v>201</v>
      </c>
      <c r="M76" s="35"/>
      <c r="N76" s="36"/>
      <c r="P76" s="46">
        <v>62</v>
      </c>
      <c r="Q76" s="47" t="s">
        <v>201</v>
      </c>
      <c r="R76" s="35"/>
      <c r="S76" s="36"/>
    </row>
    <row r="77" spans="1:19" hidden="1">
      <c r="A77" s="46">
        <v>63</v>
      </c>
      <c r="B77" s="47" t="s">
        <v>202</v>
      </c>
      <c r="C77" s="35"/>
      <c r="D77" s="36"/>
      <c r="E77" s="35"/>
      <c r="F77" s="46">
        <v>63</v>
      </c>
      <c r="G77" s="47" t="s">
        <v>202</v>
      </c>
      <c r="H77" s="35"/>
      <c r="I77" s="36"/>
      <c r="K77" s="46">
        <v>63</v>
      </c>
      <c r="L77" s="47" t="s">
        <v>202</v>
      </c>
      <c r="M77" s="35"/>
      <c r="N77" s="36"/>
      <c r="P77" s="46">
        <v>63</v>
      </c>
      <c r="Q77" s="47" t="s">
        <v>202</v>
      </c>
      <c r="R77" s="35"/>
      <c r="S77" s="36"/>
    </row>
    <row r="78" spans="1:19" hidden="1">
      <c r="A78" s="46">
        <v>64</v>
      </c>
      <c r="B78" s="47" t="s">
        <v>203</v>
      </c>
      <c r="C78" s="35"/>
      <c r="D78" s="36"/>
      <c r="E78" s="35"/>
      <c r="F78" s="46">
        <v>64</v>
      </c>
      <c r="G78" s="47" t="s">
        <v>203</v>
      </c>
      <c r="H78" s="35"/>
      <c r="I78" s="36"/>
      <c r="K78" s="46">
        <v>64</v>
      </c>
      <c r="L78" s="47" t="s">
        <v>203</v>
      </c>
      <c r="M78" s="35"/>
      <c r="N78" s="36"/>
      <c r="P78" s="46">
        <v>64</v>
      </c>
      <c r="Q78" s="47" t="s">
        <v>203</v>
      </c>
      <c r="R78" s="35"/>
      <c r="S78" s="36"/>
    </row>
    <row r="79" spans="1:19" hidden="1">
      <c r="A79" s="46">
        <v>65</v>
      </c>
      <c r="B79" s="47" t="s">
        <v>204</v>
      </c>
      <c r="C79" s="35"/>
      <c r="D79" s="36"/>
      <c r="E79" s="35"/>
      <c r="F79" s="46">
        <v>65</v>
      </c>
      <c r="G79" s="47" t="s">
        <v>204</v>
      </c>
      <c r="H79" s="35"/>
      <c r="I79" s="36"/>
      <c r="K79" s="46">
        <v>65</v>
      </c>
      <c r="L79" s="47" t="s">
        <v>204</v>
      </c>
      <c r="M79" s="35"/>
      <c r="N79" s="36"/>
      <c r="P79" s="46">
        <v>65</v>
      </c>
      <c r="Q79" s="47" t="s">
        <v>204</v>
      </c>
      <c r="R79" s="35"/>
      <c r="S79" s="36"/>
    </row>
    <row r="80" spans="1:19" hidden="1">
      <c r="A80" s="46">
        <v>66</v>
      </c>
      <c r="B80" s="47" t="s">
        <v>205</v>
      </c>
      <c r="C80" s="35"/>
      <c r="D80" s="36"/>
      <c r="E80" s="35"/>
      <c r="F80" s="46">
        <v>66</v>
      </c>
      <c r="G80" s="47" t="s">
        <v>205</v>
      </c>
      <c r="H80" s="35"/>
      <c r="I80" s="36"/>
      <c r="K80" s="46">
        <v>66</v>
      </c>
      <c r="L80" s="47" t="s">
        <v>205</v>
      </c>
      <c r="M80" s="35"/>
      <c r="N80" s="36"/>
      <c r="P80" s="46">
        <v>66</v>
      </c>
      <c r="Q80" s="47" t="s">
        <v>205</v>
      </c>
      <c r="R80" s="35"/>
      <c r="S80" s="36"/>
    </row>
    <row r="81" spans="1:19" hidden="1">
      <c r="A81" s="46">
        <v>67</v>
      </c>
      <c r="B81" s="47" t="s">
        <v>206</v>
      </c>
      <c r="C81" s="35"/>
      <c r="D81" s="36"/>
      <c r="E81" s="35"/>
      <c r="F81" s="46">
        <v>67</v>
      </c>
      <c r="G81" s="47" t="s">
        <v>206</v>
      </c>
      <c r="H81" s="35"/>
      <c r="I81" s="36"/>
      <c r="K81" s="46">
        <v>67</v>
      </c>
      <c r="L81" s="47" t="s">
        <v>206</v>
      </c>
      <c r="M81" s="35"/>
      <c r="N81" s="36"/>
      <c r="P81" s="46">
        <v>67</v>
      </c>
      <c r="Q81" s="47" t="s">
        <v>206</v>
      </c>
      <c r="R81" s="35"/>
      <c r="S81" s="36"/>
    </row>
    <row r="82" spans="1:19" hidden="1">
      <c r="A82" s="46">
        <v>68</v>
      </c>
      <c r="B82" s="47" t="s">
        <v>207</v>
      </c>
      <c r="C82" s="35"/>
      <c r="D82" s="36"/>
      <c r="E82" s="35"/>
      <c r="F82" s="46">
        <v>68</v>
      </c>
      <c r="G82" s="47" t="s">
        <v>207</v>
      </c>
      <c r="H82" s="35"/>
      <c r="I82" s="36"/>
      <c r="K82" s="46">
        <v>68</v>
      </c>
      <c r="L82" s="47" t="s">
        <v>207</v>
      </c>
      <c r="M82" s="35"/>
      <c r="N82" s="36"/>
      <c r="P82" s="46">
        <v>68</v>
      </c>
      <c r="Q82" s="47" t="s">
        <v>207</v>
      </c>
      <c r="R82" s="35"/>
      <c r="S82" s="36"/>
    </row>
    <row r="83" spans="1:19" hidden="1">
      <c r="A83" s="46">
        <v>69</v>
      </c>
      <c r="B83" s="47" t="s">
        <v>208</v>
      </c>
      <c r="C83" s="35"/>
      <c r="D83" s="36"/>
      <c r="E83" s="35"/>
      <c r="F83" s="46">
        <v>69</v>
      </c>
      <c r="G83" s="47" t="s">
        <v>208</v>
      </c>
      <c r="H83" s="35"/>
      <c r="I83" s="36"/>
      <c r="K83" s="46">
        <v>69</v>
      </c>
      <c r="L83" s="47" t="s">
        <v>208</v>
      </c>
      <c r="M83" s="35"/>
      <c r="N83" s="36"/>
      <c r="P83" s="46">
        <v>69</v>
      </c>
      <c r="Q83" s="47" t="s">
        <v>208</v>
      </c>
      <c r="R83" s="35"/>
      <c r="S83" s="36"/>
    </row>
    <row r="84" spans="1:19" hidden="1">
      <c r="A84" s="46">
        <v>70</v>
      </c>
      <c r="B84" s="47" t="s">
        <v>209</v>
      </c>
      <c r="C84" s="35"/>
      <c r="D84" s="36"/>
      <c r="E84" s="35"/>
      <c r="F84" s="46">
        <v>70</v>
      </c>
      <c r="G84" s="47" t="s">
        <v>209</v>
      </c>
      <c r="H84" s="35"/>
      <c r="I84" s="36"/>
      <c r="K84" s="46">
        <v>70</v>
      </c>
      <c r="L84" s="47" t="s">
        <v>209</v>
      </c>
      <c r="M84" s="35"/>
      <c r="N84" s="36"/>
      <c r="P84" s="46">
        <v>70</v>
      </c>
      <c r="Q84" s="47" t="s">
        <v>209</v>
      </c>
      <c r="R84" s="35"/>
      <c r="S84" s="36"/>
    </row>
    <row r="85" spans="1:19" hidden="1">
      <c r="A85" s="46">
        <v>71</v>
      </c>
      <c r="B85" s="47" t="s">
        <v>210</v>
      </c>
      <c r="C85" s="35"/>
      <c r="D85" s="36"/>
      <c r="E85" s="35"/>
      <c r="F85" s="46">
        <v>71</v>
      </c>
      <c r="G85" s="47" t="s">
        <v>210</v>
      </c>
      <c r="H85" s="35"/>
      <c r="I85" s="36"/>
      <c r="K85" s="46">
        <v>71</v>
      </c>
      <c r="L85" s="47" t="s">
        <v>210</v>
      </c>
      <c r="M85" s="35"/>
      <c r="N85" s="36"/>
      <c r="P85" s="46">
        <v>71</v>
      </c>
      <c r="Q85" s="47" t="s">
        <v>210</v>
      </c>
      <c r="R85" s="35"/>
      <c r="S85" s="36"/>
    </row>
    <row r="86" spans="1:19" hidden="1">
      <c r="A86" s="46">
        <v>72</v>
      </c>
      <c r="B86" s="47" t="s">
        <v>211</v>
      </c>
      <c r="C86" s="35"/>
      <c r="D86" s="36"/>
      <c r="E86" s="35"/>
      <c r="F86" s="46">
        <v>72</v>
      </c>
      <c r="G86" s="47" t="s">
        <v>211</v>
      </c>
      <c r="H86" s="35"/>
      <c r="I86" s="36"/>
      <c r="K86" s="46">
        <v>72</v>
      </c>
      <c r="L86" s="47" t="s">
        <v>211</v>
      </c>
      <c r="M86" s="35"/>
      <c r="N86" s="36"/>
      <c r="P86" s="46">
        <v>72</v>
      </c>
      <c r="Q86" s="47" t="s">
        <v>211</v>
      </c>
      <c r="R86" s="35"/>
      <c r="S86" s="36"/>
    </row>
    <row r="87" spans="1:19" hidden="1">
      <c r="A87" s="46">
        <v>73</v>
      </c>
      <c r="B87" s="47" t="s">
        <v>212</v>
      </c>
      <c r="C87" s="35"/>
      <c r="D87" s="36"/>
      <c r="E87" s="35"/>
      <c r="F87" s="46">
        <v>73</v>
      </c>
      <c r="G87" s="47" t="s">
        <v>212</v>
      </c>
      <c r="H87" s="35"/>
      <c r="I87" s="36"/>
      <c r="K87" s="46">
        <v>73</v>
      </c>
      <c r="L87" s="47" t="s">
        <v>212</v>
      </c>
      <c r="M87" s="35"/>
      <c r="N87" s="36"/>
      <c r="P87" s="46">
        <v>73</v>
      </c>
      <c r="Q87" s="47" t="s">
        <v>212</v>
      </c>
      <c r="R87" s="35"/>
      <c r="S87" s="36"/>
    </row>
    <row r="88" spans="1:19" hidden="1">
      <c r="A88" s="46">
        <v>74</v>
      </c>
      <c r="B88" s="47" t="s">
        <v>213</v>
      </c>
      <c r="C88" s="35"/>
      <c r="D88" s="36"/>
      <c r="E88" s="35"/>
      <c r="F88" s="46">
        <v>74</v>
      </c>
      <c r="G88" s="47" t="s">
        <v>213</v>
      </c>
      <c r="H88" s="35"/>
      <c r="I88" s="36"/>
      <c r="K88" s="46">
        <v>74</v>
      </c>
      <c r="L88" s="47" t="s">
        <v>213</v>
      </c>
      <c r="M88" s="35"/>
      <c r="N88" s="36"/>
      <c r="P88" s="46">
        <v>74</v>
      </c>
      <c r="Q88" s="47" t="s">
        <v>213</v>
      </c>
      <c r="R88" s="35"/>
      <c r="S88" s="36"/>
    </row>
    <row r="89" spans="1:19" hidden="1">
      <c r="A89" s="46">
        <v>75</v>
      </c>
      <c r="B89" s="47" t="s">
        <v>214</v>
      </c>
      <c r="C89" s="35"/>
      <c r="D89" s="36"/>
      <c r="E89" s="35"/>
      <c r="F89" s="46">
        <v>75</v>
      </c>
      <c r="G89" s="47" t="s">
        <v>214</v>
      </c>
      <c r="H89" s="35"/>
      <c r="I89" s="36"/>
      <c r="K89" s="46">
        <v>75</v>
      </c>
      <c r="L89" s="47" t="s">
        <v>214</v>
      </c>
      <c r="M89" s="35"/>
      <c r="N89" s="36"/>
      <c r="P89" s="46">
        <v>75</v>
      </c>
      <c r="Q89" s="47" t="s">
        <v>214</v>
      </c>
      <c r="R89" s="35"/>
      <c r="S89" s="36"/>
    </row>
    <row r="90" spans="1:19" hidden="1">
      <c r="A90" s="46">
        <v>76</v>
      </c>
      <c r="B90" s="47" t="s">
        <v>215</v>
      </c>
      <c r="C90" s="35"/>
      <c r="D90" s="36"/>
      <c r="E90" s="35"/>
      <c r="F90" s="46">
        <v>76</v>
      </c>
      <c r="G90" s="47" t="s">
        <v>215</v>
      </c>
      <c r="H90" s="35"/>
      <c r="I90" s="36"/>
      <c r="K90" s="46">
        <v>76</v>
      </c>
      <c r="L90" s="47" t="s">
        <v>215</v>
      </c>
      <c r="M90" s="35"/>
      <c r="N90" s="36"/>
      <c r="P90" s="46">
        <v>76</v>
      </c>
      <c r="Q90" s="47" t="s">
        <v>215</v>
      </c>
      <c r="R90" s="35"/>
      <c r="S90" s="36"/>
    </row>
    <row r="91" spans="1:19" hidden="1">
      <c r="A91" s="46">
        <v>77</v>
      </c>
      <c r="B91" s="47" t="s">
        <v>216</v>
      </c>
      <c r="C91" s="35"/>
      <c r="D91" s="36"/>
      <c r="E91" s="35"/>
      <c r="F91" s="46">
        <v>77</v>
      </c>
      <c r="G91" s="47" t="s">
        <v>216</v>
      </c>
      <c r="H91" s="35"/>
      <c r="I91" s="36"/>
      <c r="K91" s="46">
        <v>77</v>
      </c>
      <c r="L91" s="47" t="s">
        <v>216</v>
      </c>
      <c r="M91" s="35"/>
      <c r="N91" s="36"/>
      <c r="P91" s="46">
        <v>77</v>
      </c>
      <c r="Q91" s="47" t="s">
        <v>216</v>
      </c>
      <c r="R91" s="35"/>
      <c r="S91" s="36"/>
    </row>
    <row r="92" spans="1:19" hidden="1">
      <c r="A92" s="46">
        <v>78</v>
      </c>
      <c r="B92" s="47" t="s">
        <v>217</v>
      </c>
      <c r="C92" s="35"/>
      <c r="D92" s="36"/>
      <c r="E92" s="35"/>
      <c r="F92" s="46">
        <v>78</v>
      </c>
      <c r="G92" s="47" t="s">
        <v>217</v>
      </c>
      <c r="H92" s="35"/>
      <c r="I92" s="36"/>
      <c r="K92" s="46">
        <v>78</v>
      </c>
      <c r="L92" s="47" t="s">
        <v>217</v>
      </c>
      <c r="M92" s="35"/>
      <c r="N92" s="36"/>
      <c r="P92" s="46">
        <v>78</v>
      </c>
      <c r="Q92" s="47" t="s">
        <v>217</v>
      </c>
      <c r="R92" s="35"/>
      <c r="S92" s="36"/>
    </row>
    <row r="93" spans="1:19" hidden="1">
      <c r="A93" s="46">
        <v>79</v>
      </c>
      <c r="B93" s="47" t="s">
        <v>218</v>
      </c>
      <c r="C93" s="35"/>
      <c r="D93" s="36"/>
      <c r="E93" s="35"/>
      <c r="F93" s="46">
        <v>79</v>
      </c>
      <c r="G93" s="47" t="s">
        <v>218</v>
      </c>
      <c r="H93" s="35"/>
      <c r="I93" s="36"/>
      <c r="K93" s="46">
        <v>79</v>
      </c>
      <c r="L93" s="47" t="s">
        <v>218</v>
      </c>
      <c r="M93" s="35"/>
      <c r="N93" s="36"/>
      <c r="P93" s="46">
        <v>79</v>
      </c>
      <c r="Q93" s="47" t="s">
        <v>218</v>
      </c>
      <c r="R93" s="35"/>
      <c r="S93" s="36"/>
    </row>
    <row r="94" spans="1:19" hidden="1">
      <c r="A94" s="46">
        <v>80</v>
      </c>
      <c r="B94" s="47" t="s">
        <v>219</v>
      </c>
      <c r="C94" s="35"/>
      <c r="D94" s="36"/>
      <c r="E94" s="35"/>
      <c r="F94" s="46">
        <v>80</v>
      </c>
      <c r="G94" s="47" t="s">
        <v>219</v>
      </c>
      <c r="H94" s="35"/>
      <c r="I94" s="36"/>
      <c r="K94" s="46">
        <v>80</v>
      </c>
      <c r="L94" s="47" t="s">
        <v>219</v>
      </c>
      <c r="M94" s="35"/>
      <c r="N94" s="36"/>
      <c r="P94" s="46">
        <v>80</v>
      </c>
      <c r="Q94" s="47" t="s">
        <v>219</v>
      </c>
      <c r="R94" s="35"/>
      <c r="S94" s="36"/>
    </row>
    <row r="95" spans="1:19" hidden="1">
      <c r="A95" s="46">
        <v>81</v>
      </c>
      <c r="B95" s="47" t="s">
        <v>220</v>
      </c>
      <c r="C95" s="35"/>
      <c r="D95" s="36"/>
      <c r="E95" s="35"/>
      <c r="F95" s="46">
        <v>81</v>
      </c>
      <c r="G95" s="47" t="s">
        <v>220</v>
      </c>
      <c r="H95" s="35"/>
      <c r="I95" s="36"/>
      <c r="K95" s="46">
        <v>81</v>
      </c>
      <c r="L95" s="47" t="s">
        <v>220</v>
      </c>
      <c r="M95" s="35"/>
      <c r="N95" s="36"/>
      <c r="P95" s="46">
        <v>81</v>
      </c>
      <c r="Q95" s="47" t="s">
        <v>220</v>
      </c>
      <c r="R95" s="35"/>
      <c r="S95" s="36"/>
    </row>
    <row r="96" spans="1:19" hidden="1">
      <c r="A96" s="46">
        <v>82</v>
      </c>
      <c r="B96" s="47" t="s">
        <v>221</v>
      </c>
      <c r="C96" s="35"/>
      <c r="D96" s="36"/>
      <c r="E96" s="35"/>
      <c r="F96" s="46">
        <v>82</v>
      </c>
      <c r="G96" s="47" t="s">
        <v>221</v>
      </c>
      <c r="H96" s="35"/>
      <c r="I96" s="36"/>
      <c r="K96" s="46">
        <v>82</v>
      </c>
      <c r="L96" s="47" t="s">
        <v>221</v>
      </c>
      <c r="M96" s="35"/>
      <c r="N96" s="36"/>
      <c r="P96" s="46">
        <v>82</v>
      </c>
      <c r="Q96" s="47" t="s">
        <v>221</v>
      </c>
      <c r="R96" s="35"/>
      <c r="S96" s="36"/>
    </row>
    <row r="97" spans="1:19" hidden="1">
      <c r="A97" s="46">
        <v>83</v>
      </c>
      <c r="B97" s="47" t="s">
        <v>222</v>
      </c>
      <c r="C97" s="35"/>
      <c r="D97" s="36"/>
      <c r="E97" s="35"/>
      <c r="F97" s="46">
        <v>83</v>
      </c>
      <c r="G97" s="47" t="s">
        <v>222</v>
      </c>
      <c r="H97" s="35"/>
      <c r="I97" s="36"/>
      <c r="K97" s="46">
        <v>83</v>
      </c>
      <c r="L97" s="47" t="s">
        <v>222</v>
      </c>
      <c r="M97" s="35"/>
      <c r="N97" s="36"/>
      <c r="P97" s="46">
        <v>83</v>
      </c>
      <c r="Q97" s="47" t="s">
        <v>222</v>
      </c>
      <c r="R97" s="35"/>
      <c r="S97" s="36"/>
    </row>
    <row r="98" spans="1:19" hidden="1">
      <c r="A98" s="46">
        <v>84</v>
      </c>
      <c r="B98" s="47" t="s">
        <v>223</v>
      </c>
      <c r="C98" s="35"/>
      <c r="D98" s="36"/>
      <c r="E98" s="35"/>
      <c r="F98" s="46">
        <v>84</v>
      </c>
      <c r="G98" s="47" t="s">
        <v>223</v>
      </c>
      <c r="H98" s="35"/>
      <c r="I98" s="36"/>
      <c r="K98" s="46">
        <v>84</v>
      </c>
      <c r="L98" s="47" t="s">
        <v>223</v>
      </c>
      <c r="M98" s="35"/>
      <c r="N98" s="36"/>
      <c r="P98" s="46">
        <v>84</v>
      </c>
      <c r="Q98" s="47" t="s">
        <v>223</v>
      </c>
      <c r="R98" s="35"/>
      <c r="S98" s="36"/>
    </row>
    <row r="99" spans="1:19" hidden="1">
      <c r="A99" s="46">
        <v>85</v>
      </c>
      <c r="B99" s="47" t="s">
        <v>224</v>
      </c>
      <c r="C99" s="35"/>
      <c r="D99" s="36"/>
      <c r="E99" s="35"/>
      <c r="F99" s="46">
        <v>85</v>
      </c>
      <c r="G99" s="47" t="s">
        <v>224</v>
      </c>
      <c r="H99" s="35"/>
      <c r="I99" s="36"/>
      <c r="K99" s="46">
        <v>85</v>
      </c>
      <c r="L99" s="47" t="s">
        <v>224</v>
      </c>
      <c r="M99" s="35"/>
      <c r="N99" s="36"/>
      <c r="P99" s="46">
        <v>85</v>
      </c>
      <c r="Q99" s="47" t="s">
        <v>224</v>
      </c>
      <c r="R99" s="35"/>
      <c r="S99" s="36"/>
    </row>
    <row r="100" spans="1:19" hidden="1">
      <c r="A100" s="46">
        <v>86</v>
      </c>
      <c r="B100" s="47" t="s">
        <v>225</v>
      </c>
      <c r="C100" s="35"/>
      <c r="D100" s="36"/>
      <c r="E100" s="35"/>
      <c r="F100" s="46">
        <v>86</v>
      </c>
      <c r="G100" s="47" t="s">
        <v>225</v>
      </c>
      <c r="H100" s="35"/>
      <c r="I100" s="36"/>
      <c r="K100" s="46">
        <v>86</v>
      </c>
      <c r="L100" s="47" t="s">
        <v>225</v>
      </c>
      <c r="M100" s="35"/>
      <c r="N100" s="36"/>
      <c r="P100" s="46">
        <v>86</v>
      </c>
      <c r="Q100" s="47" t="s">
        <v>225</v>
      </c>
      <c r="R100" s="35"/>
      <c r="S100" s="36"/>
    </row>
    <row r="101" spans="1:19" hidden="1">
      <c r="A101" s="46">
        <v>87</v>
      </c>
      <c r="B101" s="47" t="s">
        <v>226</v>
      </c>
      <c r="C101" s="35"/>
      <c r="D101" s="36"/>
      <c r="E101" s="35"/>
      <c r="F101" s="46">
        <v>87</v>
      </c>
      <c r="G101" s="47" t="s">
        <v>226</v>
      </c>
      <c r="H101" s="35"/>
      <c r="I101" s="36"/>
      <c r="K101" s="46">
        <v>87</v>
      </c>
      <c r="L101" s="47" t="s">
        <v>226</v>
      </c>
      <c r="M101" s="35"/>
      <c r="N101" s="36"/>
      <c r="P101" s="46">
        <v>87</v>
      </c>
      <c r="Q101" s="47" t="s">
        <v>226</v>
      </c>
      <c r="R101" s="35"/>
      <c r="S101" s="36"/>
    </row>
    <row r="102" spans="1:19" hidden="1">
      <c r="A102" s="46">
        <v>88</v>
      </c>
      <c r="B102" s="47" t="s">
        <v>227</v>
      </c>
      <c r="C102" s="35"/>
      <c r="D102" s="36"/>
      <c r="E102" s="35"/>
      <c r="F102" s="46">
        <v>88</v>
      </c>
      <c r="G102" s="47" t="s">
        <v>227</v>
      </c>
      <c r="H102" s="35"/>
      <c r="I102" s="36"/>
      <c r="K102" s="46">
        <v>88</v>
      </c>
      <c r="L102" s="47" t="s">
        <v>227</v>
      </c>
      <c r="M102" s="35"/>
      <c r="N102" s="36"/>
      <c r="P102" s="46">
        <v>88</v>
      </c>
      <c r="Q102" s="47" t="s">
        <v>227</v>
      </c>
      <c r="R102" s="35"/>
      <c r="S102" s="36"/>
    </row>
    <row r="103" spans="1:19" hidden="1">
      <c r="A103" s="46">
        <v>89</v>
      </c>
      <c r="B103" s="47" t="s">
        <v>228</v>
      </c>
      <c r="C103" s="35"/>
      <c r="D103" s="36"/>
      <c r="E103" s="35"/>
      <c r="F103" s="46">
        <v>89</v>
      </c>
      <c r="G103" s="47" t="s">
        <v>228</v>
      </c>
      <c r="H103" s="35"/>
      <c r="I103" s="36"/>
      <c r="K103" s="46">
        <v>89</v>
      </c>
      <c r="L103" s="47" t="s">
        <v>228</v>
      </c>
      <c r="M103" s="35"/>
      <c r="N103" s="36"/>
      <c r="P103" s="46">
        <v>89</v>
      </c>
      <c r="Q103" s="47" t="s">
        <v>228</v>
      </c>
      <c r="R103" s="35"/>
      <c r="S103" s="36"/>
    </row>
    <row r="104" spans="1:19" hidden="1">
      <c r="A104" s="46">
        <v>90</v>
      </c>
      <c r="B104" s="47" t="s">
        <v>229</v>
      </c>
      <c r="C104" s="35"/>
      <c r="D104" s="36"/>
      <c r="E104" s="35"/>
      <c r="F104" s="46">
        <v>90</v>
      </c>
      <c r="G104" s="47" t="s">
        <v>229</v>
      </c>
      <c r="H104" s="35"/>
      <c r="I104" s="36"/>
      <c r="K104" s="46">
        <v>90</v>
      </c>
      <c r="L104" s="47" t="s">
        <v>229</v>
      </c>
      <c r="M104" s="35"/>
      <c r="N104" s="36"/>
      <c r="P104" s="46">
        <v>90</v>
      </c>
      <c r="Q104" s="47" t="s">
        <v>229</v>
      </c>
      <c r="R104" s="35"/>
      <c r="S104" s="36"/>
    </row>
    <row r="105" spans="1:19" hidden="1">
      <c r="A105" s="46">
        <v>91</v>
      </c>
      <c r="B105" s="47" t="s">
        <v>230</v>
      </c>
      <c r="C105" s="35"/>
      <c r="D105" s="36"/>
      <c r="E105" s="35"/>
      <c r="F105" s="46">
        <v>91</v>
      </c>
      <c r="G105" s="47" t="s">
        <v>230</v>
      </c>
      <c r="H105" s="35"/>
      <c r="I105" s="36"/>
      <c r="K105" s="46">
        <v>91</v>
      </c>
      <c r="L105" s="47" t="s">
        <v>230</v>
      </c>
      <c r="M105" s="35"/>
      <c r="N105" s="36"/>
      <c r="P105" s="46">
        <v>91</v>
      </c>
      <c r="Q105" s="47" t="s">
        <v>230</v>
      </c>
      <c r="R105" s="35"/>
      <c r="S105" s="36"/>
    </row>
    <row r="106" spans="1:19" hidden="1">
      <c r="A106" s="46">
        <v>92</v>
      </c>
      <c r="B106" s="47" t="s">
        <v>231</v>
      </c>
      <c r="C106" s="35"/>
      <c r="D106" s="36"/>
      <c r="E106" s="35"/>
      <c r="F106" s="46">
        <v>92</v>
      </c>
      <c r="G106" s="47" t="s">
        <v>231</v>
      </c>
      <c r="H106" s="35"/>
      <c r="I106" s="36"/>
      <c r="K106" s="46">
        <v>92</v>
      </c>
      <c r="L106" s="47" t="s">
        <v>231</v>
      </c>
      <c r="M106" s="35"/>
      <c r="N106" s="36"/>
      <c r="P106" s="46">
        <v>92</v>
      </c>
      <c r="Q106" s="47" t="s">
        <v>231</v>
      </c>
      <c r="R106" s="35"/>
      <c r="S106" s="36"/>
    </row>
    <row r="107" spans="1:19" hidden="1">
      <c r="A107" s="46">
        <v>93</v>
      </c>
      <c r="B107" s="47" t="s">
        <v>232</v>
      </c>
      <c r="C107" s="35"/>
      <c r="D107" s="36"/>
      <c r="E107" s="35"/>
      <c r="F107" s="46">
        <v>93</v>
      </c>
      <c r="G107" s="47" t="s">
        <v>232</v>
      </c>
      <c r="H107" s="35"/>
      <c r="I107" s="36"/>
      <c r="K107" s="46">
        <v>93</v>
      </c>
      <c r="L107" s="47" t="s">
        <v>232</v>
      </c>
      <c r="M107" s="35"/>
      <c r="N107" s="36"/>
      <c r="P107" s="46">
        <v>93</v>
      </c>
      <c r="Q107" s="47" t="s">
        <v>232</v>
      </c>
      <c r="R107" s="35"/>
      <c r="S107" s="36"/>
    </row>
    <row r="108" spans="1:19" hidden="1">
      <c r="A108" s="46">
        <v>94</v>
      </c>
      <c r="B108" s="47" t="s">
        <v>233</v>
      </c>
      <c r="C108" s="35"/>
      <c r="D108" s="36"/>
      <c r="E108" s="35"/>
      <c r="F108" s="46">
        <v>94</v>
      </c>
      <c r="G108" s="47" t="s">
        <v>233</v>
      </c>
      <c r="H108" s="35"/>
      <c r="I108" s="36"/>
      <c r="K108" s="46">
        <v>94</v>
      </c>
      <c r="L108" s="47" t="s">
        <v>233</v>
      </c>
      <c r="M108" s="35"/>
      <c r="N108" s="36"/>
      <c r="P108" s="46">
        <v>94</v>
      </c>
      <c r="Q108" s="47" t="s">
        <v>233</v>
      </c>
      <c r="R108" s="35"/>
      <c r="S108" s="36"/>
    </row>
    <row r="109" spans="1:19" hidden="1">
      <c r="A109" s="46">
        <v>95</v>
      </c>
      <c r="B109" s="47" t="s">
        <v>234</v>
      </c>
      <c r="C109" s="35"/>
      <c r="D109" s="36"/>
      <c r="E109" s="35"/>
      <c r="F109" s="46">
        <v>95</v>
      </c>
      <c r="G109" s="47" t="s">
        <v>234</v>
      </c>
      <c r="H109" s="35"/>
      <c r="I109" s="36"/>
      <c r="K109" s="46">
        <v>95</v>
      </c>
      <c r="L109" s="47" t="s">
        <v>234</v>
      </c>
      <c r="M109" s="35"/>
      <c r="N109" s="36"/>
      <c r="P109" s="46">
        <v>95</v>
      </c>
      <c r="Q109" s="47" t="s">
        <v>234</v>
      </c>
      <c r="R109" s="35"/>
      <c r="S109" s="36"/>
    </row>
    <row r="110" spans="1:19" hidden="1">
      <c r="A110" s="46">
        <v>96</v>
      </c>
      <c r="B110" s="47" t="s">
        <v>235</v>
      </c>
      <c r="C110" s="35"/>
      <c r="D110" s="36"/>
      <c r="E110" s="35"/>
      <c r="F110" s="46">
        <v>96</v>
      </c>
      <c r="G110" s="47" t="s">
        <v>235</v>
      </c>
      <c r="H110" s="35"/>
      <c r="I110" s="36"/>
      <c r="K110" s="46">
        <v>96</v>
      </c>
      <c r="L110" s="47" t="s">
        <v>235</v>
      </c>
      <c r="M110" s="35"/>
      <c r="N110" s="36"/>
      <c r="P110" s="46">
        <v>96</v>
      </c>
      <c r="Q110" s="47" t="s">
        <v>235</v>
      </c>
      <c r="R110" s="35"/>
      <c r="S110" s="36"/>
    </row>
    <row r="111" spans="1:19" hidden="1">
      <c r="A111" s="46">
        <v>97</v>
      </c>
      <c r="B111" s="47" t="s">
        <v>236</v>
      </c>
      <c r="C111" s="35"/>
      <c r="D111" s="36"/>
      <c r="E111" s="35"/>
      <c r="F111" s="46">
        <v>97</v>
      </c>
      <c r="G111" s="47" t="s">
        <v>236</v>
      </c>
      <c r="H111" s="35"/>
      <c r="I111" s="36"/>
      <c r="K111" s="46">
        <v>97</v>
      </c>
      <c r="L111" s="47" t="s">
        <v>236</v>
      </c>
      <c r="M111" s="35"/>
      <c r="N111" s="36"/>
      <c r="P111" s="46">
        <v>97</v>
      </c>
      <c r="Q111" s="47" t="s">
        <v>236</v>
      </c>
      <c r="R111" s="35"/>
      <c r="S111" s="36"/>
    </row>
    <row r="112" spans="1:19" hidden="1">
      <c r="A112" s="46">
        <v>98</v>
      </c>
      <c r="B112" s="47" t="s">
        <v>237</v>
      </c>
      <c r="C112" s="35"/>
      <c r="D112" s="36"/>
      <c r="E112" s="35"/>
      <c r="F112" s="46">
        <v>98</v>
      </c>
      <c r="G112" s="47" t="s">
        <v>237</v>
      </c>
      <c r="H112" s="35"/>
      <c r="I112" s="36"/>
      <c r="K112" s="46">
        <v>98</v>
      </c>
      <c r="L112" s="47" t="s">
        <v>237</v>
      </c>
      <c r="M112" s="35"/>
      <c r="N112" s="36"/>
      <c r="P112" s="46">
        <v>98</v>
      </c>
      <c r="Q112" s="47" t="s">
        <v>237</v>
      </c>
      <c r="R112" s="35"/>
      <c r="S112" s="36"/>
    </row>
    <row r="113" spans="1:19" hidden="1">
      <c r="A113" s="46">
        <v>99</v>
      </c>
      <c r="B113" s="47" t="s">
        <v>238</v>
      </c>
      <c r="C113" s="35"/>
      <c r="D113" s="36"/>
      <c r="E113" s="35"/>
      <c r="F113" s="46">
        <v>99</v>
      </c>
      <c r="G113" s="47" t="s">
        <v>238</v>
      </c>
      <c r="H113" s="35"/>
      <c r="I113" s="36"/>
      <c r="K113" s="46">
        <v>99</v>
      </c>
      <c r="L113" s="47" t="s">
        <v>238</v>
      </c>
      <c r="M113" s="35"/>
      <c r="N113" s="36"/>
      <c r="P113" s="46">
        <v>99</v>
      </c>
      <c r="Q113" s="47" t="s">
        <v>238</v>
      </c>
      <c r="R113" s="35"/>
      <c r="S113" s="36"/>
    </row>
    <row r="114" spans="1:19" ht="13.5" hidden="1" thickBot="1">
      <c r="A114" s="49">
        <v>100</v>
      </c>
      <c r="B114" s="50" t="s">
        <v>239</v>
      </c>
      <c r="C114" s="51"/>
      <c r="D114" s="52"/>
      <c r="E114" s="35"/>
      <c r="F114" s="49">
        <v>100</v>
      </c>
      <c r="G114" s="50" t="s">
        <v>239</v>
      </c>
      <c r="H114" s="51"/>
      <c r="I114" s="52"/>
      <c r="K114" s="49">
        <v>100</v>
      </c>
      <c r="L114" s="50" t="s">
        <v>239</v>
      </c>
      <c r="M114" s="51"/>
      <c r="N114" s="52"/>
      <c r="P114" s="49">
        <v>100</v>
      </c>
      <c r="Q114" s="50" t="s">
        <v>239</v>
      </c>
      <c r="R114" s="51"/>
      <c r="S114" s="52"/>
    </row>
    <row r="115" spans="1:19" hidden="1"/>
    <row r="116" spans="1:19" hidden="1"/>
    <row r="117" spans="1:19" hidden="1"/>
    <row r="118" spans="1:19" hidden="1"/>
    <row r="119" spans="1:19" hidden="1"/>
    <row r="120" spans="1:19">
      <c r="A120" s="53" t="s">
        <v>240</v>
      </c>
    </row>
    <row r="121" spans="1:19" ht="13.5" thickBot="1"/>
    <row r="122" spans="1:19" ht="13.5" thickBot="1">
      <c r="A122" s="26" t="e">
        <f>#REF!</f>
        <v>#REF!</v>
      </c>
      <c r="B122" s="27"/>
      <c r="C122" s="27"/>
      <c r="D122" s="28"/>
    </row>
    <row r="123" spans="1:19" ht="13.5" thickBot="1">
      <c r="A123" s="29"/>
      <c r="D123" s="30"/>
    </row>
    <row r="124" spans="1:19" ht="15.75" thickBot="1">
      <c r="A124" s="328" t="e">
        <f>#REF!</f>
        <v>#REF!</v>
      </c>
      <c r="B124" s="329"/>
      <c r="C124" s="32"/>
      <c r="D124" s="33"/>
    </row>
    <row r="125" spans="1:19">
      <c r="A125" s="330"/>
      <c r="B125" s="331"/>
      <c r="C125" s="32"/>
      <c r="D125" s="33"/>
    </row>
    <row r="126" spans="1:19">
      <c r="A126" s="34"/>
      <c r="B126" s="35"/>
      <c r="C126" s="35"/>
      <c r="D126" s="36"/>
    </row>
    <row r="127" spans="1:19" ht="69" customHeight="1">
      <c r="A127" s="325" t="e">
        <f>IF(OR((A124&gt;9999999999),(A124&lt;0)),"Invalid Entry - More than 1000 crore OR -ve value",IF(A124=0, "",+CONCATENATE(A122," ", U123,B134,D134,B133,D133,B132,D132,B131,D131,B130,D130,B129," Only")))</f>
        <v>#REF!</v>
      </c>
      <c r="B127" s="326"/>
      <c r="C127" s="326"/>
      <c r="D127" s="327"/>
    </row>
    <row r="128" spans="1:19">
      <c r="A128" s="34"/>
      <c r="B128" s="35"/>
      <c r="C128" s="35"/>
      <c r="D128" s="36"/>
    </row>
    <row r="129" spans="1:4">
      <c r="A129" s="38" t="e">
        <f>-INT(A124/100)*100+ROUND(A124,0)</f>
        <v>#REF!</v>
      </c>
      <c r="B129" s="35" t="e">
        <f t="shared" ref="B129:B134" si="6">IF(A129=0,"",LOOKUP(A129,$A$15:$A$114,$B$15:$B$114))</f>
        <v>#REF!</v>
      </c>
      <c r="C129" s="35"/>
      <c r="D129" s="39"/>
    </row>
    <row r="130" spans="1:4">
      <c r="A130" s="38" t="e">
        <f>-INT(A124/1000)*10+INT(A124/100)</f>
        <v>#REF!</v>
      </c>
      <c r="B130" s="35" t="e">
        <f t="shared" si="6"/>
        <v>#REF!</v>
      </c>
      <c r="C130" s="35"/>
      <c r="D130" s="39" t="e">
        <f>+IF(B130="",""," Hundred ")</f>
        <v>#REF!</v>
      </c>
    </row>
    <row r="131" spans="1:4">
      <c r="A131" s="38" t="e">
        <f>-INT(A124/100000)*100+INT(A124/1000)</f>
        <v>#REF!</v>
      </c>
      <c r="B131" s="35" t="e">
        <f t="shared" si="6"/>
        <v>#REF!</v>
      </c>
      <c r="C131" s="35"/>
      <c r="D131" s="39" t="e">
        <f>IF((B131=""),IF(C131="",""," Thousand ")," Thousand ")</f>
        <v>#REF!</v>
      </c>
    </row>
    <row r="132" spans="1:4">
      <c r="A132" s="38" t="e">
        <f>-INT(A124/10000000)*100+INT(A124/100000)</f>
        <v>#REF!</v>
      </c>
      <c r="B132" s="35" t="e">
        <f t="shared" si="6"/>
        <v>#REF!</v>
      </c>
      <c r="C132" s="35"/>
      <c r="D132" s="39" t="e">
        <f>IF((B132=""),IF(C132="",""," Lac ")," Lac ")</f>
        <v>#REF!</v>
      </c>
    </row>
    <row r="133" spans="1:4">
      <c r="A133" s="38" t="e">
        <f>-INT(A124/1000000000)*100+INT(A124/10000000)</f>
        <v>#REF!</v>
      </c>
      <c r="B133" s="43" t="e">
        <f t="shared" si="6"/>
        <v>#REF!</v>
      </c>
      <c r="C133" s="35"/>
      <c r="D133" s="39" t="e">
        <f>IF((B133=""),IF(C133="",""," Crore ")," Crore ")</f>
        <v>#REF!</v>
      </c>
    </row>
    <row r="134" spans="1:4">
      <c r="A134" s="44" t="e">
        <f>-INT(A124/10000000000)*1000+INT(A124/1000000000)</f>
        <v>#REF!</v>
      </c>
      <c r="B134" s="43" t="e">
        <f t="shared" si="6"/>
        <v>#REF!</v>
      </c>
      <c r="C134" s="35"/>
      <c r="D134" s="39" t="e">
        <f>IF((B134=""),IF(C134="",""," Hundred ")," Hundred ")</f>
        <v>#REF!</v>
      </c>
    </row>
    <row r="135" spans="1:4">
      <c r="A135" s="45"/>
      <c r="B135" s="35"/>
      <c r="C135" s="35"/>
      <c r="D135" s="36"/>
    </row>
    <row r="136" spans="1:4">
      <c r="A136" s="46">
        <v>1</v>
      </c>
      <c r="B136" s="47" t="s">
        <v>137</v>
      </c>
      <c r="C136" s="35"/>
      <c r="D136" s="36"/>
    </row>
    <row r="137" spans="1:4">
      <c r="A137" s="46">
        <v>2</v>
      </c>
      <c r="B137" s="47" t="s">
        <v>138</v>
      </c>
      <c r="C137" s="35"/>
      <c r="D137" s="36"/>
    </row>
    <row r="138" spans="1:4">
      <c r="A138" s="46">
        <v>3</v>
      </c>
      <c r="B138" s="47" t="s">
        <v>139</v>
      </c>
      <c r="C138" s="35"/>
      <c r="D138" s="36"/>
    </row>
    <row r="139" spans="1:4">
      <c r="A139" s="46">
        <v>4</v>
      </c>
      <c r="B139" s="47" t="s">
        <v>140</v>
      </c>
      <c r="C139" s="35"/>
      <c r="D139" s="36"/>
    </row>
    <row r="140" spans="1:4">
      <c r="A140" s="46">
        <v>5</v>
      </c>
      <c r="B140" s="47" t="s">
        <v>141</v>
      </c>
      <c r="C140" s="35"/>
      <c r="D140" s="36"/>
    </row>
    <row r="141" spans="1:4">
      <c r="A141" s="46">
        <v>6</v>
      </c>
      <c r="B141" s="47" t="s">
        <v>142</v>
      </c>
      <c r="C141" s="35"/>
      <c r="D141" s="36"/>
    </row>
    <row r="142" spans="1:4">
      <c r="A142" s="46">
        <v>7</v>
      </c>
      <c r="B142" s="47" t="s">
        <v>143</v>
      </c>
      <c r="C142" s="35"/>
      <c r="D142" s="36"/>
    </row>
    <row r="143" spans="1:4">
      <c r="A143" s="46">
        <v>8</v>
      </c>
      <c r="B143" s="47" t="s">
        <v>144</v>
      </c>
      <c r="C143" s="35"/>
      <c r="D143" s="36"/>
    </row>
    <row r="144" spans="1:4">
      <c r="A144" s="46">
        <v>9</v>
      </c>
      <c r="B144" s="47" t="s">
        <v>145</v>
      </c>
      <c r="C144" s="35"/>
      <c r="D144" s="36"/>
    </row>
    <row r="145" spans="1:4">
      <c r="A145" s="46">
        <v>10</v>
      </c>
      <c r="B145" s="47" t="s">
        <v>146</v>
      </c>
      <c r="C145" s="35"/>
      <c r="D145" s="36"/>
    </row>
    <row r="146" spans="1:4">
      <c r="A146" s="46">
        <v>11</v>
      </c>
      <c r="B146" s="47" t="s">
        <v>147</v>
      </c>
      <c r="C146" s="35"/>
      <c r="D146" s="36"/>
    </row>
    <row r="147" spans="1:4">
      <c r="A147" s="46">
        <v>12</v>
      </c>
      <c r="B147" s="47" t="s">
        <v>148</v>
      </c>
      <c r="C147" s="35"/>
      <c r="D147" s="36"/>
    </row>
    <row r="148" spans="1:4">
      <c r="A148" s="46">
        <v>13</v>
      </c>
      <c r="B148" s="47" t="s">
        <v>149</v>
      </c>
      <c r="C148" s="35"/>
      <c r="D148" s="36"/>
    </row>
    <row r="149" spans="1:4">
      <c r="A149" s="46">
        <v>14</v>
      </c>
      <c r="B149" s="47" t="s">
        <v>150</v>
      </c>
      <c r="C149" s="35"/>
      <c r="D149" s="36"/>
    </row>
    <row r="150" spans="1:4">
      <c r="A150" s="46">
        <v>15</v>
      </c>
      <c r="B150" s="47" t="s">
        <v>151</v>
      </c>
      <c r="C150" s="35"/>
      <c r="D150" s="36"/>
    </row>
    <row r="151" spans="1:4">
      <c r="A151" s="46">
        <v>16</v>
      </c>
      <c r="B151" s="47" t="s">
        <v>152</v>
      </c>
      <c r="C151" s="35"/>
      <c r="D151" s="36"/>
    </row>
    <row r="152" spans="1:4">
      <c r="A152" s="46">
        <v>17</v>
      </c>
      <c r="B152" s="47" t="s">
        <v>154</v>
      </c>
      <c r="C152" s="35"/>
      <c r="D152" s="36"/>
    </row>
    <row r="153" spans="1:4">
      <c r="A153" s="46">
        <v>18</v>
      </c>
      <c r="B153" s="47" t="s">
        <v>156</v>
      </c>
      <c r="C153" s="35"/>
      <c r="D153" s="36"/>
    </row>
    <row r="154" spans="1:4">
      <c r="A154" s="46">
        <v>19</v>
      </c>
      <c r="B154" s="47" t="s">
        <v>158</v>
      </c>
      <c r="C154" s="35"/>
      <c r="D154" s="36"/>
    </row>
    <row r="155" spans="1:4">
      <c r="A155" s="46">
        <v>20</v>
      </c>
      <c r="B155" s="47" t="s">
        <v>159</v>
      </c>
      <c r="C155" s="35"/>
      <c r="D155" s="36"/>
    </row>
    <row r="156" spans="1:4">
      <c r="A156" s="46">
        <v>21</v>
      </c>
      <c r="B156" s="47" t="s">
        <v>160</v>
      </c>
      <c r="C156" s="35"/>
      <c r="D156" s="36"/>
    </row>
    <row r="157" spans="1:4">
      <c r="A157" s="46">
        <v>22</v>
      </c>
      <c r="B157" s="47" t="s">
        <v>161</v>
      </c>
      <c r="C157" s="35"/>
      <c r="D157" s="36"/>
    </row>
    <row r="158" spans="1:4">
      <c r="A158" s="46">
        <v>23</v>
      </c>
      <c r="B158" s="47" t="s">
        <v>162</v>
      </c>
      <c r="C158" s="35"/>
      <c r="D158" s="36"/>
    </row>
    <row r="159" spans="1:4">
      <c r="A159" s="46">
        <v>24</v>
      </c>
      <c r="B159" s="47" t="s">
        <v>163</v>
      </c>
      <c r="C159" s="35"/>
      <c r="D159" s="36"/>
    </row>
    <row r="160" spans="1:4">
      <c r="A160" s="46">
        <v>25</v>
      </c>
      <c r="B160" s="47" t="s">
        <v>164</v>
      </c>
      <c r="C160" s="35"/>
      <c r="D160" s="36"/>
    </row>
    <row r="161" spans="1:4">
      <c r="A161" s="46">
        <v>26</v>
      </c>
      <c r="B161" s="47" t="s">
        <v>165</v>
      </c>
      <c r="C161" s="35"/>
      <c r="D161" s="36"/>
    </row>
    <row r="162" spans="1:4">
      <c r="A162" s="46">
        <v>27</v>
      </c>
      <c r="B162" s="47" t="s">
        <v>166</v>
      </c>
      <c r="C162" s="35"/>
      <c r="D162" s="36"/>
    </row>
    <row r="163" spans="1:4">
      <c r="A163" s="46">
        <v>28</v>
      </c>
      <c r="B163" s="47" t="s">
        <v>167</v>
      </c>
      <c r="C163" s="35"/>
      <c r="D163" s="36"/>
    </row>
    <row r="164" spans="1:4">
      <c r="A164" s="46">
        <v>29</v>
      </c>
      <c r="B164" s="47" t="s">
        <v>168</v>
      </c>
      <c r="C164" s="35"/>
      <c r="D164" s="36"/>
    </row>
    <row r="165" spans="1:4">
      <c r="A165" s="46">
        <v>30</v>
      </c>
      <c r="B165" s="47" t="s">
        <v>169</v>
      </c>
      <c r="C165" s="35"/>
      <c r="D165" s="36"/>
    </row>
    <row r="166" spans="1:4">
      <c r="A166" s="46">
        <v>31</v>
      </c>
      <c r="B166" s="47" t="s">
        <v>170</v>
      </c>
      <c r="C166" s="35"/>
      <c r="D166" s="36"/>
    </row>
    <row r="167" spans="1:4">
      <c r="A167" s="46">
        <v>32</v>
      </c>
      <c r="B167" s="47" t="s">
        <v>171</v>
      </c>
      <c r="C167" s="35"/>
      <c r="D167" s="36"/>
    </row>
    <row r="168" spans="1:4">
      <c r="A168" s="46">
        <v>33</v>
      </c>
      <c r="B168" s="47" t="s">
        <v>172</v>
      </c>
      <c r="C168" s="35"/>
      <c r="D168" s="36"/>
    </row>
    <row r="169" spans="1:4">
      <c r="A169" s="46">
        <v>34</v>
      </c>
      <c r="B169" s="47" t="s">
        <v>173</v>
      </c>
      <c r="C169" s="35"/>
      <c r="D169" s="36"/>
    </row>
    <row r="170" spans="1:4">
      <c r="A170" s="46">
        <v>35</v>
      </c>
      <c r="B170" s="47" t="s">
        <v>174</v>
      </c>
      <c r="C170" s="35"/>
      <c r="D170" s="36"/>
    </row>
    <row r="171" spans="1:4">
      <c r="A171" s="46">
        <v>36</v>
      </c>
      <c r="B171" s="47" t="s">
        <v>175</v>
      </c>
      <c r="C171" s="35"/>
      <c r="D171" s="36"/>
    </row>
    <row r="172" spans="1:4">
      <c r="A172" s="46">
        <v>37</v>
      </c>
      <c r="B172" s="47" t="s">
        <v>176</v>
      </c>
      <c r="C172" s="35"/>
      <c r="D172" s="36"/>
    </row>
    <row r="173" spans="1:4">
      <c r="A173" s="46">
        <v>38</v>
      </c>
      <c r="B173" s="47" t="s">
        <v>177</v>
      </c>
      <c r="C173" s="35"/>
      <c r="D173" s="36"/>
    </row>
    <row r="174" spans="1:4">
      <c r="A174" s="46">
        <v>39</v>
      </c>
      <c r="B174" s="47" t="s">
        <v>178</v>
      </c>
      <c r="C174" s="35"/>
      <c r="D174" s="36"/>
    </row>
    <row r="175" spans="1:4">
      <c r="A175" s="46">
        <v>40</v>
      </c>
      <c r="B175" s="47" t="s">
        <v>179</v>
      </c>
      <c r="C175" s="35"/>
      <c r="D175" s="36"/>
    </row>
    <row r="176" spans="1:4">
      <c r="A176" s="46">
        <v>41</v>
      </c>
      <c r="B176" s="47" t="s">
        <v>180</v>
      </c>
      <c r="C176" s="35"/>
      <c r="D176" s="36"/>
    </row>
    <row r="177" spans="1:4">
      <c r="A177" s="46">
        <v>42</v>
      </c>
      <c r="B177" s="47" t="s">
        <v>181</v>
      </c>
      <c r="C177" s="35"/>
      <c r="D177" s="36"/>
    </row>
    <row r="178" spans="1:4">
      <c r="A178" s="46">
        <v>43</v>
      </c>
      <c r="B178" s="47" t="s">
        <v>182</v>
      </c>
      <c r="C178" s="35"/>
      <c r="D178" s="36"/>
    </row>
    <row r="179" spans="1:4">
      <c r="A179" s="46">
        <v>44</v>
      </c>
      <c r="B179" s="47" t="s">
        <v>183</v>
      </c>
      <c r="C179" s="35"/>
      <c r="D179" s="36"/>
    </row>
    <row r="180" spans="1:4">
      <c r="A180" s="46">
        <v>45</v>
      </c>
      <c r="B180" s="47" t="s">
        <v>184</v>
      </c>
      <c r="C180" s="35"/>
      <c r="D180" s="36"/>
    </row>
    <row r="181" spans="1:4">
      <c r="A181" s="46">
        <v>46</v>
      </c>
      <c r="B181" s="47" t="s">
        <v>185</v>
      </c>
      <c r="C181" s="35"/>
      <c r="D181" s="36"/>
    </row>
    <row r="182" spans="1:4">
      <c r="A182" s="46">
        <v>47</v>
      </c>
      <c r="B182" s="47" t="s">
        <v>186</v>
      </c>
      <c r="C182" s="35"/>
      <c r="D182" s="36"/>
    </row>
    <row r="183" spans="1:4">
      <c r="A183" s="46">
        <v>48</v>
      </c>
      <c r="B183" s="47" t="s">
        <v>187</v>
      </c>
      <c r="C183" s="35"/>
      <c r="D183" s="36"/>
    </row>
    <row r="184" spans="1:4">
      <c r="A184" s="46">
        <v>49</v>
      </c>
      <c r="B184" s="47" t="s">
        <v>188</v>
      </c>
      <c r="C184" s="35"/>
      <c r="D184" s="36"/>
    </row>
    <row r="185" spans="1:4">
      <c r="A185" s="46">
        <v>50</v>
      </c>
      <c r="B185" s="47" t="s">
        <v>189</v>
      </c>
      <c r="C185" s="35"/>
      <c r="D185" s="36"/>
    </row>
    <row r="186" spans="1:4">
      <c r="A186" s="46">
        <v>51</v>
      </c>
      <c r="B186" s="47" t="s">
        <v>190</v>
      </c>
      <c r="C186" s="35"/>
      <c r="D186" s="36"/>
    </row>
    <row r="187" spans="1:4">
      <c r="A187" s="46">
        <v>52</v>
      </c>
      <c r="B187" s="47" t="s">
        <v>191</v>
      </c>
      <c r="C187" s="35"/>
      <c r="D187" s="36"/>
    </row>
    <row r="188" spans="1:4">
      <c r="A188" s="46">
        <v>53</v>
      </c>
      <c r="B188" s="47" t="s">
        <v>192</v>
      </c>
      <c r="C188" s="35"/>
      <c r="D188" s="36"/>
    </row>
    <row r="189" spans="1:4">
      <c r="A189" s="46">
        <v>54</v>
      </c>
      <c r="B189" s="47" t="s">
        <v>193</v>
      </c>
      <c r="C189" s="35"/>
      <c r="D189" s="36"/>
    </row>
    <row r="190" spans="1:4">
      <c r="A190" s="46">
        <v>55</v>
      </c>
      <c r="B190" s="47" t="s">
        <v>194</v>
      </c>
      <c r="C190" s="35"/>
      <c r="D190" s="36"/>
    </row>
    <row r="191" spans="1:4">
      <c r="A191" s="46">
        <v>56</v>
      </c>
      <c r="B191" s="47" t="s">
        <v>195</v>
      </c>
      <c r="C191" s="35"/>
      <c r="D191" s="36"/>
    </row>
    <row r="192" spans="1:4">
      <c r="A192" s="46">
        <v>57</v>
      </c>
      <c r="B192" s="47" t="s">
        <v>196</v>
      </c>
      <c r="C192" s="35"/>
      <c r="D192" s="36"/>
    </row>
    <row r="193" spans="1:4">
      <c r="A193" s="46">
        <v>58</v>
      </c>
      <c r="B193" s="47" t="s">
        <v>197</v>
      </c>
      <c r="C193" s="35"/>
      <c r="D193" s="36"/>
    </row>
    <row r="194" spans="1:4">
      <c r="A194" s="46">
        <v>59</v>
      </c>
      <c r="B194" s="47" t="s">
        <v>198</v>
      </c>
      <c r="C194" s="35"/>
      <c r="D194" s="36"/>
    </row>
    <row r="195" spans="1:4">
      <c r="A195" s="46">
        <v>60</v>
      </c>
      <c r="B195" s="47" t="s">
        <v>199</v>
      </c>
      <c r="C195" s="35"/>
      <c r="D195" s="36"/>
    </row>
    <row r="196" spans="1:4">
      <c r="A196" s="46">
        <v>61</v>
      </c>
      <c r="B196" s="47" t="s">
        <v>200</v>
      </c>
      <c r="C196" s="35"/>
      <c r="D196" s="36"/>
    </row>
    <row r="197" spans="1:4">
      <c r="A197" s="46">
        <v>62</v>
      </c>
      <c r="B197" s="47" t="s">
        <v>201</v>
      </c>
      <c r="C197" s="35"/>
      <c r="D197" s="36"/>
    </row>
    <row r="198" spans="1:4">
      <c r="A198" s="46">
        <v>63</v>
      </c>
      <c r="B198" s="47" t="s">
        <v>202</v>
      </c>
      <c r="C198" s="35"/>
      <c r="D198" s="36"/>
    </row>
    <row r="199" spans="1:4">
      <c r="A199" s="46">
        <v>64</v>
      </c>
      <c r="B199" s="47" t="s">
        <v>203</v>
      </c>
      <c r="C199" s="35"/>
      <c r="D199" s="36"/>
    </row>
    <row r="200" spans="1:4">
      <c r="A200" s="46">
        <v>65</v>
      </c>
      <c r="B200" s="47" t="s">
        <v>204</v>
      </c>
      <c r="C200" s="35"/>
      <c r="D200" s="36"/>
    </row>
    <row r="201" spans="1:4">
      <c r="A201" s="46">
        <v>66</v>
      </c>
      <c r="B201" s="47" t="s">
        <v>205</v>
      </c>
      <c r="C201" s="35"/>
      <c r="D201" s="36"/>
    </row>
    <row r="202" spans="1:4">
      <c r="A202" s="46">
        <v>67</v>
      </c>
      <c r="B202" s="47" t="s">
        <v>206</v>
      </c>
      <c r="C202" s="35"/>
      <c r="D202" s="36"/>
    </row>
    <row r="203" spans="1:4">
      <c r="A203" s="46">
        <v>68</v>
      </c>
      <c r="B203" s="47" t="s">
        <v>207</v>
      </c>
      <c r="C203" s="35"/>
      <c r="D203" s="36"/>
    </row>
    <row r="204" spans="1:4">
      <c r="A204" s="46">
        <v>69</v>
      </c>
      <c r="B204" s="47" t="s">
        <v>208</v>
      </c>
      <c r="C204" s="35"/>
      <c r="D204" s="36"/>
    </row>
    <row r="205" spans="1:4">
      <c r="A205" s="46">
        <v>70</v>
      </c>
      <c r="B205" s="47" t="s">
        <v>209</v>
      </c>
      <c r="C205" s="35"/>
      <c r="D205" s="36"/>
    </row>
    <row r="206" spans="1:4">
      <c r="A206" s="46">
        <v>71</v>
      </c>
      <c r="B206" s="47" t="s">
        <v>210</v>
      </c>
      <c r="C206" s="35"/>
      <c r="D206" s="36"/>
    </row>
    <row r="207" spans="1:4">
      <c r="A207" s="46">
        <v>72</v>
      </c>
      <c r="B207" s="47" t="s">
        <v>211</v>
      </c>
      <c r="C207" s="35"/>
      <c r="D207" s="36"/>
    </row>
    <row r="208" spans="1:4">
      <c r="A208" s="46">
        <v>73</v>
      </c>
      <c r="B208" s="47" t="s">
        <v>212</v>
      </c>
      <c r="C208" s="35"/>
      <c r="D208" s="36"/>
    </row>
    <row r="209" spans="1:4">
      <c r="A209" s="46">
        <v>74</v>
      </c>
      <c r="B209" s="47" t="s">
        <v>213</v>
      </c>
      <c r="C209" s="35"/>
      <c r="D209" s="36"/>
    </row>
    <row r="210" spans="1:4">
      <c r="A210" s="46">
        <v>75</v>
      </c>
      <c r="B210" s="47" t="s">
        <v>214</v>
      </c>
      <c r="C210" s="35"/>
      <c r="D210" s="36"/>
    </row>
    <row r="211" spans="1:4">
      <c r="A211" s="46">
        <v>76</v>
      </c>
      <c r="B211" s="47" t="s">
        <v>215</v>
      </c>
      <c r="C211" s="35"/>
      <c r="D211" s="36"/>
    </row>
    <row r="212" spans="1:4">
      <c r="A212" s="46">
        <v>77</v>
      </c>
      <c r="B212" s="47" t="s">
        <v>216</v>
      </c>
      <c r="C212" s="35"/>
      <c r="D212" s="36"/>
    </row>
    <row r="213" spans="1:4">
      <c r="A213" s="46">
        <v>78</v>
      </c>
      <c r="B213" s="47" t="s">
        <v>217</v>
      </c>
      <c r="C213" s="35"/>
      <c r="D213" s="36"/>
    </row>
    <row r="214" spans="1:4">
      <c r="A214" s="46">
        <v>79</v>
      </c>
      <c r="B214" s="47" t="s">
        <v>218</v>
      </c>
      <c r="C214" s="35"/>
      <c r="D214" s="36"/>
    </row>
    <row r="215" spans="1:4">
      <c r="A215" s="46">
        <v>80</v>
      </c>
      <c r="B215" s="47" t="s">
        <v>219</v>
      </c>
      <c r="C215" s="35"/>
      <c r="D215" s="36"/>
    </row>
    <row r="216" spans="1:4">
      <c r="A216" s="46">
        <v>81</v>
      </c>
      <c r="B216" s="47" t="s">
        <v>220</v>
      </c>
      <c r="C216" s="35"/>
      <c r="D216" s="36"/>
    </row>
    <row r="217" spans="1:4">
      <c r="A217" s="46">
        <v>82</v>
      </c>
      <c r="B217" s="47" t="s">
        <v>221</v>
      </c>
      <c r="C217" s="35"/>
      <c r="D217" s="36"/>
    </row>
    <row r="218" spans="1:4">
      <c r="A218" s="46">
        <v>83</v>
      </c>
      <c r="B218" s="47" t="s">
        <v>222</v>
      </c>
      <c r="C218" s="35"/>
      <c r="D218" s="36"/>
    </row>
    <row r="219" spans="1:4">
      <c r="A219" s="46">
        <v>84</v>
      </c>
      <c r="B219" s="47" t="s">
        <v>223</v>
      </c>
      <c r="C219" s="35"/>
      <c r="D219" s="36"/>
    </row>
    <row r="220" spans="1:4">
      <c r="A220" s="46">
        <v>85</v>
      </c>
      <c r="B220" s="47" t="s">
        <v>224</v>
      </c>
      <c r="C220" s="35"/>
      <c r="D220" s="36"/>
    </row>
    <row r="221" spans="1:4">
      <c r="A221" s="46">
        <v>86</v>
      </c>
      <c r="B221" s="47" t="s">
        <v>225</v>
      </c>
      <c r="C221" s="35"/>
      <c r="D221" s="36"/>
    </row>
    <row r="222" spans="1:4">
      <c r="A222" s="46">
        <v>87</v>
      </c>
      <c r="B222" s="47" t="s">
        <v>226</v>
      </c>
      <c r="C222" s="35"/>
      <c r="D222" s="36"/>
    </row>
    <row r="223" spans="1:4">
      <c r="A223" s="46">
        <v>88</v>
      </c>
      <c r="B223" s="47" t="s">
        <v>227</v>
      </c>
      <c r="C223" s="35"/>
      <c r="D223" s="36"/>
    </row>
    <row r="224" spans="1:4">
      <c r="A224" s="46">
        <v>89</v>
      </c>
      <c r="B224" s="47" t="s">
        <v>228</v>
      </c>
      <c r="C224" s="35"/>
      <c r="D224" s="36"/>
    </row>
    <row r="225" spans="1:4">
      <c r="A225" s="46">
        <v>90</v>
      </c>
      <c r="B225" s="47" t="s">
        <v>229</v>
      </c>
      <c r="C225" s="35"/>
      <c r="D225" s="36"/>
    </row>
    <row r="226" spans="1:4">
      <c r="A226" s="46">
        <v>91</v>
      </c>
      <c r="B226" s="47" t="s">
        <v>230</v>
      </c>
      <c r="C226" s="35"/>
      <c r="D226" s="36"/>
    </row>
    <row r="227" spans="1:4">
      <c r="A227" s="46">
        <v>92</v>
      </c>
      <c r="B227" s="47" t="s">
        <v>231</v>
      </c>
      <c r="C227" s="35"/>
      <c r="D227" s="36"/>
    </row>
    <row r="228" spans="1:4">
      <c r="A228" s="46">
        <v>93</v>
      </c>
      <c r="B228" s="47" t="s">
        <v>232</v>
      </c>
      <c r="C228" s="35"/>
      <c r="D228" s="36"/>
    </row>
    <row r="229" spans="1:4">
      <c r="A229" s="46">
        <v>94</v>
      </c>
      <c r="B229" s="47" t="s">
        <v>233</v>
      </c>
      <c r="C229" s="35"/>
      <c r="D229" s="36"/>
    </row>
    <row r="230" spans="1:4">
      <c r="A230" s="46">
        <v>95</v>
      </c>
      <c r="B230" s="47" t="s">
        <v>234</v>
      </c>
      <c r="C230" s="35"/>
      <c r="D230" s="36"/>
    </row>
    <row r="231" spans="1:4">
      <c r="A231" s="46">
        <v>96</v>
      </c>
      <c r="B231" s="47" t="s">
        <v>235</v>
      </c>
      <c r="C231" s="35"/>
      <c r="D231" s="36"/>
    </row>
    <row r="232" spans="1:4">
      <c r="A232" s="46">
        <v>97</v>
      </c>
      <c r="B232" s="47" t="s">
        <v>236</v>
      </c>
      <c r="C232" s="35"/>
      <c r="D232" s="36"/>
    </row>
    <row r="233" spans="1:4">
      <c r="A233" s="46">
        <v>98</v>
      </c>
      <c r="B233" s="47" t="s">
        <v>237</v>
      </c>
      <c r="C233" s="35"/>
      <c r="D233" s="36"/>
    </row>
    <row r="234" spans="1:4">
      <c r="A234" s="46">
        <v>99</v>
      </c>
      <c r="B234" s="47" t="s">
        <v>238</v>
      </c>
      <c r="C234" s="35"/>
      <c r="D234" s="36"/>
    </row>
    <row r="235" spans="1:4" ht="13.5" thickBot="1">
      <c r="A235" s="49">
        <v>100</v>
      </c>
      <c r="B235" s="50" t="s">
        <v>239</v>
      </c>
      <c r="C235" s="51"/>
      <c r="D235" s="52"/>
    </row>
  </sheetData>
  <sheetProtection selectLockedCells="1"/>
  <customSheetViews>
    <customSheetView guid="{F3854C08-3477-4F6D-851C-40DFA3C6F6FE}" showPageBreaks="1" hiddenRows="1" hiddenColumns="1" state="hidden" view="pageBreakPreview" topLeftCell="A120">
      <selection activeCell="Y127" sqref="Y127"/>
      <pageMargins left="0" right="0" top="0" bottom="0" header="0" footer="0"/>
      <pageSetup orientation="portrait" r:id="rId1"/>
      <headerFooter alignWithMargins="0"/>
    </customSheetView>
    <customSheetView guid="{768FBB31-C98F-42D8-8A21-9E4C92CB0C4E}" showPageBreaks="1" hiddenRows="1" hiddenColumns="1" state="hidden" view="pageBreakPreview" topLeftCell="A120">
      <selection activeCell="Y127" sqref="Y127"/>
      <pageMargins left="0" right="0" top="0" bottom="0" header="0" footer="0"/>
      <pageSetup orientation="portrait" r:id="rId2"/>
      <headerFooter alignWithMargins="0"/>
    </customSheetView>
    <customSheetView guid="{71DFD631-F0FC-4D77-B088-495FC5677788}" showPageBreaks="1" hiddenRows="1" hiddenColumns="1" state="hidden" view="pageBreakPreview" topLeftCell="A120">
      <selection activeCell="Y127" sqref="Y127"/>
      <pageMargins left="0" right="0" top="0" bottom="0" header="0" footer="0"/>
      <pageSetup orientation="portrait" r:id="rId3"/>
      <headerFooter alignWithMargins="0"/>
    </customSheetView>
    <customSheetView guid="{6F637C86-117D-4792-B5D4-37E20B1C50B5}" showPageBreaks="1" hiddenRows="1" hiddenColumns="1" state="hidden" view="pageBreakPreview" topLeftCell="A120">
      <selection activeCell="Y127" sqref="Y127"/>
      <pageMargins left="0" right="0" top="0" bottom="0" header="0" footer="0"/>
      <pageSetup orientation="portrait" r:id="rId4"/>
      <headerFooter alignWithMargins="0"/>
    </customSheetView>
    <customSheetView guid="{DF819C10-7533-4A2E-B278-90B3B38A4AE6}" showPageBreaks="1" hiddenRows="1" hiddenColumns="1" state="hidden" view="pageBreakPreview" topLeftCell="A120">
      <selection activeCell="Y127" sqref="Y127"/>
      <pageMargins left="0" right="0" top="0" bottom="0" header="0" footer="0"/>
      <pageSetup orientation="portrait" r:id="rId5"/>
      <headerFooter alignWithMargins="0"/>
    </customSheetView>
    <customSheetView guid="{863DE73B-EDD5-4C94-B877-7C156CB081F7}" showPageBreaks="1" hiddenRows="1" hiddenColumns="1" state="hidden" view="pageBreakPreview" topLeftCell="A120">
      <selection activeCell="Y127" sqref="Y127"/>
      <pageMargins left="0" right="0" top="0" bottom="0" header="0" footer="0"/>
      <pageSetup orientation="portrait" r:id="rId6"/>
      <headerFooter alignWithMargins="0"/>
    </customSheetView>
    <customSheetView guid="{6B2C1320-5106-401D-86E8-03FFC7419150}" showPageBreaks="1" hiddenRows="1" hiddenColumns="1" state="hidden" view="pageBreakPreview" showRuler="0" topLeftCell="A120">
      <selection activeCell="Y127" sqref="Y127"/>
      <pageMargins left="0" right="0" top="0" bottom="0" header="0" footer="0"/>
      <pageSetup orientation="portrait" r:id="rId7"/>
      <headerFooter alignWithMargins="0"/>
    </customSheetView>
    <customSheetView guid="{3545AE1A-D3DD-4FC8-880A-180A3F66AD42}" showPageBreaks="1" hiddenRows="1" hiddenColumns="1" state="hidden" view="pageBreakPreview" topLeftCell="A120">
      <selection activeCell="Y127" sqref="Y127"/>
      <pageMargins left="0" right="0" top="0" bottom="0" header="0" footer="0"/>
      <pageSetup orientation="portrait" r:id="rId8"/>
      <headerFooter alignWithMargins="0"/>
    </customSheetView>
    <customSheetView guid="{C0D2F720-9CF1-451B-A21B-46E9EE29F95A}" showPageBreaks="1" hiddenRows="1" hiddenColumns="1" state="hidden" view="pageBreakPreview" topLeftCell="A120">
      <selection activeCell="Y127" sqref="Y127"/>
      <pageMargins left="0" right="0" top="0" bottom="0" header="0" footer="0"/>
      <pageSetup orientation="portrait" r:id="rId9"/>
      <headerFooter alignWithMargins="0"/>
    </customSheetView>
    <customSheetView guid="{629BDD3E-4046-451D-8D01-11325237A091}" showPageBreaks="1" hiddenRows="1" hiddenColumns="1" state="hidden" view="pageBreakPreview" topLeftCell="A120">
      <selection activeCell="Y127" sqref="Y127"/>
      <pageMargins left="0" right="0" top="0" bottom="0" header="0" footer="0"/>
      <pageSetup orientation="portrait" r:id="rId10"/>
      <headerFooter alignWithMargins="0"/>
    </customSheetView>
    <customSheetView guid="{61A8E90E-9DEC-4083-98B2-482D9678BA93}" showPageBreaks="1" hiddenRows="1" hiddenColumns="1" state="hidden" view="pageBreakPreview" topLeftCell="A120">
      <selection activeCell="Y127" sqref="Y127"/>
      <pageMargins left="0" right="0" top="0" bottom="0" header="0" footer="0"/>
      <pageSetup orientation="portrait" r:id="rId11"/>
      <headerFooter alignWithMargins="0"/>
    </customSheetView>
    <customSheetView guid="{9CE94B9F-4902-4B08-AE4E-74E93D8E789E}" showPageBreaks="1" hiddenRows="1" hiddenColumns="1" state="hidden" view="pageBreakPreview" topLeftCell="A120">
      <selection activeCell="Y127" sqref="Y127"/>
      <pageMargins left="0" right="0" top="0" bottom="0" header="0" footer="0"/>
      <pageSetup orientation="portrait" r:id="rId12"/>
      <headerFooter alignWithMargins="0"/>
    </customSheetView>
    <customSheetView guid="{A60C0BDD-7FB1-4EBA-A0E1-529280DA1A28}" showPageBreaks="1" hiddenRows="1" hiddenColumns="1" state="hidden" view="pageBreakPreview" topLeftCell="A120">
      <selection activeCell="Y127" sqref="Y127"/>
      <pageMargins left="0" right="0" top="0" bottom="0" header="0" footer="0"/>
      <pageSetup orientation="portrait" r:id="rId13"/>
      <headerFooter alignWithMargins="0"/>
    </customSheetView>
    <customSheetView guid="{FAE469C4-CC0E-407B-871F-7B3C94956CEC}" showPageBreaks="1" hiddenRows="1" hiddenColumns="1" state="hidden" view="pageBreakPreview" topLeftCell="A120">
      <selection activeCell="Y127" sqref="Y127"/>
      <pageMargins left="0" right="0" top="0" bottom="0" header="0" footer="0"/>
      <pageSetup orientation="portrait" r:id="rId14"/>
      <headerFooter alignWithMargins="0"/>
    </customSheetView>
  </customSheetViews>
  <mergeCells count="14">
    <mergeCell ref="A124:B124"/>
    <mergeCell ref="A125:B125"/>
    <mergeCell ref="A127:D127"/>
    <mergeCell ref="A3:B3"/>
    <mergeCell ref="A6:D6"/>
    <mergeCell ref="A4:B4"/>
    <mergeCell ref="U6:AA6"/>
    <mergeCell ref="U7:AA7"/>
    <mergeCell ref="F3:G3"/>
    <mergeCell ref="K3:L3"/>
    <mergeCell ref="F6:I6"/>
    <mergeCell ref="K6:N6"/>
    <mergeCell ref="P6:S6"/>
    <mergeCell ref="P3:Q3"/>
  </mergeCells>
  <phoneticPr fontId="25" type="noConversion"/>
  <pageMargins left="0.75" right="0.75" top="1" bottom="1" header="0.5" footer="0.5"/>
  <pageSetup orientation="portrait" r:id="rId1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Q55"/>
  <sheetViews>
    <sheetView view="pageBreakPreview" topLeftCell="E1" zoomScale="55" zoomScaleNormal="90" zoomScaleSheetLayoutView="55" workbookViewId="0">
      <pane ySplit="10" topLeftCell="A11" activePane="bottomLeft" state="frozen"/>
      <selection pane="bottomLeft" activeCell="P12" sqref="P12"/>
    </sheetView>
  </sheetViews>
  <sheetFormatPr defaultRowHeight="15.75"/>
  <cols>
    <col min="1" max="1" width="5" style="134" customWidth="1"/>
    <col min="2" max="2" width="18.85546875" style="134" customWidth="1"/>
    <col min="3" max="3" width="14.42578125" style="134" customWidth="1"/>
    <col min="4" max="4" width="15.28515625" style="258" customWidth="1"/>
    <col min="5" max="5" width="17" style="134" customWidth="1"/>
    <col min="6" max="6" width="12" style="134" customWidth="1"/>
    <col min="7" max="7" width="23.5703125" style="258" customWidth="1"/>
    <col min="8" max="8" width="78" style="258" customWidth="1"/>
    <col min="9" max="9" width="10.5703125" style="258" customWidth="1"/>
    <col min="10" max="10" width="16.28515625" style="258" customWidth="1"/>
    <col min="11" max="12" width="13.5703125" style="258" customWidth="1"/>
    <col min="13" max="13" width="13" style="258" customWidth="1"/>
    <col min="14" max="14" width="16.5703125" style="258" customWidth="1"/>
    <col min="15" max="15" width="25" style="258" customWidth="1"/>
    <col min="16" max="17" width="26.7109375" style="258" customWidth="1"/>
    <col min="18" max="16384" width="9.140625" style="258"/>
  </cols>
  <sheetData>
    <row r="1" spans="1:17" ht="16.5">
      <c r="A1" s="332" t="str">
        <f>'Name of Bidder'!A1:C1</f>
        <v>Construction of Pre-cast Boundary Wall at 765/400/220 KV BIDAR TBCB PROJECT, BIDAR STATION</v>
      </c>
      <c r="B1" s="332"/>
      <c r="C1" s="332"/>
      <c r="D1" s="332"/>
      <c r="E1" s="332"/>
      <c r="F1" s="332"/>
      <c r="G1" s="332"/>
      <c r="H1" s="332"/>
      <c r="I1" s="332"/>
      <c r="J1" s="332"/>
      <c r="K1" s="332"/>
      <c r="L1" s="332"/>
      <c r="M1" s="332"/>
      <c r="N1" s="332"/>
      <c r="O1" s="332"/>
      <c r="P1" s="332"/>
    </row>
    <row r="2" spans="1:17" ht="16.5">
      <c r="A2" s="332" t="s">
        <v>241</v>
      </c>
      <c r="B2" s="332"/>
      <c r="C2" s="332"/>
      <c r="D2" s="332"/>
      <c r="E2" s="332"/>
      <c r="F2" s="332"/>
      <c r="G2" s="332"/>
      <c r="H2" s="332"/>
      <c r="I2" s="332"/>
      <c r="J2" s="332"/>
      <c r="K2" s="332"/>
      <c r="L2" s="332"/>
      <c r="M2" s="332"/>
      <c r="N2" s="332"/>
      <c r="O2" s="332"/>
      <c r="P2" s="332"/>
    </row>
    <row r="3" spans="1:17" s="132" customFormat="1">
      <c r="A3" s="130"/>
      <c r="B3" s="131"/>
      <c r="C3" s="334"/>
      <c r="D3" s="334"/>
      <c r="E3" s="334"/>
      <c r="F3" s="334"/>
      <c r="G3" s="334"/>
      <c r="H3" s="334"/>
      <c r="I3" s="334"/>
      <c r="J3" s="334"/>
      <c r="K3" s="335" t="s">
        <v>242</v>
      </c>
      <c r="L3" s="335"/>
      <c r="M3" s="335"/>
      <c r="N3" s="335"/>
    </row>
    <row r="4" spans="1:17" s="132" customFormat="1">
      <c r="A4" s="132" t="s">
        <v>243</v>
      </c>
      <c r="B4" s="133"/>
      <c r="C4" s="334">
        <f>'Name of Bidder'!C9</f>
        <v>0</v>
      </c>
      <c r="D4" s="334"/>
      <c r="E4" s="334"/>
      <c r="F4" s="334"/>
      <c r="G4" s="334"/>
      <c r="H4" s="334"/>
      <c r="I4" s="334"/>
      <c r="J4" s="334"/>
      <c r="K4" s="335" t="s">
        <v>244</v>
      </c>
      <c r="L4" s="335"/>
      <c r="M4" s="335"/>
      <c r="N4" s="335"/>
    </row>
    <row r="5" spans="1:17" s="132" customFormat="1">
      <c r="A5" s="132" t="s">
        <v>15</v>
      </c>
      <c r="B5" s="133"/>
      <c r="C5" s="334">
        <f>'Name of Bidder'!C10</f>
        <v>0</v>
      </c>
      <c r="D5" s="334"/>
      <c r="E5" s="334"/>
      <c r="F5" s="334"/>
      <c r="G5" s="334"/>
      <c r="H5" s="334"/>
      <c r="I5" s="334"/>
      <c r="J5" s="334"/>
      <c r="K5" s="335" t="s">
        <v>245</v>
      </c>
      <c r="L5" s="335"/>
      <c r="M5" s="335"/>
      <c r="N5" s="335"/>
    </row>
    <row r="6" spans="1:17" s="132" customFormat="1">
      <c r="B6" s="133"/>
      <c r="C6" s="334">
        <f>'Name of Bidder'!C11</f>
        <v>0</v>
      </c>
      <c r="D6" s="334"/>
      <c r="E6" s="334"/>
      <c r="F6" s="334"/>
      <c r="G6" s="334"/>
      <c r="H6" s="334"/>
      <c r="I6" s="334"/>
      <c r="J6" s="334"/>
      <c r="K6" s="132" t="s">
        <v>246</v>
      </c>
    </row>
    <row r="7" spans="1:17" s="132" customFormat="1">
      <c r="B7" s="133"/>
      <c r="C7" s="334">
        <f>'Name of Bidder'!C12</f>
        <v>0</v>
      </c>
      <c r="D7" s="334"/>
      <c r="E7" s="334"/>
      <c r="F7" s="334"/>
      <c r="G7" s="334"/>
      <c r="H7" s="334"/>
      <c r="I7" s="334"/>
      <c r="J7" s="334"/>
      <c r="K7" s="132" t="s">
        <v>247</v>
      </c>
    </row>
    <row r="8" spans="1:17">
      <c r="O8" s="333" t="s">
        <v>248</v>
      </c>
      <c r="P8" s="333"/>
    </row>
    <row r="9" spans="1:17" ht="99">
      <c r="A9" s="127" t="s">
        <v>249</v>
      </c>
      <c r="B9" s="127" t="s">
        <v>350</v>
      </c>
      <c r="C9" s="127" t="s">
        <v>250</v>
      </c>
      <c r="D9" s="128" t="s">
        <v>251</v>
      </c>
      <c r="E9" s="135" t="s">
        <v>252</v>
      </c>
      <c r="F9" s="128" t="s">
        <v>253</v>
      </c>
      <c r="G9" s="135" t="s">
        <v>254</v>
      </c>
      <c r="H9" s="127" t="s">
        <v>337</v>
      </c>
      <c r="I9" s="127" t="s">
        <v>255</v>
      </c>
      <c r="J9" s="127" t="s">
        <v>256</v>
      </c>
      <c r="K9" s="127" t="s">
        <v>257</v>
      </c>
      <c r="L9" s="127" t="s">
        <v>353</v>
      </c>
      <c r="M9" s="127" t="s">
        <v>335</v>
      </c>
      <c r="N9" s="127" t="s">
        <v>336</v>
      </c>
      <c r="O9" s="127" t="s">
        <v>258</v>
      </c>
      <c r="P9" s="127" t="s">
        <v>259</v>
      </c>
    </row>
    <row r="10" spans="1:17" ht="16.5">
      <c r="A10" s="136">
        <v>1</v>
      </c>
      <c r="B10" s="136">
        <v>2</v>
      </c>
      <c r="C10" s="136">
        <v>3</v>
      </c>
      <c r="D10" s="136">
        <v>4</v>
      </c>
      <c r="E10" s="128">
        <v>5</v>
      </c>
      <c r="F10" s="137">
        <v>6</v>
      </c>
      <c r="G10" s="137">
        <v>7</v>
      </c>
      <c r="H10" s="138">
        <v>8</v>
      </c>
      <c r="I10" s="139">
        <v>9</v>
      </c>
      <c r="J10" s="139">
        <v>10</v>
      </c>
      <c r="K10" s="139">
        <v>11</v>
      </c>
      <c r="L10" s="139"/>
      <c r="M10" s="139">
        <v>12</v>
      </c>
      <c r="N10" s="139" t="s">
        <v>338</v>
      </c>
      <c r="O10" s="139" t="s">
        <v>260</v>
      </c>
      <c r="P10" s="139" t="s">
        <v>261</v>
      </c>
    </row>
    <row r="11" spans="1:17" ht="18.75">
      <c r="A11" s="205"/>
      <c r="B11" s="267" t="s">
        <v>334</v>
      </c>
      <c r="C11" s="206"/>
      <c r="D11" s="207"/>
      <c r="E11" s="259"/>
      <c r="F11" s="260"/>
      <c r="G11" s="261"/>
      <c r="H11" s="221" t="s">
        <v>333</v>
      </c>
      <c r="I11" s="259"/>
      <c r="J11" s="259"/>
      <c r="K11" s="262"/>
      <c r="L11" s="262"/>
      <c r="M11" s="263"/>
      <c r="N11" s="262"/>
      <c r="O11" s="262"/>
      <c r="P11" s="259"/>
    </row>
    <row r="12" spans="1:17">
      <c r="A12" s="198">
        <v>1</v>
      </c>
      <c r="B12" s="265">
        <v>15.58</v>
      </c>
      <c r="C12" s="198"/>
      <c r="D12" s="198"/>
      <c r="E12" s="198"/>
      <c r="F12" s="198"/>
      <c r="G12" s="198"/>
      <c r="H12" s="264" t="s">
        <v>352</v>
      </c>
      <c r="I12" s="257"/>
      <c r="J12" s="141"/>
      <c r="K12" s="141"/>
      <c r="L12" s="141"/>
      <c r="M12" s="284"/>
      <c r="N12" s="141"/>
      <c r="O12" s="141"/>
      <c r="P12" s="142"/>
    </row>
    <row r="13" spans="1:17" s="147" customFormat="1" ht="53.25" customHeight="1">
      <c r="A13" s="218"/>
      <c r="B13" s="218"/>
      <c r="C13" s="218"/>
      <c r="D13" s="218"/>
      <c r="E13" s="218"/>
      <c r="F13" s="218"/>
      <c r="G13" s="340" t="s">
        <v>342</v>
      </c>
      <c r="H13" s="340"/>
      <c r="I13" s="340"/>
      <c r="J13" s="340"/>
      <c r="K13" s="238"/>
      <c r="L13" s="238"/>
      <c r="M13" s="238"/>
      <c r="N13" s="219"/>
      <c r="O13" s="219">
        <f>SUM(O12:O12)</f>
        <v>0</v>
      </c>
      <c r="P13" s="219">
        <f>SUM(P12:P12)</f>
        <v>0</v>
      </c>
      <c r="Q13" s="202"/>
    </row>
    <row r="14" spans="1:17" ht="18.75">
      <c r="A14" s="205"/>
      <c r="B14" s="267"/>
      <c r="C14" s="206"/>
      <c r="D14" s="207"/>
      <c r="E14" s="259"/>
      <c r="F14" s="260"/>
      <c r="G14" s="261"/>
      <c r="H14" s="221" t="s">
        <v>339</v>
      </c>
      <c r="I14" s="259"/>
      <c r="J14" s="259"/>
      <c r="K14" s="262"/>
      <c r="L14" s="262"/>
      <c r="M14" s="263"/>
      <c r="N14" s="262"/>
      <c r="O14" s="262"/>
      <c r="P14" s="259"/>
    </row>
    <row r="15" spans="1:17">
      <c r="A15" s="198"/>
      <c r="B15" s="265"/>
      <c r="C15" s="198"/>
      <c r="D15" s="198"/>
      <c r="E15" s="198"/>
      <c r="F15" s="198"/>
      <c r="G15" s="198"/>
      <c r="H15" s="264" t="s">
        <v>352</v>
      </c>
      <c r="I15" s="257"/>
      <c r="J15" s="141"/>
      <c r="K15" s="141"/>
      <c r="L15" s="141"/>
      <c r="M15" s="140"/>
      <c r="N15" s="141"/>
      <c r="O15" s="141"/>
      <c r="P15" s="142"/>
    </row>
    <row r="16" spans="1:17" s="147" customFormat="1" ht="23.25">
      <c r="A16" s="218"/>
      <c r="B16" s="218"/>
      <c r="C16" s="218"/>
      <c r="D16" s="218"/>
      <c r="E16" s="218"/>
      <c r="F16" s="218"/>
      <c r="G16" s="340" t="s">
        <v>340</v>
      </c>
      <c r="H16" s="340"/>
      <c r="I16" s="340"/>
      <c r="J16" s="340"/>
      <c r="K16" s="238"/>
      <c r="L16" s="238"/>
      <c r="M16" s="238"/>
      <c r="N16" s="219"/>
      <c r="O16" s="219">
        <f>SUM(O15:O15)</f>
        <v>0</v>
      </c>
      <c r="P16" s="219">
        <f>SUM(P15:P15)</f>
        <v>0</v>
      </c>
      <c r="Q16" s="202"/>
    </row>
    <row r="17" spans="1:17" s="147" customFormat="1" ht="23.25">
      <c r="A17" s="218"/>
      <c r="B17" s="218"/>
      <c r="C17" s="218"/>
      <c r="D17" s="218"/>
      <c r="E17" s="218"/>
      <c r="F17" s="218"/>
      <c r="G17" s="340" t="s">
        <v>341</v>
      </c>
      <c r="H17" s="340"/>
      <c r="I17" s="340"/>
      <c r="J17" s="340"/>
      <c r="K17" s="238"/>
      <c r="L17" s="238"/>
      <c r="M17" s="238"/>
      <c r="N17" s="219"/>
      <c r="O17" s="274">
        <f>O16+O13</f>
        <v>0</v>
      </c>
      <c r="P17" s="274">
        <f>P16+P13</f>
        <v>0</v>
      </c>
      <c r="Q17" s="202"/>
    </row>
    <row r="18" spans="1:17" s="269" customFormat="1" ht="51.75" customHeight="1">
      <c r="A18" s="336" t="s">
        <v>351</v>
      </c>
      <c r="B18" s="336"/>
      <c r="C18" s="336"/>
      <c r="D18" s="336"/>
      <c r="E18" s="336"/>
      <c r="F18" s="336"/>
      <c r="G18" s="336"/>
      <c r="H18" s="336"/>
      <c r="I18" s="336"/>
      <c r="J18" s="336"/>
      <c r="K18" s="336"/>
      <c r="L18" s="336"/>
      <c r="M18" s="336"/>
      <c r="N18" s="336"/>
      <c r="O18" s="373">
        <v>0</v>
      </c>
      <c r="P18" s="278">
        <f>O18</f>
        <v>0</v>
      </c>
    </row>
    <row r="19" spans="1:17" s="269" customFormat="1" ht="18.75">
      <c r="A19" s="336" t="s">
        <v>346</v>
      </c>
      <c r="B19" s="336"/>
      <c r="C19" s="336"/>
      <c r="D19" s="336"/>
      <c r="E19" s="336"/>
      <c r="F19" s="336"/>
      <c r="G19" s="336"/>
      <c r="H19" s="336"/>
      <c r="I19" s="336"/>
      <c r="J19" s="336"/>
      <c r="K19" s="336"/>
      <c r="L19" s="336"/>
      <c r="M19" s="336"/>
      <c r="N19" s="336"/>
      <c r="O19" s="275">
        <f>IF(O18="", "",$O$17*$O$18)</f>
        <v>0</v>
      </c>
      <c r="P19" s="275">
        <f>IF(O18="","",ROUND(O19*18%,2))</f>
        <v>0</v>
      </c>
    </row>
    <row r="20" spans="1:17" s="269" customFormat="1" ht="18.75">
      <c r="A20" s="336" t="s">
        <v>347</v>
      </c>
      <c r="B20" s="336"/>
      <c r="C20" s="336"/>
      <c r="D20" s="336"/>
      <c r="E20" s="336"/>
      <c r="F20" s="336"/>
      <c r="G20" s="336"/>
      <c r="H20" s="336"/>
      <c r="I20" s="336"/>
      <c r="J20" s="336"/>
      <c r="K20" s="336"/>
      <c r="L20" s="336"/>
      <c r="M20" s="336"/>
      <c r="N20" s="336"/>
      <c r="O20" s="275">
        <f>IF(O18="", "",$O$17*(1+$O$18))</f>
        <v>0</v>
      </c>
      <c r="P20" s="275"/>
    </row>
    <row r="21" spans="1:17" s="269" customFormat="1" ht="18.75">
      <c r="A21" s="337" t="s">
        <v>348</v>
      </c>
      <c r="B21" s="337"/>
      <c r="C21" s="337"/>
      <c r="D21" s="337"/>
      <c r="E21" s="337"/>
      <c r="F21" s="337"/>
      <c r="G21" s="337"/>
      <c r="H21" s="337"/>
      <c r="I21" s="337"/>
      <c r="J21" s="337"/>
      <c r="K21" s="337"/>
      <c r="L21" s="337"/>
      <c r="M21" s="337"/>
      <c r="N21" s="337"/>
      <c r="O21" s="276"/>
      <c r="P21" s="270">
        <f>IF(O19="", "",($P$17+P19))</f>
        <v>0</v>
      </c>
    </row>
    <row r="22" spans="1:17" s="269" customFormat="1" ht="23.25">
      <c r="A22" s="338" t="str">
        <f>IF(O18="","As the %variation w.r.t total DSR Amount cell left Blank the bid is considered as Non-responsive","Sheet OK")</f>
        <v>Sheet OK</v>
      </c>
      <c r="B22" s="338"/>
      <c r="C22" s="338"/>
      <c r="D22" s="338"/>
      <c r="E22" s="338"/>
      <c r="F22" s="338"/>
      <c r="G22" s="338"/>
      <c r="H22" s="338"/>
      <c r="I22" s="338"/>
      <c r="J22" s="338"/>
      <c r="K22" s="338"/>
      <c r="L22" s="338"/>
      <c r="M22" s="338"/>
      <c r="N22" s="338"/>
      <c r="O22" s="338"/>
      <c r="P22" s="339"/>
    </row>
    <row r="23" spans="1:17">
      <c r="A23" s="258"/>
    </row>
    <row r="24" spans="1:17">
      <c r="A24" s="258"/>
      <c r="O24" s="268"/>
    </row>
    <row r="25" spans="1:17">
      <c r="A25" s="258"/>
      <c r="O25" s="266"/>
    </row>
    <row r="26" spans="1:17">
      <c r="A26" s="258"/>
    </row>
    <row r="27" spans="1:17">
      <c r="A27" s="258"/>
      <c r="P27" s="268"/>
    </row>
    <row r="28" spans="1:17">
      <c r="A28" s="258"/>
    </row>
    <row r="29" spans="1:17">
      <c r="A29" s="258"/>
    </row>
    <row r="30" spans="1:17">
      <c r="A30" s="258"/>
    </row>
    <row r="31" spans="1:17">
      <c r="A31" s="258"/>
    </row>
    <row r="32" spans="1:17">
      <c r="A32" s="258"/>
    </row>
    <row r="33" spans="1:1">
      <c r="A33" s="258"/>
    </row>
    <row r="34" spans="1:1">
      <c r="A34" s="258"/>
    </row>
    <row r="35" spans="1:1">
      <c r="A35" s="258"/>
    </row>
    <row r="36" spans="1:1">
      <c r="A36" s="258"/>
    </row>
    <row r="37" spans="1:1">
      <c r="A37" s="258"/>
    </row>
    <row r="38" spans="1:1">
      <c r="A38" s="258"/>
    </row>
    <row r="39" spans="1:1">
      <c r="A39" s="258"/>
    </row>
    <row r="40" spans="1:1">
      <c r="A40" s="258"/>
    </row>
    <row r="41" spans="1:1">
      <c r="A41" s="258"/>
    </row>
    <row r="42" spans="1:1">
      <c r="A42" s="258"/>
    </row>
    <row r="43" spans="1:1">
      <c r="A43" s="258"/>
    </row>
    <row r="44" spans="1:1">
      <c r="A44" s="258"/>
    </row>
    <row r="45" spans="1:1">
      <c r="A45" s="258"/>
    </row>
    <row r="46" spans="1:1">
      <c r="A46" s="258"/>
    </row>
    <row r="47" spans="1:1">
      <c r="A47" s="258"/>
    </row>
    <row r="48" spans="1:1">
      <c r="A48" s="258"/>
    </row>
    <row r="49" spans="1:1">
      <c r="A49" s="258"/>
    </row>
    <row r="50" spans="1:1">
      <c r="A50" s="258"/>
    </row>
    <row r="51" spans="1:1">
      <c r="A51" s="258"/>
    </row>
    <row r="52" spans="1:1">
      <c r="A52" s="258"/>
    </row>
    <row r="53" spans="1:1">
      <c r="A53" s="258"/>
    </row>
    <row r="54" spans="1:1">
      <c r="A54" s="258"/>
    </row>
    <row r="55" spans="1:1">
      <c r="A55" s="258"/>
    </row>
  </sheetData>
  <sheetProtection algorithmName="SHA-512" hashValue="+5/llf5WwaU23y6oM5+0vHzxSk8Us9flBhpgkmcch5Z4unjUS1oUrbABj90Dp8iHyKvmmZ0kn4rK7e5Y6Yx0cw==" saltValue="SZWhB9CWDCPEF8SXUATNew==" spinCount="100000" sheet="1" formatColumns="0" formatRows="0" selectLockedCells="1"/>
  <protectedRanges>
    <protectedRange sqref="O18" name="Range2"/>
  </protectedRanges>
  <customSheetViews>
    <customSheetView guid="{F3854C08-3477-4F6D-851C-40DFA3C6F6FE}" scale="85" showPageBreaks="1" fitToPage="1" printArea="1" view="pageBreakPreview" topLeftCell="E1">
      <pane ySplit="10" topLeftCell="A54" activePane="bottomLeft" state="frozen"/>
      <selection pane="bottomLeft" activeCell="E12" sqref="E12"/>
      <rowBreaks count="1" manualBreakCount="1">
        <brk id="26" max="14" man="1"/>
      </rowBreaks>
      <pageMargins left="0" right="0" top="0" bottom="0" header="0" footer="0"/>
      <pageSetup paperSize="9" scale="50" fitToHeight="0" orientation="landscape" r:id="rId1"/>
    </customSheetView>
    <customSheetView guid="{768FBB31-C98F-42D8-8A21-9E4C92CB0C4E}" scale="85" showPageBreaks="1" fitToPage="1" printArea="1" view="pageBreakPreview">
      <pane ySplit="10" topLeftCell="A11" activePane="bottomLeft" state="frozen"/>
      <selection pane="bottomLeft" activeCell="E12" sqref="E12"/>
      <rowBreaks count="1" manualBreakCount="1">
        <brk id="26" max="14" man="1"/>
      </rowBreaks>
      <pageMargins left="0" right="0" top="0" bottom="0" header="0" footer="0"/>
      <pageSetup paperSize="9" scale="50" fitToHeight="0" orientation="landscape" r:id="rId2"/>
    </customSheetView>
    <customSheetView guid="{71DFD631-F0FC-4D77-B088-495FC5677788}" scale="80" showPageBreaks="1" fitToPage="1" printArea="1" view="pageBreakPreview">
      <pane ySplit="10" topLeftCell="A11" activePane="bottomLeft" state="frozen"/>
      <selection pane="bottomLeft" sqref="A1:O1"/>
      <pageMargins left="0" right="0" top="0" bottom="0" header="0" footer="0"/>
      <pageSetup paperSize="9" scale="59" fitToHeight="0" orientation="landscape" r:id="rId3"/>
    </customSheetView>
    <customSheetView guid="{FAE469C4-CC0E-407B-871F-7B3C94956CEC}" scale="80" showPageBreaks="1" fitToPage="1" printArea="1" view="pageBreakPreview">
      <pane ySplit="10" topLeftCell="A11" activePane="bottomLeft" state="frozen"/>
      <selection pane="bottomLeft" activeCell="N19" sqref="N19"/>
      <pageMargins left="0" right="0" top="0" bottom="0" header="0" footer="0"/>
      <pageSetup paperSize="9" scale="59" fitToHeight="0" orientation="landscape" r:id="rId4"/>
    </customSheetView>
  </customSheetViews>
  <mergeCells count="19">
    <mergeCell ref="A20:N20"/>
    <mergeCell ref="A21:N21"/>
    <mergeCell ref="A22:P22"/>
    <mergeCell ref="G16:J16"/>
    <mergeCell ref="G13:J13"/>
    <mergeCell ref="G17:J17"/>
    <mergeCell ref="A18:N18"/>
    <mergeCell ref="A19:N19"/>
    <mergeCell ref="A1:P1"/>
    <mergeCell ref="A2:P2"/>
    <mergeCell ref="O8:P8"/>
    <mergeCell ref="C7:J7"/>
    <mergeCell ref="C4:J4"/>
    <mergeCell ref="K5:N5"/>
    <mergeCell ref="C5:J5"/>
    <mergeCell ref="C3:J3"/>
    <mergeCell ref="K3:N3"/>
    <mergeCell ref="C6:J6"/>
    <mergeCell ref="K4:N4"/>
  </mergeCells>
  <conditionalFormatting sqref="A22">
    <cfRule type="containsText" dxfId="9" priority="2" stopIfTrue="1" operator="containsText" text="sheet">
      <formula>NOT(ISERROR(SEARCH("sheet",A22)))</formula>
    </cfRule>
    <cfRule type="containsText" dxfId="8" priority="3" stopIfTrue="1" operator="containsText" text="responsive">
      <formula>NOT(ISERROR(SEARCH("responsive",A22)))</formula>
    </cfRule>
  </conditionalFormatting>
  <conditionalFormatting sqref="P21">
    <cfRule type="containsText" dxfId="7" priority="1" stopIfTrue="1" operator="containsText" text="percentage">
      <formula>NOT(ISERROR(SEARCH("percentage",P21)))</formula>
    </cfRule>
  </conditionalFormatting>
  <dataValidations count="1">
    <dataValidation type="decimal" allowBlank="1" showInputMessage="1" showErrorMessage="1" prompt="Please Enter Percentage" sqref="O18" xr:uid="{FB347AE8-4906-4CE6-9DDD-F16A91A21DD0}">
      <formula1>-100</formula1>
      <formula2>100</formula2>
    </dataValidation>
  </dataValidations>
  <pageMargins left="0.45" right="0.45" top="0.75" bottom="0.75" header="0.3" footer="0.3"/>
  <pageSetup paperSize="9" scale="48" fitToHeight="0" orientation="landscap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P19"/>
  <sheetViews>
    <sheetView view="pageBreakPreview" zoomScale="85" zoomScaleNormal="80" zoomScaleSheetLayoutView="85" workbookViewId="0">
      <pane ySplit="9" topLeftCell="A10" activePane="bottomLeft" state="frozen"/>
      <selection pane="bottomLeft" activeCell="J11" sqref="J11"/>
    </sheetView>
  </sheetViews>
  <sheetFormatPr defaultRowHeight="13.5"/>
  <cols>
    <col min="1" max="1" width="9.28515625" style="147" customWidth="1"/>
    <col min="2" max="2" width="11.28515625" style="147" hidden="1" customWidth="1"/>
    <col min="3" max="3" width="12.7109375" style="147" hidden="1" customWidth="1"/>
    <col min="4" max="4" width="16.5703125" style="147" customWidth="1"/>
    <col min="5" max="5" width="10.85546875" style="147" customWidth="1"/>
    <col min="6" max="6" width="19.5703125" style="147" customWidth="1"/>
    <col min="7" max="7" width="89" style="147" customWidth="1"/>
    <col min="8" max="8" width="7.7109375" style="147" customWidth="1"/>
    <col min="9" max="9" width="15" style="147" customWidth="1"/>
    <col min="10" max="10" width="21.42578125" style="147" customWidth="1"/>
    <col min="11" max="11" width="24.42578125" style="147" customWidth="1"/>
    <col min="12" max="12" width="24.85546875" style="147" customWidth="1"/>
    <col min="13" max="13" width="32.28515625" style="147" customWidth="1"/>
    <col min="14" max="15" width="32.28515625" style="147" hidden="1" customWidth="1"/>
    <col min="16" max="17" width="32.28515625" style="147" customWidth="1"/>
    <col min="18" max="31" width="9.140625" style="147" customWidth="1"/>
    <col min="32" max="16384" width="9.140625" style="147"/>
  </cols>
  <sheetData>
    <row r="1" spans="1:16" s="146" customFormat="1" ht="39" customHeight="1">
      <c r="A1" s="332" t="str">
        <f>'Name of Bidder'!A1:C1</f>
        <v>Construction of Pre-cast Boundary Wall at 765/400/220 KV BIDAR TBCB PROJECT, BIDAR STATION</v>
      </c>
      <c r="B1" s="332"/>
      <c r="C1" s="332"/>
      <c r="D1" s="332"/>
      <c r="E1" s="332"/>
      <c r="F1" s="332"/>
      <c r="G1" s="332"/>
      <c r="H1" s="332"/>
      <c r="I1" s="332"/>
      <c r="J1" s="332"/>
      <c r="K1" s="332"/>
      <c r="L1" s="332"/>
      <c r="M1" s="192"/>
      <c r="N1" s="201"/>
      <c r="O1" s="201"/>
      <c r="P1" s="201"/>
    </row>
    <row r="2" spans="1:16" s="146" customFormat="1" ht="16.5" customHeight="1">
      <c r="A2" s="332" t="s">
        <v>262</v>
      </c>
      <c r="B2" s="332"/>
      <c r="C2" s="332"/>
      <c r="D2" s="332"/>
      <c r="E2" s="332"/>
      <c r="F2" s="332"/>
      <c r="G2" s="332"/>
      <c r="H2" s="332"/>
      <c r="I2" s="332"/>
      <c r="J2" s="332"/>
      <c r="K2" s="332"/>
      <c r="L2" s="332"/>
      <c r="M2" s="192"/>
      <c r="N2" s="201"/>
      <c r="O2" s="201"/>
      <c r="P2" s="201"/>
    </row>
    <row r="3" spans="1:16" ht="15.75">
      <c r="A3" s="132" t="s">
        <v>263</v>
      </c>
      <c r="B3" s="132"/>
      <c r="C3" s="132"/>
      <c r="D3" s="334">
        <f>'Name of Bidder'!C9</f>
        <v>0</v>
      </c>
      <c r="E3" s="334"/>
      <c r="F3" s="334"/>
      <c r="G3" s="334"/>
      <c r="H3" s="334"/>
      <c r="I3" s="334"/>
      <c r="J3" s="335" t="s">
        <v>242</v>
      </c>
      <c r="K3" s="335"/>
      <c r="L3" s="335"/>
      <c r="M3" s="132"/>
      <c r="N3" s="202"/>
      <c r="O3" s="202"/>
      <c r="P3" s="202"/>
    </row>
    <row r="4" spans="1:16" ht="15.75">
      <c r="A4" s="334" t="s">
        <v>15</v>
      </c>
      <c r="B4" s="334"/>
      <c r="C4" s="334"/>
      <c r="D4" s="334">
        <f>'Name of Bidder'!C10</f>
        <v>0</v>
      </c>
      <c r="E4" s="334"/>
      <c r="F4" s="334"/>
      <c r="G4" s="334"/>
      <c r="H4" s="334"/>
      <c r="I4" s="334"/>
      <c r="J4" s="335" t="s">
        <v>244</v>
      </c>
      <c r="K4" s="335"/>
      <c r="L4" s="335"/>
      <c r="M4" s="132"/>
      <c r="N4" s="202"/>
      <c r="O4" s="202"/>
      <c r="P4" s="202"/>
    </row>
    <row r="5" spans="1:16" ht="15.75">
      <c r="A5" s="132"/>
      <c r="B5" s="132"/>
      <c r="C5" s="132"/>
      <c r="D5" s="334">
        <f>'Name of Bidder'!C11</f>
        <v>0</v>
      </c>
      <c r="E5" s="334"/>
      <c r="F5" s="334"/>
      <c r="G5" s="334"/>
      <c r="H5" s="334"/>
      <c r="I5" s="334"/>
      <c r="J5" s="335" t="s">
        <v>245</v>
      </c>
      <c r="K5" s="335"/>
      <c r="L5" s="335"/>
      <c r="M5" s="132"/>
      <c r="N5" s="202"/>
      <c r="O5" s="202"/>
      <c r="P5" s="202"/>
    </row>
    <row r="6" spans="1:16" ht="15.75">
      <c r="A6" s="132"/>
      <c r="B6" s="132"/>
      <c r="C6" s="132"/>
      <c r="D6" s="334">
        <f>'Name of Bidder'!C12</f>
        <v>0</v>
      </c>
      <c r="E6" s="334"/>
      <c r="F6" s="334"/>
      <c r="G6" s="334"/>
      <c r="H6" s="334"/>
      <c r="I6" s="334"/>
      <c r="J6" s="132" t="s">
        <v>246</v>
      </c>
      <c r="K6" s="132"/>
      <c r="L6" s="132"/>
      <c r="M6" s="132"/>
      <c r="N6" s="202"/>
      <c r="O6" s="202"/>
      <c r="P6" s="202"/>
    </row>
    <row r="7" spans="1:16" ht="15.75">
      <c r="A7" s="132"/>
      <c r="B7" s="132"/>
      <c r="C7" s="132"/>
      <c r="D7" s="132"/>
      <c r="E7" s="334"/>
      <c r="F7" s="334"/>
      <c r="G7" s="334"/>
      <c r="H7" s="334"/>
      <c r="I7" s="334"/>
      <c r="J7" s="132" t="s">
        <v>247</v>
      </c>
      <c r="K7" s="132"/>
      <c r="L7" s="132"/>
      <c r="M7" s="132"/>
      <c r="N7" s="202"/>
      <c r="O7" s="202"/>
      <c r="P7" s="202"/>
    </row>
    <row r="8" spans="1:16" s="148" customFormat="1" ht="99">
      <c r="A8" s="127" t="s">
        <v>249</v>
      </c>
      <c r="B8" s="127" t="s">
        <v>250</v>
      </c>
      <c r="C8" s="127" t="s">
        <v>264</v>
      </c>
      <c r="D8" s="128" t="s">
        <v>265</v>
      </c>
      <c r="E8" s="128" t="s">
        <v>253</v>
      </c>
      <c r="F8" s="220" t="s">
        <v>254</v>
      </c>
      <c r="G8" s="127" t="s">
        <v>266</v>
      </c>
      <c r="H8" s="127" t="s">
        <v>255</v>
      </c>
      <c r="I8" s="127" t="s">
        <v>256</v>
      </c>
      <c r="J8" s="127" t="s">
        <v>267</v>
      </c>
      <c r="K8" s="127" t="s">
        <v>344</v>
      </c>
      <c r="L8" s="127" t="s">
        <v>259</v>
      </c>
      <c r="M8" s="127" t="s">
        <v>268</v>
      </c>
      <c r="N8" s="200"/>
      <c r="O8" s="200"/>
      <c r="P8" s="203">
        <f>COUNTIF(J11:J11,"")+COUNTIF(J14:J14,"")</f>
        <v>2</v>
      </c>
    </row>
    <row r="9" spans="1:16" ht="16.5">
      <c r="A9" s="194">
        <v>1</v>
      </c>
      <c r="B9" s="194"/>
      <c r="C9" s="194">
        <v>2</v>
      </c>
      <c r="D9" s="194">
        <v>3</v>
      </c>
      <c r="E9" s="195">
        <v>4</v>
      </c>
      <c r="F9" s="196">
        <v>5</v>
      </c>
      <c r="G9" s="197">
        <v>6</v>
      </c>
      <c r="H9" s="197">
        <v>7</v>
      </c>
      <c r="I9" s="197">
        <v>8</v>
      </c>
      <c r="J9" s="197">
        <v>9</v>
      </c>
      <c r="K9" s="198" t="s">
        <v>269</v>
      </c>
      <c r="L9" s="198" t="s">
        <v>270</v>
      </c>
      <c r="M9" s="198"/>
      <c r="N9" s="202"/>
      <c r="O9" s="202"/>
      <c r="P9" s="203">
        <f>COUNTIF(I11:I14,"&gt;0")</f>
        <v>1</v>
      </c>
    </row>
    <row r="10" spans="1:16" ht="33" customHeight="1">
      <c r="A10" s="227" t="s">
        <v>271</v>
      </c>
      <c r="B10" s="228"/>
      <c r="C10" s="229"/>
      <c r="D10" s="229"/>
      <c r="E10" s="230"/>
      <c r="F10" s="231"/>
      <c r="G10" s="232" t="s">
        <v>272</v>
      </c>
      <c r="H10" s="233"/>
      <c r="I10" s="234"/>
      <c r="J10" s="235"/>
      <c r="K10" s="236"/>
      <c r="L10" s="237"/>
      <c r="M10" s="237"/>
      <c r="N10" s="202"/>
      <c r="O10" s="202"/>
      <c r="P10" s="203"/>
    </row>
    <row r="11" spans="1:16" ht="75">
      <c r="A11" s="143" t="s">
        <v>343</v>
      </c>
      <c r="B11" s="239"/>
      <c r="C11" s="194"/>
      <c r="D11" s="224"/>
      <c r="E11" s="204">
        <v>0.18</v>
      </c>
      <c r="F11" s="286"/>
      <c r="G11" s="285" t="s">
        <v>355</v>
      </c>
      <c r="H11" s="273" t="s">
        <v>356</v>
      </c>
      <c r="I11" s="222">
        <v>2000</v>
      </c>
      <c r="J11" s="223"/>
      <c r="K11" s="279">
        <f>ROUND(J11*I11,2)</f>
        <v>0</v>
      </c>
      <c r="L11" s="279">
        <f>IF(F11=0,K11*E11,F11*K11)</f>
        <v>0</v>
      </c>
      <c r="M11" s="199" t="str">
        <f>IF($P$9&lt;&gt;$P$8,IF(OR(J11="",J11=0),"Included in other item",""),"")</f>
        <v>Included in other item</v>
      </c>
      <c r="N11" s="202"/>
      <c r="O11" s="202"/>
      <c r="P11" s="203"/>
    </row>
    <row r="12" spans="1:16" ht="16.5">
      <c r="A12" s="208"/>
      <c r="B12" s="209"/>
      <c r="C12" s="210"/>
      <c r="D12" s="210"/>
      <c r="E12" s="211"/>
      <c r="F12" s="212"/>
      <c r="G12" s="217" t="s">
        <v>273</v>
      </c>
      <c r="H12" s="217"/>
      <c r="I12" s="217"/>
      <c r="J12" s="215"/>
      <c r="K12" s="226">
        <f>SUM(K11:K11)</f>
        <v>0</v>
      </c>
      <c r="L12" s="226">
        <f>SUM(L11:L11)</f>
        <v>0</v>
      </c>
      <c r="M12" s="226"/>
      <c r="N12" s="202"/>
      <c r="O12" s="202"/>
      <c r="P12" s="203"/>
    </row>
    <row r="13" spans="1:16" ht="33" customHeight="1">
      <c r="A13" s="227" t="s">
        <v>274</v>
      </c>
      <c r="B13" s="228"/>
      <c r="C13" s="229"/>
      <c r="D13" s="229"/>
      <c r="E13" s="230"/>
      <c r="F13" s="231"/>
      <c r="G13" s="232" t="s">
        <v>275</v>
      </c>
      <c r="H13" s="233"/>
      <c r="I13" s="234"/>
      <c r="J13" s="235"/>
      <c r="K13" s="280"/>
      <c r="L13" s="281"/>
      <c r="M13" s="237"/>
      <c r="N13" s="202"/>
      <c r="O13" s="202"/>
      <c r="P13" s="203"/>
    </row>
    <row r="14" spans="1:16" ht="15.75">
      <c r="A14" s="143" t="s">
        <v>343</v>
      </c>
      <c r="B14" s="193"/>
      <c r="C14" s="194"/>
      <c r="D14" s="224"/>
      <c r="E14" s="204"/>
      <c r="F14" s="225"/>
      <c r="G14" s="271" t="s">
        <v>349</v>
      </c>
      <c r="H14" s="277"/>
      <c r="I14" s="272"/>
      <c r="J14" s="223"/>
      <c r="K14" s="279">
        <f t="shared" ref="K14" si="0">ROUND(J14*I14,2)</f>
        <v>0</v>
      </c>
      <c r="L14" s="279">
        <f>ROUND(K14*E14,2)</f>
        <v>0</v>
      </c>
      <c r="M14" s="199" t="str">
        <f t="shared" ref="M14" si="1">IF($P$9&lt;&gt;$P$8,IF(OR(J14="",J14=0),"Included in other item",""),"")</f>
        <v>Included in other item</v>
      </c>
      <c r="N14" s="202"/>
      <c r="O14" s="202"/>
      <c r="P14" s="203"/>
    </row>
    <row r="15" spans="1:16" ht="16.5">
      <c r="A15" s="208"/>
      <c r="B15" s="209"/>
      <c r="C15" s="210"/>
      <c r="D15" s="210"/>
      <c r="E15" s="211"/>
      <c r="F15" s="212"/>
      <c r="G15" s="217" t="s">
        <v>345</v>
      </c>
      <c r="H15" s="213"/>
      <c r="I15" s="214"/>
      <c r="J15" s="215"/>
      <c r="K15" s="226">
        <f>SUM(K14:K14)</f>
        <v>0</v>
      </c>
      <c r="L15" s="226">
        <f>SUM(L14:L14)</f>
        <v>0</v>
      </c>
      <c r="M15" s="216"/>
      <c r="N15" s="202"/>
      <c r="O15" s="202"/>
      <c r="P15" s="203"/>
    </row>
    <row r="16" spans="1:16" ht="23.25">
      <c r="A16" s="218"/>
      <c r="B16" s="218"/>
      <c r="C16" s="218"/>
      <c r="D16" s="218"/>
      <c r="E16" s="218"/>
      <c r="F16" s="218"/>
      <c r="G16" s="340" t="s">
        <v>276</v>
      </c>
      <c r="H16" s="340"/>
      <c r="I16" s="340"/>
      <c r="J16" s="340"/>
      <c r="K16" s="238">
        <f>K15+K12</f>
        <v>0</v>
      </c>
      <c r="L16" s="238">
        <f>L15+L12</f>
        <v>0</v>
      </c>
      <c r="M16" s="219"/>
      <c r="N16" s="145" t="str">
        <f>IF(COUNTIF(N6:N15,"TRUE"),"False","Sheet OK")</f>
        <v>Sheet OK</v>
      </c>
      <c r="O16" s="202"/>
      <c r="P16" s="202"/>
    </row>
    <row r="17" spans="1:16" ht="39" customHeight="1">
      <c r="A17" s="341" t="str">
        <f>IF(K16=0,"As all the line items are Left Blank the bid is considered as Non-responsive","Sheet OK")</f>
        <v>As all the line items are Left Blank the bid is considered as Non-responsive</v>
      </c>
      <c r="B17" s="341"/>
      <c r="C17" s="341"/>
      <c r="D17" s="341"/>
      <c r="E17" s="341"/>
      <c r="F17" s="341"/>
      <c r="G17" s="341"/>
      <c r="H17" s="341"/>
      <c r="I17" s="341"/>
      <c r="J17" s="341"/>
      <c r="K17" s="341"/>
      <c r="L17" s="341"/>
      <c r="M17" s="341"/>
      <c r="N17" s="202"/>
      <c r="O17" s="202"/>
      <c r="P17" s="202"/>
    </row>
    <row r="19" spans="1:16">
      <c r="N19" s="149" t="str">
        <f>IF(COUNTIF(N16:N18,"TRUE"),"False","Sheet OK")</f>
        <v>Sheet OK</v>
      </c>
      <c r="O19" s="149"/>
    </row>
  </sheetData>
  <sheetProtection algorithmName="SHA-512" hashValue="jSgfLJ/a2zam6G7N0aVcAq2xm+nAy8PipQmaONL5mk/+6OBPqEpDxpTyl2qFnZ/VEtjQ3eNTZOt+DYTlECkVRQ==" saltValue="i/aLz8ylrDHbKgrNxxA/mg==" spinCount="100000" sheet="1" formatColumns="0" formatRows="0" selectLockedCells="1"/>
  <customSheetViews>
    <customSheetView guid="{F3854C08-3477-4F6D-851C-40DFA3C6F6FE}" scale="70" showPageBreaks="1" fitToPage="1" printArea="1" hiddenColumns="1" view="pageBreakPreview">
      <pane ySplit="9" topLeftCell="A29" activePane="bottomLeft" state="frozen"/>
      <selection pane="bottomLeft" activeCell="D11" sqref="D11"/>
      <pageMargins left="0" right="0" top="0" bottom="0" header="0" footer="0"/>
      <pageSetup paperSize="9" scale="26" orientation="landscape" r:id="rId1"/>
    </customSheetView>
    <customSheetView guid="{768FBB31-C98F-42D8-8A21-9E4C92CB0C4E}" scale="85" showPageBreaks="1" fitToPage="1" printArea="1" hiddenColumns="1" view="pageBreakPreview">
      <pane ySplit="9" topLeftCell="A10" activePane="bottomLeft" state="frozen"/>
      <selection pane="bottomLeft" activeCell="D13" sqref="D13"/>
      <pageMargins left="0" right="0" top="0" bottom="0" header="0" footer="0"/>
      <pageSetup paperSize="9" scale="26" orientation="landscape" r:id="rId2"/>
    </customSheetView>
    <customSheetView guid="{71DFD631-F0FC-4D77-B088-495FC5677788}" scale="90" showPageBreaks="1" fitToPage="1" printArea="1" view="pageBreakPreview">
      <selection activeCell="G17" sqref="G17"/>
      <pageMargins left="0" right="0" top="0" bottom="0" header="0" footer="0"/>
      <pageSetup paperSize="9" scale="72" orientation="landscape" r:id="rId3"/>
    </customSheetView>
    <customSheetView guid="{FAE469C4-CC0E-407B-871F-7B3C94956CEC}" scale="90" showPageBreaks="1" fitToPage="1" printArea="1" view="pageBreakPreview">
      <selection activeCell="G17" sqref="G17"/>
      <pageMargins left="0" right="0" top="0" bottom="0" header="0" footer="0"/>
      <pageSetup paperSize="9" scale="72" orientation="landscape" r:id="rId4"/>
    </customSheetView>
  </customSheetViews>
  <mergeCells count="13">
    <mergeCell ref="A17:M17"/>
    <mergeCell ref="A1:L1"/>
    <mergeCell ref="A4:C4"/>
    <mergeCell ref="D3:I3"/>
    <mergeCell ref="D5:I5"/>
    <mergeCell ref="E7:I7"/>
    <mergeCell ref="G16:J16"/>
    <mergeCell ref="J3:L3"/>
    <mergeCell ref="J4:L4"/>
    <mergeCell ref="D4:I4"/>
    <mergeCell ref="D6:I6"/>
    <mergeCell ref="J5:L5"/>
    <mergeCell ref="A2:L2"/>
  </mergeCells>
  <phoneticPr fontId="60" type="noConversion"/>
  <conditionalFormatting sqref="A17:M17">
    <cfRule type="containsText" dxfId="6" priority="13" stopIfTrue="1" operator="containsText" text="sheet">
      <formula>NOT(ISERROR(SEARCH("sheet",A17)))</formula>
    </cfRule>
    <cfRule type="containsText" dxfId="5" priority="14" stopIfTrue="1" operator="containsText" text="Non-responsive">
      <formula>NOT(ISERROR(SEARCH("Non-responsive",A17)))</formula>
    </cfRule>
  </conditionalFormatting>
  <conditionalFormatting sqref="M11">
    <cfRule type="containsText" dxfId="4" priority="2" operator="containsText" text="included">
      <formula>NOT(ISERROR(SEARCH("included",M11)))</formula>
    </cfRule>
  </conditionalFormatting>
  <conditionalFormatting sqref="M14">
    <cfRule type="containsText" dxfId="3" priority="1" operator="containsText" text="included">
      <formula>NOT(ISERROR(SEARCH("included",M14)))</formula>
    </cfRule>
  </conditionalFormatting>
  <dataValidations xWindow="1173" yWindow="438" count="2">
    <dataValidation allowBlank="1" showInputMessage="1" showErrorMessage="1" prompt="Please Enter SAC Code" sqref="D14" xr:uid="{00000000-0002-0000-0500-000000000000}"/>
    <dataValidation type="decimal" operator="greaterThanOrEqual" allowBlank="1" showInputMessage="1" showErrorMessage="1" errorTitle="ERROR" error="Enter any positive value including zero._x000a_Items against which price entered as zero shall be deemed to be covered in other BOQ item/s." prompt="Enter any positive value including zero._x000a_Items against which price entered as zero shall be deemed to be covered in other BOQ item/s." sqref="J14" xr:uid="{00000000-0002-0000-0500-000001000000}">
      <formula1>0</formula1>
    </dataValidation>
  </dataValidations>
  <pageMargins left="0.7" right="0.7" top="0.75" bottom="0.75" header="0.3" footer="0.3"/>
  <pageSetup paperSize="9" scale="54"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D26"/>
  <sheetViews>
    <sheetView view="pageBreakPreview" topLeftCell="A8" zoomScaleNormal="100" zoomScaleSheetLayoutView="100" workbookViewId="0">
      <selection activeCell="D13" sqref="D13"/>
    </sheetView>
  </sheetViews>
  <sheetFormatPr defaultRowHeight="13.5"/>
  <cols>
    <col min="1" max="1" width="10.140625" style="150" bestFit="1" customWidth="1"/>
    <col min="2" max="2" width="41.140625" style="150" customWidth="1"/>
    <col min="3" max="3" width="16.42578125" style="150" customWidth="1"/>
    <col min="4" max="4" width="24" style="156" customWidth="1"/>
    <col min="5" max="16384" width="9.140625" style="150"/>
  </cols>
  <sheetData>
    <row r="1" spans="1:4" ht="57.75" customHeight="1">
      <c r="A1" s="291" t="str">
        <f>'Name of Bidder'!A1</f>
        <v>Construction of Pre-cast Boundary Wall at 765/400/220 KV BIDAR TBCB PROJECT, BIDAR STATION</v>
      </c>
      <c r="B1" s="291"/>
      <c r="C1" s="291"/>
      <c r="D1" s="291"/>
    </row>
    <row r="2" spans="1:4" ht="16.5">
      <c r="A2" s="291" t="s">
        <v>277</v>
      </c>
      <c r="B2" s="291"/>
      <c r="C2" s="291"/>
      <c r="D2" s="291"/>
    </row>
    <row r="3" spans="1:4">
      <c r="A3" s="353" t="s">
        <v>243</v>
      </c>
      <c r="B3" s="353"/>
      <c r="C3" s="353" t="s">
        <v>242</v>
      </c>
      <c r="D3" s="353"/>
    </row>
    <row r="4" spans="1:4">
      <c r="A4" s="240" t="s">
        <v>14</v>
      </c>
      <c r="B4" s="241">
        <f>'Name of Bidder'!C9</f>
        <v>0</v>
      </c>
      <c r="C4" s="240" t="s">
        <v>244</v>
      </c>
      <c r="D4" s="242"/>
    </row>
    <row r="5" spans="1:4" ht="16.5">
      <c r="A5" s="240" t="s">
        <v>15</v>
      </c>
      <c r="B5" s="241">
        <f>'Schedule-I'!C5</f>
        <v>0</v>
      </c>
      <c r="C5" s="355" t="s">
        <v>245</v>
      </c>
      <c r="D5" s="355"/>
    </row>
    <row r="6" spans="1:4" ht="16.5">
      <c r="A6" s="243"/>
      <c r="B6" s="241">
        <f>'Schedule-I'!C6</f>
        <v>0</v>
      </c>
      <c r="C6" s="62" t="s">
        <v>246</v>
      </c>
      <c r="D6" s="126"/>
    </row>
    <row r="7" spans="1:4" ht="16.5">
      <c r="A7" s="243"/>
      <c r="B7" s="241">
        <f>'Schedule-I'!C7</f>
        <v>0</v>
      </c>
      <c r="C7" s="62" t="s">
        <v>278</v>
      </c>
      <c r="D7" s="126"/>
    </row>
    <row r="8" spans="1:4" ht="16.5">
      <c r="A8" s="243"/>
      <c r="B8" s="241"/>
      <c r="C8" s="62" t="s">
        <v>279</v>
      </c>
      <c r="D8" s="126"/>
    </row>
    <row r="9" spans="1:4" ht="15">
      <c r="A9" s="151" t="s">
        <v>249</v>
      </c>
      <c r="B9" s="354" t="s">
        <v>280</v>
      </c>
      <c r="C9" s="354"/>
      <c r="D9" s="152" t="s">
        <v>281</v>
      </c>
    </row>
    <row r="10" spans="1:4" ht="15">
      <c r="A10" s="153">
        <v>1.1000000000000001</v>
      </c>
      <c r="B10" s="350" t="s">
        <v>282</v>
      </c>
      <c r="C10" s="350"/>
      <c r="D10" s="244"/>
    </row>
    <row r="11" spans="1:4" ht="83.25" customHeight="1">
      <c r="A11" s="153"/>
      <c r="B11" s="349" t="str">
        <f>"Supply &amp; Installation Charges- Schedule Civil &amp; Electrical Items for " &amp;A1</f>
        <v>Supply &amp; Installation Charges- Schedule Civil &amp; Electrical Items for Construction of Pre-cast Boundary Wall at 765/400/220 KV BIDAR TBCB PROJECT, BIDAR STATION</v>
      </c>
      <c r="C11" s="349"/>
      <c r="D11" s="282" t="s">
        <v>352</v>
      </c>
    </row>
    <row r="12" spans="1:4" ht="15">
      <c r="A12" s="153">
        <v>1.2</v>
      </c>
      <c r="B12" s="350" t="s">
        <v>283</v>
      </c>
      <c r="C12" s="350"/>
      <c r="D12" s="283"/>
    </row>
    <row r="13" spans="1:4" ht="88.5" customHeight="1">
      <c r="A13" s="153"/>
      <c r="B13" s="349" t="str">
        <f>"Supply &amp; Installation Charges- Non-Schedule Civil &amp; Electrical Items for " &amp; A1</f>
        <v>Supply &amp; Installation Charges- Non-Schedule Civil &amp; Electrical Items for Construction of Pre-cast Boundary Wall at 765/400/220 KV BIDAR TBCB PROJECT, BIDAR STATION</v>
      </c>
      <c r="C13" s="349"/>
      <c r="D13" s="282">
        <f>'Schedule-II'!K16</f>
        <v>0</v>
      </c>
    </row>
    <row r="14" spans="1:4" ht="15">
      <c r="A14" s="153"/>
      <c r="B14" s="345"/>
      <c r="C14" s="346"/>
      <c r="D14" s="245"/>
    </row>
    <row r="15" spans="1:4" ht="78.75" customHeight="1">
      <c r="A15" s="153" t="s">
        <v>284</v>
      </c>
      <c r="B15" s="347" t="s">
        <v>285</v>
      </c>
      <c r="C15" s="348"/>
      <c r="D15" s="154" t="str">
        <f>IF((D13=0),"Non-responsive Bid",D13)</f>
        <v>Non-responsive Bid</v>
      </c>
    </row>
    <row r="16" spans="1:4" ht="15">
      <c r="A16" s="153"/>
      <c r="B16" s="351"/>
      <c r="C16" s="352"/>
      <c r="D16" s="154"/>
    </row>
    <row r="17" spans="1:4" ht="15">
      <c r="A17" s="153" t="s">
        <v>286</v>
      </c>
      <c r="B17" s="350" t="s">
        <v>287</v>
      </c>
      <c r="C17" s="350"/>
      <c r="D17" s="154"/>
    </row>
    <row r="18" spans="1:4" ht="15">
      <c r="A18" s="153"/>
      <c r="B18" s="349" t="s">
        <v>288</v>
      </c>
      <c r="C18" s="349"/>
      <c r="D18" s="154">
        <f>'Schedule-I'!P21</f>
        <v>0</v>
      </c>
    </row>
    <row r="19" spans="1:4" ht="15">
      <c r="A19" s="153"/>
      <c r="B19" s="349" t="s">
        <v>289</v>
      </c>
      <c r="C19" s="349"/>
      <c r="D19" s="154">
        <f>'Schedule-II'!L16</f>
        <v>0</v>
      </c>
    </row>
    <row r="20" spans="1:4" ht="35.25" customHeight="1">
      <c r="A20" s="153"/>
      <c r="B20" s="342" t="s">
        <v>290</v>
      </c>
      <c r="C20" s="342"/>
      <c r="D20" s="154">
        <f>IF(OR(D13="Not Quoted"),"Non-responsive Bid",D18+D19)</f>
        <v>0</v>
      </c>
    </row>
    <row r="21" spans="1:4" ht="15.75">
      <c r="A21" s="153"/>
      <c r="B21" s="343"/>
      <c r="C21" s="344"/>
      <c r="D21" s="155"/>
    </row>
    <row r="22" spans="1:4" ht="16.5">
      <c r="A22" s="153" t="s">
        <v>291</v>
      </c>
      <c r="B22" s="342" t="s">
        <v>292</v>
      </c>
      <c r="C22" s="342"/>
      <c r="D22" s="154" t="str">
        <f>IF(OR(D13=0),"Non-responsive Bid",ROUND((D15+D20),2))</f>
        <v>Non-responsive Bid</v>
      </c>
    </row>
    <row r="23" spans="1:4">
      <c r="A23" s="246"/>
      <c r="B23" s="247"/>
      <c r="C23" s="247"/>
      <c r="D23" s="248"/>
    </row>
    <row r="24" spans="1:4">
      <c r="A24" s="249"/>
      <c r="B24" s="250"/>
      <c r="C24" s="250"/>
      <c r="D24" s="251"/>
    </row>
    <row r="25" spans="1:4">
      <c r="A25" s="252" t="s">
        <v>293</v>
      </c>
      <c r="B25" s="250">
        <f>'Name of Bidder'!C20</f>
        <v>0</v>
      </c>
      <c r="C25" s="240" t="s">
        <v>294</v>
      </c>
      <c r="D25" s="251">
        <f>'Name of Bidder'!C17</f>
        <v>0</v>
      </c>
    </row>
    <row r="26" spans="1:4">
      <c r="A26" s="253" t="s">
        <v>295</v>
      </c>
      <c r="B26" s="254">
        <f>'Name of Bidder'!C21</f>
        <v>0</v>
      </c>
      <c r="C26" s="255" t="s">
        <v>296</v>
      </c>
      <c r="D26" s="256">
        <f>'Name of Bidder'!C18</f>
        <v>0</v>
      </c>
    </row>
  </sheetData>
  <sheetProtection algorithmName="SHA-512" hashValue="btymcsv4pRaWUY1dwS9H/JdHZNiy4bTjohrhl/LvWWZlqLtO2+OoCvG67zJNnnHV1nin6Ie1wHFC7QxKrDkOoA==" saltValue="RhfLLM8wySgL/myJ5pGblg==" spinCount="100000" sheet="1" objects="1" scenarios="1"/>
  <customSheetViews>
    <customSheetView guid="{F3854C08-3477-4F6D-851C-40DFA3C6F6FE}" showPageBreaks="1" fitToPage="1" view="pageBreakPreview" topLeftCell="A4">
      <selection activeCell="D11" sqref="D11"/>
      <pageMargins left="0" right="0" top="0" bottom="0" header="0" footer="0"/>
      <pageSetup paperSize="9" orientation="portrait" r:id="rId1"/>
    </customSheetView>
    <customSheetView guid="{768FBB31-C98F-42D8-8A21-9E4C92CB0C4E}" showPageBreaks="1" fitToPage="1" view="pageBreakPreview">
      <selection activeCell="G16" sqref="G16"/>
      <pageMargins left="0" right="0" top="0" bottom="0" header="0" footer="0"/>
      <pageSetup paperSize="9" orientation="portrait" r:id="rId2"/>
    </customSheetView>
    <customSheetView guid="{71DFD631-F0FC-4D77-B088-495FC5677788}" showPageBreaks="1" fitToPage="1" view="pageBreakPreview">
      <selection activeCell="N15" sqref="N15"/>
      <pageMargins left="0" right="0" top="0" bottom="0" header="0" footer="0"/>
      <pageSetup paperSize="9" orientation="portrait" r:id="rId3"/>
    </customSheetView>
    <customSheetView guid="{FAE469C4-CC0E-407B-871F-7B3C94956CEC}" showPageBreaks="1" fitToPage="1" view="pageBreakPreview">
      <selection activeCell="N15" sqref="N15"/>
      <pageMargins left="0" right="0" top="0" bottom="0" header="0" footer="0"/>
      <pageSetup paperSize="9" orientation="portrait" r:id="rId4"/>
    </customSheetView>
  </customSheetViews>
  <mergeCells count="19">
    <mergeCell ref="A1:D1"/>
    <mergeCell ref="A2:D2"/>
    <mergeCell ref="A3:B3"/>
    <mergeCell ref="C3:D3"/>
    <mergeCell ref="B9:C9"/>
    <mergeCell ref="C5:D5"/>
    <mergeCell ref="B10:C10"/>
    <mergeCell ref="B11:C11"/>
    <mergeCell ref="B12:C12"/>
    <mergeCell ref="B13:C13"/>
    <mergeCell ref="B16:C16"/>
    <mergeCell ref="B20:C20"/>
    <mergeCell ref="B21:C21"/>
    <mergeCell ref="B22:C22"/>
    <mergeCell ref="B14:C14"/>
    <mergeCell ref="B15:C15"/>
    <mergeCell ref="B18:C18"/>
    <mergeCell ref="B19:C19"/>
    <mergeCell ref="B17:C17"/>
  </mergeCells>
  <conditionalFormatting sqref="D15">
    <cfRule type="containsText" dxfId="2" priority="3" stopIfTrue="1" operator="containsText" text="Non-responsive Bid">
      <formula>NOT(ISERROR(SEARCH("Non-responsive Bid",D15)))</formula>
    </cfRule>
  </conditionalFormatting>
  <conditionalFormatting sqref="D20">
    <cfRule type="containsText" dxfId="1" priority="2" stopIfTrue="1" operator="containsText" text="Non-responsive Bid">
      <formula>NOT(ISERROR(SEARCH("Non-responsive Bid",D20)))</formula>
    </cfRule>
  </conditionalFormatting>
  <conditionalFormatting sqref="D22">
    <cfRule type="containsText" dxfId="0" priority="1" stopIfTrue="1" operator="containsText" text="Non-responsive Bid">
      <formula>NOT(ISERROR(SEARCH("Non-responsive Bid",D22)))</formula>
    </cfRule>
  </conditionalFormatting>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B53"/>
  <sheetViews>
    <sheetView tabSelected="1" view="pageBreakPreview" topLeftCell="A32" zoomScaleNormal="100" zoomScaleSheetLayoutView="100" workbookViewId="0">
      <selection activeCell="D48" sqref="D48:F48"/>
    </sheetView>
  </sheetViews>
  <sheetFormatPr defaultRowHeight="12.75"/>
  <cols>
    <col min="1" max="2" width="10.7109375" style="160" customWidth="1"/>
    <col min="3" max="3" width="14.7109375" style="160" customWidth="1"/>
    <col min="4" max="4" width="20.7109375" style="160" customWidth="1"/>
    <col min="5" max="5" width="12.7109375" style="160" customWidth="1"/>
    <col min="6" max="6" width="34.140625" style="160" customWidth="1"/>
    <col min="7" max="25" width="9.140625" style="160"/>
    <col min="26" max="26" width="12.5703125" style="160" customWidth="1"/>
    <col min="27" max="27" width="9.140625" style="160"/>
    <col min="28" max="28" width="16.140625" style="160" bestFit="1" customWidth="1"/>
    <col min="29" max="16384" width="9.140625" style="160"/>
  </cols>
  <sheetData>
    <row r="1" spans="1:6" ht="17.25">
      <c r="A1" s="157" t="str">
        <f>'Name of Bidder'!A2:C2</f>
        <v>Specification No: Ref:  SR-I/C&amp;M/WC-4372/2025 Rfx no.: 5002004761</v>
      </c>
      <c r="B1" s="157"/>
      <c r="C1" s="158"/>
      <c r="D1" s="158"/>
      <c r="E1" s="158"/>
      <c r="F1" s="159" t="s">
        <v>297</v>
      </c>
    </row>
    <row r="2" spans="1:6" ht="16.5">
      <c r="A2" s="161"/>
      <c r="B2" s="161"/>
      <c r="C2" s="161"/>
      <c r="D2" s="161"/>
      <c r="E2" s="161"/>
      <c r="F2" s="161"/>
    </row>
    <row r="3" spans="1:6" ht="15">
      <c r="A3" s="369" t="s">
        <v>298</v>
      </c>
      <c r="B3" s="369"/>
      <c r="C3" s="369"/>
      <c r="D3" s="369"/>
      <c r="E3" s="369"/>
      <c r="F3" s="369"/>
    </row>
    <row r="4" spans="1:6" ht="15">
      <c r="A4" s="162"/>
      <c r="B4" s="162"/>
      <c r="C4" s="162"/>
      <c r="D4" s="162"/>
      <c r="E4" s="162"/>
      <c r="F4" s="162"/>
    </row>
    <row r="5" spans="1:6" ht="16.5">
      <c r="A5" s="163" t="s">
        <v>299</v>
      </c>
      <c r="B5" s="163"/>
      <c r="C5" s="370"/>
      <c r="D5" s="370"/>
      <c r="E5" s="370"/>
      <c r="F5" s="370"/>
    </row>
    <row r="6" spans="1:6" ht="16.5">
      <c r="A6" s="163" t="s">
        <v>18</v>
      </c>
      <c r="B6" s="371"/>
      <c r="C6" s="371"/>
      <c r="D6" s="161"/>
      <c r="E6" s="161"/>
      <c r="F6" s="161"/>
    </row>
    <row r="7" spans="1:6" ht="16.5">
      <c r="A7" s="163"/>
      <c r="B7" s="164"/>
      <c r="C7" s="164"/>
      <c r="D7" s="161"/>
      <c r="E7" s="161"/>
      <c r="F7" s="161"/>
    </row>
    <row r="8" spans="1:6" ht="16.5">
      <c r="A8" s="165" t="s">
        <v>242</v>
      </c>
      <c r="B8" s="166"/>
      <c r="C8" s="161"/>
      <c r="D8" s="161"/>
      <c r="E8" s="161"/>
      <c r="F8" s="167"/>
    </row>
    <row r="9" spans="1:6" ht="16.5">
      <c r="A9" s="168" t="s">
        <v>244</v>
      </c>
      <c r="B9" s="168"/>
      <c r="C9" s="161"/>
      <c r="D9" s="161"/>
      <c r="E9" s="161"/>
      <c r="F9" s="167"/>
    </row>
    <row r="10" spans="1:6" ht="16.5">
      <c r="A10" s="168" t="s">
        <v>245</v>
      </c>
      <c r="B10" s="168"/>
      <c r="C10" s="161"/>
      <c r="D10" s="161"/>
      <c r="E10" s="161"/>
      <c r="F10" s="167"/>
    </row>
    <row r="11" spans="1:6" ht="16.5">
      <c r="A11" s="168" t="s">
        <v>300</v>
      </c>
      <c r="B11" s="168"/>
      <c r="C11" s="161"/>
      <c r="D11" s="161"/>
      <c r="E11" s="161"/>
      <c r="F11" s="167"/>
    </row>
    <row r="12" spans="1:6" ht="16.5">
      <c r="A12" s="168"/>
      <c r="B12" s="168"/>
      <c r="C12" s="161"/>
      <c r="D12" s="161"/>
      <c r="E12" s="161"/>
      <c r="F12" s="167"/>
    </row>
    <row r="13" spans="1:6" ht="16.5">
      <c r="A13" s="168"/>
      <c r="B13" s="168"/>
      <c r="C13" s="161"/>
      <c r="D13" s="161"/>
      <c r="E13" s="161"/>
      <c r="F13" s="167"/>
    </row>
    <row r="14" spans="1:6" ht="16.5">
      <c r="A14" s="163"/>
      <c r="B14" s="163"/>
      <c r="C14" s="161"/>
      <c r="D14" s="161"/>
      <c r="E14" s="161"/>
      <c r="F14" s="167"/>
    </row>
    <row r="15" spans="1:6" ht="68.25" customHeight="1">
      <c r="A15" s="169" t="s">
        <v>301</v>
      </c>
      <c r="B15" s="170"/>
      <c r="C15" s="372" t="str">
        <f>'Name of Bidder'!A1</f>
        <v>Construction of Pre-cast Boundary Wall at 765/400/220 KV BIDAR TBCB PROJECT, BIDAR STATION</v>
      </c>
      <c r="D15" s="372"/>
      <c r="E15" s="372"/>
      <c r="F15" s="372"/>
    </row>
    <row r="16" spans="1:6" ht="45.75" customHeight="1">
      <c r="A16" s="161" t="s">
        <v>302</v>
      </c>
      <c r="B16" s="161"/>
      <c r="C16" s="167"/>
      <c r="D16" s="167"/>
      <c r="E16" s="167"/>
      <c r="F16" s="167"/>
    </row>
    <row r="17" spans="1:28" ht="113.25" customHeight="1">
      <c r="A17" s="170">
        <v>1</v>
      </c>
      <c r="B17" s="363"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Non-responsive Bid /- only or such other sums as may be determined in accordance with the terms and conditions of the Bidding Documents.</v>
      </c>
      <c r="C17" s="363"/>
      <c r="D17" s="363"/>
      <c r="E17" s="363"/>
      <c r="F17" s="363"/>
      <c r="Z17" s="172" t="s">
        <v>303</v>
      </c>
      <c r="AA17" s="173" t="s">
        <v>304</v>
      </c>
      <c r="AB17" s="174" t="str">
        <f>'Schedule-III-Summary'!D22</f>
        <v>Non-responsive Bid</v>
      </c>
    </row>
    <row r="18" spans="1:28" ht="42" customHeight="1">
      <c r="A18" s="161"/>
      <c r="B18" s="368" t="s">
        <v>305</v>
      </c>
      <c r="C18" s="368"/>
      <c r="D18" s="368"/>
      <c r="E18" s="368"/>
      <c r="F18" s="368"/>
    </row>
    <row r="19" spans="1:28" ht="16.5">
      <c r="A19" s="175">
        <v>2</v>
      </c>
      <c r="B19" s="367" t="s">
        <v>306</v>
      </c>
      <c r="C19" s="367"/>
      <c r="D19" s="367"/>
      <c r="E19" s="367"/>
      <c r="F19" s="367"/>
    </row>
    <row r="20" spans="1:28" ht="33.75" customHeight="1">
      <c r="A20" s="170">
        <v>2.1</v>
      </c>
      <c r="B20" s="363" t="s">
        <v>307</v>
      </c>
      <c r="C20" s="363"/>
      <c r="D20" s="363"/>
      <c r="E20" s="363"/>
      <c r="F20" s="363"/>
    </row>
    <row r="21" spans="1:28" ht="16.5">
      <c r="A21" s="170"/>
      <c r="B21" s="171" t="s">
        <v>308</v>
      </c>
      <c r="C21" s="365" t="s">
        <v>309</v>
      </c>
      <c r="D21" s="365"/>
      <c r="E21" s="365"/>
      <c r="F21" s="365"/>
    </row>
    <row r="22" spans="1:28" ht="16.5">
      <c r="A22" s="170"/>
      <c r="B22" s="171" t="s">
        <v>310</v>
      </c>
      <c r="C22" s="365" t="s">
        <v>311</v>
      </c>
      <c r="D22" s="365"/>
      <c r="E22" s="365"/>
      <c r="F22" s="365"/>
    </row>
    <row r="23" spans="1:28" ht="16.5" customHeight="1">
      <c r="A23" s="170"/>
      <c r="B23" s="171" t="s">
        <v>312</v>
      </c>
      <c r="C23" s="365" t="s">
        <v>313</v>
      </c>
      <c r="D23" s="365"/>
      <c r="E23" s="365"/>
      <c r="F23" s="365"/>
    </row>
    <row r="24" spans="1:28" ht="16.5">
      <c r="A24" s="161"/>
      <c r="B24" s="366"/>
      <c r="C24" s="366"/>
      <c r="D24" s="169"/>
      <c r="E24" s="169"/>
      <c r="F24" s="169"/>
    </row>
    <row r="25" spans="1:28" ht="87.75" customHeight="1">
      <c r="A25" s="176">
        <v>2.2000000000000002</v>
      </c>
      <c r="B25" s="363" t="s">
        <v>314</v>
      </c>
      <c r="C25" s="363"/>
      <c r="D25" s="363"/>
      <c r="E25" s="363"/>
      <c r="F25" s="363"/>
    </row>
    <row r="26" spans="1:28" ht="51" customHeight="1">
      <c r="A26" s="176">
        <v>2.2999999999999998</v>
      </c>
      <c r="B26" s="363" t="s">
        <v>315</v>
      </c>
      <c r="C26" s="363"/>
      <c r="D26" s="363"/>
      <c r="E26" s="363"/>
      <c r="F26" s="363"/>
    </row>
    <row r="27" spans="1:28" ht="120" customHeight="1">
      <c r="A27" s="176">
        <v>2.4</v>
      </c>
      <c r="B27" s="363" t="s">
        <v>316</v>
      </c>
      <c r="C27" s="363"/>
      <c r="D27" s="363"/>
      <c r="E27" s="363"/>
      <c r="F27" s="363"/>
    </row>
    <row r="28" spans="1:28" ht="97.5" customHeight="1">
      <c r="A28" s="170">
        <v>3</v>
      </c>
      <c r="B28" s="363" t="s">
        <v>317</v>
      </c>
      <c r="C28" s="363"/>
      <c r="D28" s="363"/>
      <c r="E28" s="363"/>
      <c r="F28" s="363"/>
    </row>
    <row r="29" spans="1:28" ht="62.25" customHeight="1">
      <c r="A29" s="176">
        <v>3.1</v>
      </c>
      <c r="B29" s="365" t="s">
        <v>318</v>
      </c>
      <c r="C29" s="365"/>
      <c r="D29" s="365"/>
      <c r="E29" s="365"/>
      <c r="F29" s="365"/>
    </row>
    <row r="30" spans="1:28" ht="57" customHeight="1">
      <c r="A30" s="176">
        <v>3.2</v>
      </c>
      <c r="B30" s="363" t="s">
        <v>319</v>
      </c>
      <c r="C30" s="363"/>
      <c r="D30" s="363"/>
      <c r="E30" s="363"/>
      <c r="F30" s="363"/>
    </row>
    <row r="31" spans="1:28" ht="62.25" customHeight="1">
      <c r="A31" s="176">
        <v>3.3</v>
      </c>
      <c r="B31" s="363" t="s">
        <v>320</v>
      </c>
      <c r="C31" s="363"/>
      <c r="D31" s="363"/>
      <c r="E31" s="363"/>
      <c r="F31" s="363"/>
    </row>
    <row r="32" spans="1:28" ht="79.5" customHeight="1">
      <c r="A32" s="170">
        <v>4</v>
      </c>
      <c r="B32" s="363" t="s">
        <v>321</v>
      </c>
      <c r="C32" s="363"/>
      <c r="D32" s="363"/>
      <c r="E32" s="363"/>
      <c r="F32" s="363"/>
    </row>
    <row r="33" spans="1:6" ht="89.25" customHeight="1">
      <c r="A33" s="170">
        <v>5</v>
      </c>
      <c r="B33" s="363" t="s">
        <v>322</v>
      </c>
      <c r="C33" s="363"/>
      <c r="D33" s="363"/>
      <c r="E33" s="363"/>
      <c r="F33" s="363"/>
    </row>
    <row r="34" spans="1:6" ht="16.5">
      <c r="A34" s="161"/>
      <c r="B34" s="177" t="str">
        <f>IF(ISERROR("Dated this " &amp; AG6 &amp; LOOKUP(AG6,AE1:AE27,AF1:AF27) &amp; " day of " &amp; AG8 &amp; " " &amp;AG9), "", "Dated this " &amp; AG6 &amp; LOOKUP(AG6,AE1:AE27,AF1:AF27) &amp; " day of " &amp; AG8 &amp; " " &amp;AG9)</f>
        <v/>
      </c>
      <c r="C34" s="177"/>
      <c r="D34" s="177"/>
      <c r="E34" s="178"/>
      <c r="F34" s="178"/>
    </row>
    <row r="35" spans="1:6" ht="16.5">
      <c r="A35" s="161"/>
      <c r="B35" s="177" t="s">
        <v>323</v>
      </c>
      <c r="C35" s="179"/>
      <c r="D35" s="180"/>
      <c r="E35" s="180"/>
      <c r="F35" s="180"/>
    </row>
    <row r="36" spans="1:6" ht="16.5">
      <c r="A36" s="161"/>
      <c r="B36" s="181"/>
      <c r="C36" s="180"/>
      <c r="D36" s="180"/>
      <c r="E36" s="177"/>
      <c r="F36" s="182" t="s">
        <v>324</v>
      </c>
    </row>
    <row r="37" spans="1:6" ht="16.5">
      <c r="A37" s="161"/>
      <c r="B37" s="181"/>
      <c r="C37" s="180"/>
      <c r="D37" s="177"/>
      <c r="E37" s="177"/>
      <c r="F37" s="182" t="str">
        <f>"For and on behalf of " &amp; 'Schedule-I'!C3</f>
        <v xml:space="preserve">For and on behalf of </v>
      </c>
    </row>
    <row r="38" spans="1:6" ht="16.5">
      <c r="A38" s="183"/>
      <c r="B38" s="183"/>
      <c r="C38" s="184"/>
      <c r="D38" s="183"/>
      <c r="E38" s="185"/>
      <c r="F38" s="163"/>
    </row>
    <row r="39" spans="1:6" ht="16.5">
      <c r="A39" s="186" t="s">
        <v>325</v>
      </c>
      <c r="B39" s="364">
        <f>'Name of Bidder'!C20</f>
        <v>0</v>
      </c>
      <c r="C39" s="364"/>
      <c r="D39" s="183"/>
      <c r="E39" s="185" t="s">
        <v>19</v>
      </c>
      <c r="F39" s="187">
        <f>'Name of Bidder'!C17</f>
        <v>0</v>
      </c>
    </row>
    <row r="40" spans="1:6" ht="16.5">
      <c r="A40" s="186" t="s">
        <v>295</v>
      </c>
      <c r="B40" s="187">
        <f>'Name of Bidder'!C21</f>
        <v>0</v>
      </c>
      <c r="C40" s="188"/>
      <c r="D40" s="183"/>
      <c r="E40" s="185" t="s">
        <v>21</v>
      </c>
      <c r="F40" s="187">
        <f>'Name of Bidder'!C18</f>
        <v>0</v>
      </c>
    </row>
    <row r="41" spans="1:6" ht="16.5">
      <c r="A41" s="161"/>
      <c r="B41" s="161"/>
      <c r="C41" s="161"/>
      <c r="D41" s="183"/>
      <c r="E41" s="185"/>
      <c r="F41" s="161"/>
    </row>
    <row r="42" spans="1:6" ht="16.5">
      <c r="A42" s="189" t="s">
        <v>326</v>
      </c>
      <c r="B42" s="190"/>
      <c r="C42" s="191"/>
      <c r="D42" s="177"/>
      <c r="E42" s="182"/>
      <c r="F42" s="177"/>
    </row>
    <row r="43" spans="1:6" ht="16.5">
      <c r="A43" s="360" t="s">
        <v>327</v>
      </c>
      <c r="B43" s="360"/>
      <c r="C43" s="360"/>
      <c r="D43" s="359"/>
      <c r="E43" s="359"/>
      <c r="F43" s="359"/>
    </row>
    <row r="44" spans="1:6" ht="16.5">
      <c r="A44" s="361"/>
      <c r="B44" s="361"/>
      <c r="C44" s="361"/>
      <c r="D44" s="125"/>
      <c r="E44" s="125"/>
      <c r="F44" s="125"/>
    </row>
    <row r="45" spans="1:6" ht="16.5">
      <c r="A45" s="357"/>
      <c r="B45" s="357"/>
      <c r="C45" s="357"/>
      <c r="D45" s="125"/>
      <c r="E45" s="125"/>
      <c r="F45" s="125"/>
    </row>
    <row r="46" spans="1:6" ht="16.5">
      <c r="A46" s="358" t="s">
        <v>328</v>
      </c>
      <c r="B46" s="358"/>
      <c r="C46" s="358"/>
      <c r="D46" s="359"/>
      <c r="E46" s="359"/>
      <c r="F46" s="359"/>
    </row>
    <row r="47" spans="1:6" ht="16.5">
      <c r="A47" s="358" t="s">
        <v>329</v>
      </c>
      <c r="B47" s="358"/>
      <c r="C47" s="358"/>
      <c r="D47" s="359"/>
      <c r="E47" s="359"/>
      <c r="F47" s="359"/>
    </row>
    <row r="48" spans="1:6" ht="16.5">
      <c r="A48" s="358" t="s">
        <v>330</v>
      </c>
      <c r="B48" s="358"/>
      <c r="C48" s="358"/>
      <c r="D48" s="359"/>
      <c r="E48" s="359"/>
      <c r="F48" s="359"/>
    </row>
    <row r="49" spans="1:6" ht="16.5">
      <c r="A49" s="360" t="s">
        <v>331</v>
      </c>
      <c r="B49" s="360"/>
      <c r="C49" s="360"/>
      <c r="D49" s="359"/>
      <c r="E49" s="359"/>
      <c r="F49" s="359"/>
    </row>
    <row r="50" spans="1:6" ht="16.5">
      <c r="A50" s="361"/>
      <c r="B50" s="361"/>
      <c r="C50" s="361"/>
      <c r="D50" s="125"/>
      <c r="E50" s="125"/>
      <c r="F50" s="125"/>
    </row>
    <row r="51" spans="1:6" ht="16.5">
      <c r="A51" s="357"/>
      <c r="B51" s="357"/>
      <c r="C51" s="357"/>
      <c r="D51" s="125"/>
      <c r="E51" s="125"/>
      <c r="F51" s="125"/>
    </row>
    <row r="52" spans="1:6" ht="37.5" customHeight="1">
      <c r="A52" s="362"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52" s="362"/>
      <c r="C52" s="362"/>
      <c r="D52" s="362"/>
      <c r="E52" s="362"/>
      <c r="F52" s="362"/>
    </row>
    <row r="53" spans="1:6" ht="18.75">
      <c r="A53" s="356" t="s">
        <v>332</v>
      </c>
      <c r="B53" s="356"/>
      <c r="C53" s="356"/>
      <c r="D53" s="356"/>
      <c r="E53" s="356"/>
      <c r="F53" s="356"/>
    </row>
  </sheetData>
  <sheetProtection password="93F4" sheet="1" objects="1" scenarios="1" formatColumns="0" formatRows="0" selectLockedCells="1"/>
  <customSheetViews>
    <customSheetView guid="{F3854C08-3477-4F6D-851C-40DFA3C6F6F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1"/>
      <headerFooter>
        <oddFooter>Page &amp;P of &amp;N</oddFooter>
      </headerFooter>
    </customSheetView>
    <customSheetView guid="{768FBB31-C98F-42D8-8A21-9E4C92CB0C4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2"/>
      <headerFooter>
        <oddFooter>Page &amp;P of &amp;N</oddFooter>
      </headerFooter>
    </customSheetView>
    <customSheetView guid="{71DFD631-F0FC-4D77-B088-495FC5677788}" scale="90" showPageBreaks="1" printArea="1" view="pageBreakPreview">
      <selection activeCell="J17" sqref="J17"/>
      <pageMargins left="0" right="0" top="0" bottom="0" header="0" footer="0"/>
      <pageSetup paperSize="9" scale="94" orientation="portrait" r:id="rId3"/>
      <headerFooter>
        <oddFooter>Page &amp;P of &amp;N</oddFooter>
      </headerFooter>
    </customSheetView>
    <customSheetView guid="{FAE469C4-CC0E-407B-871F-7B3C94956CEC}" scale="90" showPageBreaks="1" printArea="1" view="pageBreakPreview">
      <selection activeCell="J17" sqref="J17"/>
      <pageMargins left="0" right="0" top="0" bottom="0" header="0" footer="0"/>
      <pageSetup paperSize="9" scale="94" orientation="portrait" r:id="rId4"/>
      <headerFooter>
        <oddFooter>Page &amp;P of &amp;N</oddFooter>
      </headerFooter>
    </customSheetView>
  </customSheetViews>
  <mergeCells count="38">
    <mergeCell ref="B18:F18"/>
    <mergeCell ref="A3:F3"/>
    <mergeCell ref="C5:F5"/>
    <mergeCell ref="B6:C6"/>
    <mergeCell ref="C15:F15"/>
    <mergeCell ref="B17:F17"/>
    <mergeCell ref="B24:C24"/>
    <mergeCell ref="B25:F25"/>
    <mergeCell ref="B26:F26"/>
    <mergeCell ref="B27:F27"/>
    <mergeCell ref="B19:F19"/>
    <mergeCell ref="B20:F20"/>
    <mergeCell ref="C21:F21"/>
    <mergeCell ref="C22:F22"/>
    <mergeCell ref="C23:F23"/>
    <mergeCell ref="B28:F28"/>
    <mergeCell ref="B29:F29"/>
    <mergeCell ref="B30:F30"/>
    <mergeCell ref="B31:F31"/>
    <mergeCell ref="B32:F32"/>
    <mergeCell ref="B33:F33"/>
    <mergeCell ref="B39:C39"/>
    <mergeCell ref="A43:C43"/>
    <mergeCell ref="D43:F43"/>
    <mergeCell ref="A44:C44"/>
    <mergeCell ref="A53:F53"/>
    <mergeCell ref="A45:C45"/>
    <mergeCell ref="A46:C46"/>
    <mergeCell ref="D46:F46"/>
    <mergeCell ref="A47:C47"/>
    <mergeCell ref="D47:F47"/>
    <mergeCell ref="A48:C48"/>
    <mergeCell ref="D48:F48"/>
    <mergeCell ref="A49:C49"/>
    <mergeCell ref="D49:F49"/>
    <mergeCell ref="A50:C50"/>
    <mergeCell ref="A51:C51"/>
    <mergeCell ref="A52:F52"/>
  </mergeCells>
  <pageMargins left="0.7" right="0.7" top="0.75" bottom="0.75" header="0.3" footer="0.3"/>
  <pageSetup paperSize="9" scale="94" orientation="portrait" r:id="rId5"/>
  <headerFooter>
    <oddFooter>Page &amp;P of &amp;N</oddFooter>
  </headerFooter>
  <rowBreaks count="1" manualBreakCount="1">
    <brk id="4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46fa900df93d4ef180de4c64a1bdaef0">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501595b6097d54d85b7eefa2fcd3f39"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805A50-763B-4E15-A45E-DC5979E12190}">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customXml/itemProps2.xml><?xml version="1.0" encoding="utf-8"?>
<ds:datastoreItem xmlns:ds="http://schemas.openxmlformats.org/officeDocument/2006/customXml" ds:itemID="{971D9360-ADC8-47CA-8CC3-BC0CCC52C591}">
  <ds:schemaRefs>
    <ds:schemaRef ds:uri="http://schemas.microsoft.com/sharepoint/v3/contenttype/forms"/>
  </ds:schemaRefs>
</ds:datastoreItem>
</file>

<file path=customXml/itemProps3.xml><?xml version="1.0" encoding="utf-8"?>
<ds:datastoreItem xmlns:ds="http://schemas.openxmlformats.org/officeDocument/2006/customXml" ds:itemID="{774D6F85-99A8-433A-83E7-16E842BE6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Name of Bidder</vt:lpstr>
      <vt:lpstr>Attach 10</vt:lpstr>
      <vt:lpstr>Attach 10 IP</vt:lpstr>
      <vt:lpstr>N-W (Cr.)</vt:lpstr>
      <vt:lpstr>Schedule-I</vt:lpstr>
      <vt:lpstr>Schedule-II</vt:lpstr>
      <vt:lpstr>Schedule-III-Summary</vt:lpstr>
      <vt:lpstr>Bid Form</vt:lpstr>
      <vt:lpstr>'Attach 10'!Print_Area</vt:lpstr>
      <vt:lpstr>'Attach 10 IP'!Print_Area</vt:lpstr>
      <vt:lpstr>'Bid Form'!Print_Area</vt:lpstr>
      <vt:lpstr>'Name of Bidder'!Print_Area</vt:lpstr>
      <vt:lpstr>'Schedule-I'!Print_Area</vt:lpstr>
      <vt:lpstr>'Schedule-II'!Print_Area</vt:lpstr>
      <vt:lpstr>'Schedule-I'!Print_Titles</vt:lpstr>
    </vt:vector>
  </TitlesOfParts>
  <Manager/>
  <Company>pgcil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20074</dc:creator>
  <cp:keywords/>
  <dc:description/>
  <cp:lastModifiedBy>Insha Feroz Khan {इंशा फिरोज खान}</cp:lastModifiedBy>
  <cp:revision/>
  <dcterms:created xsi:type="dcterms:W3CDTF">2010-09-27T08:09:01Z</dcterms:created>
  <dcterms:modified xsi:type="dcterms:W3CDTF">2025-09-15T05:47:31Z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0x0101001EFD0AE0786BE84BB6A8C22B19BB2AF1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SIP_Label_67de828d-f69d-40d4-9531-ce724429a5c7_Enabled">
    <vt:lpwstr>true</vt:lpwstr>
  </property>
  <property fmtid="{D5CDD505-2E9C-101B-9397-08002B2CF9AE}" pid="8" name="MSIP_Label_67de828d-f69d-40d4-9531-ce724429a5c7_SetDate">
    <vt:lpwstr>2025-08-12T07:16:31Z</vt:lpwstr>
  </property>
  <property fmtid="{D5CDD505-2E9C-101B-9397-08002B2CF9AE}" pid="9" name="MSIP_Label_67de828d-f69d-40d4-9531-ce724429a5c7_Method">
    <vt:lpwstr>Privileged</vt:lpwstr>
  </property>
  <property fmtid="{D5CDD505-2E9C-101B-9397-08002B2CF9AE}" pid="10" name="MSIP_Label_67de828d-f69d-40d4-9531-ce724429a5c7_Name">
    <vt:lpwstr>Unrestricted-IT</vt:lpwstr>
  </property>
  <property fmtid="{D5CDD505-2E9C-101B-9397-08002B2CF9AE}" pid="11" name="MSIP_Label_67de828d-f69d-40d4-9531-ce724429a5c7_SiteId">
    <vt:lpwstr>7048075c-52c2-4a40-8e7c-5c5a5573c87f</vt:lpwstr>
  </property>
  <property fmtid="{D5CDD505-2E9C-101B-9397-08002B2CF9AE}" pid="12" name="MSIP_Label_67de828d-f69d-40d4-9531-ce724429a5c7_ActionId">
    <vt:lpwstr>0428fbf9-d0b9-45f2-9ae9-2bfcc79edafe</vt:lpwstr>
  </property>
  <property fmtid="{D5CDD505-2E9C-101B-9397-08002B2CF9AE}" pid="13" name="MSIP_Label_67de828d-f69d-40d4-9531-ce724429a5c7_ContentBits">
    <vt:lpwstr>0</vt:lpwstr>
  </property>
  <property fmtid="{D5CDD505-2E9C-101B-9397-08002B2CF9AE}" pid="14" name="MSIP_Label_67de828d-f69d-40d4-9531-ce724429a5c7_Tag">
    <vt:lpwstr>10, 0, 1, 1</vt:lpwstr>
  </property>
</Properties>
</file>