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1500-1324-Replacement LTAC with Underground cable-KUMARGHAT\1500-1324-(ISSUED) TENDER DOCUMENT\"/>
    </mc:Choice>
  </mc:AlternateContent>
  <xr:revisionPtr revIDLastSave="0" documentId="13_ncr:1_{CDC4E5C4-647A-4C3C-9E5F-277672CCA786}" xr6:coauthVersionLast="47" xr6:coauthVersionMax="47" xr10:uidLastSave="{00000000-0000-0000-0000-000000000000}"/>
  <bookViews>
    <workbookView xWindow="-120" yWindow="-120" windowWidth="29040" windowHeight="15840" tabRatio="842" activeTab="6" xr2:uid="{00000000-000D-0000-FFFF-FFFF00000000}"/>
  </bookViews>
  <sheets>
    <sheet name="Basic" sheetId="38" r:id="rId1"/>
    <sheet name="Cover" sheetId="39" r:id="rId2"/>
    <sheet name="Instructions" sheetId="40" r:id="rId3"/>
    <sheet name="Names of Bidder" sheetId="41" r:id="rId4"/>
    <sheet name="Bid Form 2nd Envelope" sheetId="29" r:id="rId5"/>
    <sheet name="SCHEDULE 1A Non-SChedule" sheetId="37" r:id="rId6"/>
    <sheet name="SCHEDULE 1 B SCHEDULE" sheetId="43" r:id="rId7"/>
    <sheet name="SUMMARY" sheetId="19" r:id="rId8"/>
  </sheets>
  <externalReferences>
    <externalReference r:id="rId9"/>
    <externalReference r:id="rId10"/>
  </externalReferences>
  <definedNames>
    <definedName name="\A" localSheetId="0">#REF!</definedName>
    <definedName name="\A" localSheetId="4">#REF!</definedName>
    <definedName name="\A" localSheetId="1">#REF!</definedName>
    <definedName name="\A" localSheetId="2">#REF!</definedName>
    <definedName name="\A" localSheetId="3">#REF!</definedName>
    <definedName name="\A" localSheetId="5">#REF!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 localSheetId="5">#REF!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 localSheetId="5">#REF!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 localSheetId="5">#REF!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 localSheetId="5">#REF!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 localSheetId="5">#REF!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 localSheetId="5">#REF!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 localSheetId="5">#REF!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 localSheetId="5">#REF!</definedName>
    <definedName name="\V">#REF!</definedName>
    <definedName name="_xlnm._FilterDatabase" localSheetId="5" hidden="1">'SCHEDULE 1A Non-SChedule'!$A$13:$AN$80</definedName>
    <definedName name="ab" localSheetId="0">#REF!</definedName>
    <definedName name="ab" localSheetId="4">#REF!</definedName>
    <definedName name="ab" localSheetId="1">#REF!</definedName>
    <definedName name="ab" localSheetId="2">#REF!</definedName>
    <definedName name="ab" localSheetId="3">#REF!</definedName>
    <definedName name="ab" localSheetId="5">#REF!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Basic!$A$1:$B$14</definedName>
    <definedName name="_xlnm.Print_Area" localSheetId="4">'Bid Form 2nd Envelope'!$A$1:$F$55</definedName>
    <definedName name="_xlnm.Print_Area" localSheetId="1">Cover!$A$1:$F$10</definedName>
    <definedName name="_xlnm.Print_Area" localSheetId="2">Instructions!$A$1:$C$14</definedName>
    <definedName name="_xlnm.Print_Area" localSheetId="3">'Names of Bidder'!$B$1:$G$44</definedName>
    <definedName name="_xlnm.Print_Area" localSheetId="6">'SCHEDULE 1 B SCHEDULE'!$A$1:$M$44</definedName>
    <definedName name="_xlnm.Print_Area" localSheetId="5">'SCHEDULE 1A Non-SChedule'!$A$1:$K$82</definedName>
    <definedName name="_xlnm.Print_Area" localSheetId="7">SUMMARY!$A$1:$F$18</definedName>
    <definedName name="_xlnm.Print_Titles" localSheetId="6">'SCHEDULE 1 B SCHEDULE'!$1:$12</definedName>
    <definedName name="_xlnm.Print_Titles" localSheetId="5">'SCHEDULE 1A Non-SChedule'!$1:$12</definedName>
    <definedName name="_xlnm.Print_Titles" localSheetId="7">SUMMARY!$2:$10</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 localSheetId="5">#REF!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 localSheetId="5">#REF!</definedName>
    <definedName name="TEST">#REF!</definedName>
    <definedName name="TO">#REF!</definedName>
    <definedName name="Z_01ACF2E1_8E61_4459_ABC1_B6C183DEED61_.wvu.PrintArea" localSheetId="4" hidden="1">'Bid Form 2nd Envelope'!$A$1:$F$57</definedName>
    <definedName name="Z_01ACF2E1_8E61_4459_ABC1_B6C183DEED61_.wvu.PrintArea" localSheetId="5" hidden="1">'SCHEDULE 1A Non-SChedule'!$A$1:$K$21</definedName>
    <definedName name="Z_01ACF2E1_8E61_4459_ABC1_B6C183DEED61_.wvu.PrintArea" localSheetId="7" hidden="1">SUMMARY!$A$1:$F$19</definedName>
    <definedName name="Z_01ACF2E1_8E61_4459_ABC1_B6C183DEED61_.wvu.PrintTitles" localSheetId="5" hidden="1">'SCHEDULE 1A Non-SChedule'!$10:$12</definedName>
    <definedName name="Z_01ACF2E1_8E61_4459_ABC1_B6C183DEED61_.wvu.PrintTitles" localSheetId="7" hidden="1">SUMMARY!$2:$10</definedName>
    <definedName name="Z_091A6405_72DB_46E0_B81A_EC53A5C58396_.wvu.Cols" localSheetId="5" hidden="1">'SCHEDULE 1A Non-SChedule'!#REF!</definedName>
    <definedName name="Z_091A6405_72DB_46E0_B81A_EC53A5C58396_.wvu.FilterData" localSheetId="5" hidden="1">'SCHEDULE 1A Non-SChedule'!#REF!</definedName>
    <definedName name="Z_091A6405_72DB_46E0_B81A_EC53A5C58396_.wvu.PrintArea" localSheetId="5" hidden="1">'SCHEDULE 1A Non-SChedule'!$A$1:$K$21</definedName>
    <definedName name="Z_091A6405_72DB_46E0_B81A_EC53A5C58396_.wvu.PrintArea" localSheetId="7" hidden="1">SUMMARY!$A$1:$F$18</definedName>
    <definedName name="Z_091A6405_72DB_46E0_B81A_EC53A5C58396_.wvu.PrintTitles" localSheetId="5" hidden="1">'SCHEDULE 1A Non-SChedule'!$10:$12</definedName>
    <definedName name="Z_091A6405_72DB_46E0_B81A_EC53A5C58396_.wvu.PrintTitles" localSheetId="7" hidden="1">SUMMARY!$2:$10</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FilterData" localSheetId="5" hidden="1">'SCHEDULE 1A Non-SChedule'!#REF!</definedName>
    <definedName name="Z_14D7F02E_BCCA_4517_ABC7_537FF4AEB67A_.wvu.PrintArea" localSheetId="4" hidden="1">'Bid Form 2nd Envelope'!$A$1:$F$57</definedName>
    <definedName name="Z_14D7F02E_BCCA_4517_ABC7_537FF4AEB67A_.wvu.PrintArea" localSheetId="5" hidden="1">'SCHEDULE 1A Non-SChedule'!$A$1:$K$21</definedName>
    <definedName name="Z_14D7F02E_BCCA_4517_ABC7_537FF4AEB67A_.wvu.PrintArea" localSheetId="7" hidden="1">SUMMARY!$A$1:$F$18</definedName>
    <definedName name="Z_14D7F02E_BCCA_4517_ABC7_537FF4AEB67A_.wvu.PrintTitles" localSheetId="5" hidden="1">'SCHEDULE 1A Non-SChedule'!$10:$12</definedName>
    <definedName name="Z_14D7F02E_BCCA_4517_ABC7_537FF4AEB67A_.wvu.PrintTitles" localSheetId="7" hidden="1">SUMMARY!$2:$10</definedName>
    <definedName name="Z_17F5C48B_526E_48D2_9F97_823D578F9893_.wvu.Cols" localSheetId="4" hidden="1">'Bid Form 2nd Envelope'!$G:$K</definedName>
    <definedName name="Z_17F5C48B_526E_48D2_9F97_823D578F9893_.wvu.PrintArea" localSheetId="4" hidden="1">'Bid Form 2nd Envelope'!$A$1:$F$57</definedName>
    <definedName name="Z_1A69D62F_E881_40D6_8A9A_90D0B2FD17F9_.wvu.Cols" localSheetId="4" hidden="1">'Bid Form 2nd Envelope'!$H:$H,'Bid Form 2nd Envelope'!$Z:$AJ</definedName>
    <definedName name="Z_1A69D62F_E881_40D6_8A9A_90D0B2FD17F9_.wvu.Cols" localSheetId="5" hidden="1">'SCHEDULE 1A Non-SChedule'!#REF!,'SCHEDULE 1A Non-SChedule'!#REF!</definedName>
    <definedName name="Z_1A69D62F_E881_40D6_8A9A_90D0B2FD17F9_.wvu.FilterData" localSheetId="5" hidden="1">'SCHEDULE 1A Non-SChedule'!$F$1:$F$182</definedName>
    <definedName name="Z_1A69D62F_E881_40D6_8A9A_90D0B2FD17F9_.wvu.PrintArea" localSheetId="4" hidden="1">'Bid Form 2nd Envelope'!$A$1:$F$55</definedName>
    <definedName name="Z_1A69D62F_E881_40D6_8A9A_90D0B2FD17F9_.wvu.PrintArea" localSheetId="5" hidden="1">'SCHEDULE 1A Non-SChedule'!$A$1:$K$82</definedName>
    <definedName name="Z_1A69D62F_E881_40D6_8A9A_90D0B2FD17F9_.wvu.PrintArea" localSheetId="7" hidden="1">SUMMARY!$A$1:$F$18</definedName>
    <definedName name="Z_1A69D62F_E881_40D6_8A9A_90D0B2FD17F9_.wvu.PrintTitles" localSheetId="5" hidden="1">'SCHEDULE 1A Non-SChedule'!$10:$12</definedName>
    <definedName name="Z_1A69D62F_E881_40D6_8A9A_90D0B2FD17F9_.wvu.PrintTitles" localSheetId="7" hidden="1">SUMMARY!$2:$10</definedName>
    <definedName name="Z_223BC0FC_814D_40F0_9795_CE82A16FF3A5_.wvu.PrintArea" localSheetId="4" hidden="1">'Bid Form 2nd Envelope'!$A$1:$F$57</definedName>
    <definedName name="Z_23A891B9_223B_4850_B5EE_7267DBBF2566_.wvu.Cols" localSheetId="4" hidden="1">'Bid Form 2nd Envelope'!$G:$K</definedName>
    <definedName name="Z_23A891B9_223B_4850_B5EE_7267DBBF2566_.wvu.PrintArea" localSheetId="4" hidden="1">'Bid Form 2nd Envelope'!$A$1:$F$57</definedName>
    <definedName name="Z_27A45B7A_04F2_4516_B80B_5ED0825D4ED3_.wvu.Cols" localSheetId="5" hidden="1">'SCHEDULE 1A Non-SChedule'!#REF!</definedName>
    <definedName name="Z_27A45B7A_04F2_4516_B80B_5ED0825D4ED3_.wvu.FilterData" localSheetId="5" hidden="1">'SCHEDULE 1A Non-SChedule'!#REF!</definedName>
    <definedName name="Z_27A45B7A_04F2_4516_B80B_5ED0825D4ED3_.wvu.PrintArea" localSheetId="4" hidden="1">'Bid Form 2nd Envelope'!$A$1:$F$57</definedName>
    <definedName name="Z_27A45B7A_04F2_4516_B80B_5ED0825D4ED3_.wvu.PrintArea" localSheetId="5" hidden="1">'SCHEDULE 1A Non-SChedule'!$A$1:$K$21</definedName>
    <definedName name="Z_27A45B7A_04F2_4516_B80B_5ED0825D4ED3_.wvu.PrintArea" localSheetId="7" hidden="1">SUMMARY!$A$1:$F$18</definedName>
    <definedName name="Z_27A45B7A_04F2_4516_B80B_5ED0825D4ED3_.wvu.PrintTitles" localSheetId="5" hidden="1">'SCHEDULE 1A Non-SChedule'!$10:$12</definedName>
    <definedName name="Z_27A45B7A_04F2_4516_B80B_5ED0825D4ED3_.wvu.PrintTitles" localSheetId="7" hidden="1">SUMMARY!$2:$10</definedName>
    <definedName name="Z_2CE5BBB8_7D2C_4EA1_98DE_92BEDF0C8A97_.wvu.Cols" localSheetId="5" hidden="1">'SCHEDULE 1A Non-SChedule'!#REF!,'SCHEDULE 1A Non-SChedule'!$S:$Y</definedName>
    <definedName name="Z_2CE5BBB8_7D2C_4EA1_98DE_92BEDF0C8A97_.wvu.FilterData" localSheetId="5" hidden="1">'SCHEDULE 1A Non-SChedule'!$I$1:$I$182</definedName>
    <definedName name="Z_2CE5BBB8_7D2C_4EA1_98DE_92BEDF0C8A97_.wvu.PrintArea" localSheetId="5" hidden="1">'SCHEDULE 1A Non-SChedule'!$A$1:$K$82</definedName>
    <definedName name="Z_2CE5BBB8_7D2C_4EA1_98DE_92BEDF0C8A97_.wvu.PrintArea" localSheetId="7" hidden="1">SUMMARY!$A$1:$F$18</definedName>
    <definedName name="Z_2CE5BBB8_7D2C_4EA1_98DE_92BEDF0C8A97_.wvu.PrintTitles" localSheetId="5" hidden="1">'SCHEDULE 1A Non-SChedule'!$10:$12</definedName>
    <definedName name="Z_2CE5BBB8_7D2C_4EA1_98DE_92BEDF0C8A97_.wvu.PrintTitles" localSheetId="7" hidden="1">SUMMARY!$2:$10</definedName>
    <definedName name="Z_2CE5BBB8_7D2C_4EA1_98DE_92BEDF0C8A97_.wvu.Rows" localSheetId="5" hidden="1">'SCHEDULE 1A Non-SChedule'!#REF!,'SCHEDULE 1A Non-SChedule'!#REF!,'SCHEDULE 1A Non-SChedule'!#REF!,'SCHEDULE 1A Non-SChedule'!#REF!,'SCHEDULE 1A Non-SChedule'!#REF!,'SCHEDULE 1A Non-SChedule'!#REF!,'SCHEDULE 1A Non-SChedule'!#REF!,'SCHEDULE 1A Non-SChedule'!#REF!</definedName>
    <definedName name="Z_2F2FBC91_79AB_49BF_B046_986FA957665E_.wvu.FilterData" localSheetId="5" hidden="1">'SCHEDULE 1A Non-SChedule'!$I$1:$I$182</definedName>
    <definedName name="Z_2F2FBC91_79AB_49BF_B046_986FA957665E_.wvu.PrintArea" localSheetId="5" hidden="1">'SCHEDULE 1A Non-SChedule'!$A$1:$K$82</definedName>
    <definedName name="Z_2F2FBC91_79AB_49BF_B046_986FA957665E_.wvu.PrintArea" localSheetId="7" hidden="1">SUMMARY!$A$1:$F$18</definedName>
    <definedName name="Z_2F2FBC91_79AB_49BF_B046_986FA957665E_.wvu.PrintTitles" localSheetId="5" hidden="1">'SCHEDULE 1A Non-SChedule'!$10:$12</definedName>
    <definedName name="Z_2F2FBC91_79AB_49BF_B046_986FA957665E_.wvu.PrintTitles" localSheetId="7" hidden="1">SUMMARY!$2:$10</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Cols" localSheetId="5" hidden="1">'SCHEDULE 1A Non-SChedule'!$L:$AL</definedName>
    <definedName name="Z_38BADFEC_005D_4348_A1C4_C10C151F5DFC_.wvu.FilterData" localSheetId="5" hidden="1">'SCHEDULE 1A Non-SChedule'!#REF!</definedName>
    <definedName name="Z_38BADFEC_005D_4348_A1C4_C10C151F5DFC_.wvu.PrintArea" localSheetId="5" hidden="1">'SCHEDULE 1A Non-SChedule'!$A$1:$K$21</definedName>
    <definedName name="Z_38BADFEC_005D_4348_A1C4_C10C151F5DFC_.wvu.PrintArea" localSheetId="7" hidden="1">SUMMARY!$A$1:$F$18</definedName>
    <definedName name="Z_38BADFEC_005D_4348_A1C4_C10C151F5DFC_.wvu.PrintTitles" localSheetId="5" hidden="1">'SCHEDULE 1A Non-SChedule'!$10:$12</definedName>
    <definedName name="Z_38BADFEC_005D_4348_A1C4_C10C151F5DFC_.wvu.PrintTitles" localSheetId="7" hidden="1">SUMMARY!$2:$10</definedName>
    <definedName name="Z_38BADFEC_005D_4348_A1C4_C10C151F5DFC_.wvu.Rows" localSheetId="5" hidden="1">'SCHEDULE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Non-SChedule'!#REF!,'SCHEDULE 1A Non-SChedule'!#REF!</definedName>
    <definedName name="Z_3AF5D368_0F40_4903_B06B_A4E8DE0BBD2F_.wvu.Cols" localSheetId="5" hidden="1">'SCHEDULE 1A Non-SChedule'!#REF!</definedName>
    <definedName name="Z_3AF5D368_0F40_4903_B06B_A4E8DE0BBD2F_.wvu.FilterData" localSheetId="5" hidden="1">'SCHEDULE 1A Non-SChedule'!#REF!</definedName>
    <definedName name="Z_3AF5D368_0F40_4903_B06B_A4E8DE0BBD2F_.wvu.PrintArea" localSheetId="5" hidden="1">'SCHEDULE 1A Non-SChedule'!$A$1:$K$21</definedName>
    <definedName name="Z_3AF5D368_0F40_4903_B06B_A4E8DE0BBD2F_.wvu.PrintArea" localSheetId="7" hidden="1">SUMMARY!$A$1:$F$18</definedName>
    <definedName name="Z_3AF5D368_0F40_4903_B06B_A4E8DE0BBD2F_.wvu.PrintTitles" localSheetId="5" hidden="1">'SCHEDULE 1A Non-SChedule'!$10:$12</definedName>
    <definedName name="Z_3AF5D368_0F40_4903_B06B_A4E8DE0BBD2F_.wvu.PrintTitles" localSheetId="7" hidden="1">SUMMARY!$2:$10</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Envelope'!$A$1:$F$57</definedName>
    <definedName name="Z_4F65FF32_EC61_4022_A399_2986D7B6B8B3_.wvu.Cols" localSheetId="4" hidden="1">'Bid Form 2nd Envelope'!$Z:$AJ</definedName>
    <definedName name="Z_4F65FF32_EC61_4022_A399_2986D7B6B8B3_.wvu.Cols" localSheetId="5" hidden="1">'SCHEDULE 1A Non-SChedule'!$N:$AA</definedName>
    <definedName name="Z_4F65FF32_EC61_4022_A399_2986D7B6B8B3_.wvu.PrintArea" localSheetId="4" hidden="1">'Bid Form 2nd Envelope'!$A$1:$F$57</definedName>
    <definedName name="Z_4F65FF32_EC61_4022_A399_2986D7B6B8B3_.wvu.PrintArea" localSheetId="5" hidden="1">'SCHEDULE 1A Non-SChedule'!$A$1:$K$21</definedName>
    <definedName name="Z_4F65FF32_EC61_4022_A399_2986D7B6B8B3_.wvu.PrintArea" localSheetId="7" hidden="1">SUMMARY!$A$1:$F$18</definedName>
    <definedName name="Z_4F65FF32_EC61_4022_A399_2986D7B6B8B3_.wvu.PrintTitles" localSheetId="5" hidden="1">'SCHEDULE 1A Non-SChedule'!$10:$12</definedName>
    <definedName name="Z_4F65FF32_EC61_4022_A399_2986D7B6B8B3_.wvu.PrintTitles" localSheetId="7" hidden="1">SUMMARY!$2:$10</definedName>
    <definedName name="Z_4F65FF32_EC61_4022_A399_2986D7B6B8B3_.wvu.Rows" localSheetId="5" hidden="1">'SCHEDULE 1A Non-SChedule'!#REF!</definedName>
    <definedName name="Z_611D8B62_9C40_451B_ABB4_92F111B2BF43_.wvu.Cols" localSheetId="5" hidden="1">'SCHEDULE 1A Non-SChedule'!#REF!</definedName>
    <definedName name="Z_611D8B62_9C40_451B_ABB4_92F111B2BF43_.wvu.FilterData" localSheetId="5" hidden="1">'SCHEDULE 1A Non-SChedule'!#REF!</definedName>
    <definedName name="Z_611D8B62_9C40_451B_ABB4_92F111B2BF43_.wvu.PrintArea" localSheetId="5" hidden="1">'SCHEDULE 1A Non-SChedule'!$A$1:$K$21</definedName>
    <definedName name="Z_611D8B62_9C40_451B_ABB4_92F111B2BF43_.wvu.PrintArea" localSheetId="7" hidden="1">SUMMARY!$A$1:$F$18</definedName>
    <definedName name="Z_611D8B62_9C40_451B_ABB4_92F111B2BF43_.wvu.PrintTitles" localSheetId="5" hidden="1">'SCHEDULE 1A Non-SChedule'!$10:$12</definedName>
    <definedName name="Z_611D8B62_9C40_451B_ABB4_92F111B2BF43_.wvu.PrintTitles" localSheetId="7" hidden="1">SUMMARY!$2:$10</definedName>
    <definedName name="Z_693AE0F1_9847_4E6A_B08E_BAB67D33B621_.wvu.Cols" localSheetId="5" hidden="1">'SCHEDULE 1A Non-SChedule'!$L:$N,'SCHEDULE 1A Non-SChedule'!$S:$Y</definedName>
    <definedName name="Z_693AE0F1_9847_4E6A_B08E_BAB67D33B621_.wvu.FilterData" localSheetId="5" hidden="1">'SCHEDULE 1A Non-SChedule'!#REF!</definedName>
    <definedName name="Z_693AE0F1_9847_4E6A_B08E_BAB67D33B621_.wvu.PrintArea" localSheetId="5" hidden="1">'SCHEDULE 1A Non-SChedule'!$A$1:$K$21</definedName>
    <definedName name="Z_693AE0F1_9847_4E6A_B08E_BAB67D33B621_.wvu.PrintArea" localSheetId="7" hidden="1">SUMMARY!$A$1:$F$18</definedName>
    <definedName name="Z_693AE0F1_9847_4E6A_B08E_BAB67D33B621_.wvu.PrintTitles" localSheetId="5" hidden="1">'SCHEDULE 1A Non-SChedule'!$10:$12</definedName>
    <definedName name="Z_693AE0F1_9847_4E6A_B08E_BAB67D33B621_.wvu.PrintTitles" localSheetId="7" hidden="1">SUMMARY!$2:$10</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Envelope'!$A$1:$F$57</definedName>
    <definedName name="Z_75ADC1CB_B2FC_4413_A994_9BBA99DCA57A_.wvu.Cols" localSheetId="5" hidden="1">'SCHEDULE 1A Non-SChedule'!$L:$M,'SCHEDULE 1A Non-SChedule'!$S:$Y</definedName>
    <definedName name="Z_75ADC1CB_B2FC_4413_A994_9BBA99DCA57A_.wvu.FilterData" localSheetId="5" hidden="1">'SCHEDULE 1A Non-SChedule'!$I$1:$I$182</definedName>
    <definedName name="Z_75ADC1CB_B2FC_4413_A994_9BBA99DCA57A_.wvu.PrintArea" localSheetId="5" hidden="1">'SCHEDULE 1A Non-SChedule'!$A$1:$K$82</definedName>
    <definedName name="Z_75ADC1CB_B2FC_4413_A994_9BBA99DCA57A_.wvu.PrintArea" localSheetId="7" hidden="1">SUMMARY!$A$1:$F$18</definedName>
    <definedName name="Z_75ADC1CB_B2FC_4413_A994_9BBA99DCA57A_.wvu.PrintTitles" localSheetId="5" hidden="1">'SCHEDULE 1A Non-SChedule'!$10:$12</definedName>
    <definedName name="Z_75ADC1CB_B2FC_4413_A994_9BBA99DCA57A_.wvu.PrintTitles" localSheetId="7" hidden="1">SUMMARY!$2:$10</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Cols" localSheetId="5" hidden="1">'SCHEDULE 1A Non-SChedule'!#REF!</definedName>
    <definedName name="Z_7FEA3959_92A6_4B7E_927B_087EAC5E7414_.wvu.FilterData" localSheetId="5" hidden="1">'SCHEDULE 1A Non-SChedule'!$I$1:$I$182</definedName>
    <definedName name="Z_7FEA3959_92A6_4B7E_927B_087EAC5E7414_.wvu.PrintArea" localSheetId="4" hidden="1">'Bid Form 2nd Envelope'!$A$1:$F$57</definedName>
    <definedName name="Z_7FEA3959_92A6_4B7E_927B_087EAC5E7414_.wvu.PrintArea" localSheetId="5" hidden="1">'SCHEDULE 1A Non-SChedule'!$A$1:$K$82</definedName>
    <definedName name="Z_7FEA3959_92A6_4B7E_927B_087EAC5E7414_.wvu.PrintArea" localSheetId="7" hidden="1">SUMMARY!$A$1:$F$18</definedName>
    <definedName name="Z_7FEA3959_92A6_4B7E_927B_087EAC5E7414_.wvu.PrintTitles" localSheetId="5" hidden="1">'SCHEDULE 1A Non-SChedule'!$10:$12</definedName>
    <definedName name="Z_7FEA3959_92A6_4B7E_927B_087EAC5E7414_.wvu.PrintTitles" localSheetId="7" hidden="1">SUMMARY!$2:$10</definedName>
    <definedName name="Z_7FEA3959_92A6_4B7E_927B_087EAC5E7414_.wvu.Rows" localSheetId="5" hidden="1">'SCHEDULE 1A Non-SChedule'!#REF!</definedName>
    <definedName name="Z_85C5F000_3F2E_4A34_B83F_6CE80CF74968_.wvu.Cols" localSheetId="5" hidden="1">'SCHEDULE 1A Non-SChedule'!$S:$Y</definedName>
    <definedName name="Z_85C5F000_3F2E_4A34_B83F_6CE80CF74968_.wvu.FilterData" localSheetId="5" hidden="1">'SCHEDULE 1A Non-SChedule'!$I$1:$I$182</definedName>
    <definedName name="Z_85C5F000_3F2E_4A34_B83F_6CE80CF74968_.wvu.PrintArea" localSheetId="5" hidden="1">'SCHEDULE 1A Non-SChedule'!$A$1:$K$82</definedName>
    <definedName name="Z_85C5F000_3F2E_4A34_B83F_6CE80CF74968_.wvu.PrintArea" localSheetId="7" hidden="1">SUMMARY!$A$1:$F$18</definedName>
    <definedName name="Z_85C5F000_3F2E_4A34_B83F_6CE80CF74968_.wvu.PrintTitles" localSheetId="5" hidden="1">'SCHEDULE 1A Non-SChedule'!$10:$12</definedName>
    <definedName name="Z_85C5F000_3F2E_4A34_B83F_6CE80CF74968_.wvu.PrintTitles" localSheetId="7" hidden="1">SUMMARY!$2:$10</definedName>
    <definedName name="Z_85C5F000_3F2E_4A34_B83F_6CE80CF74968_.wvu.Rows" localSheetId="5" hidden="1">'SCHEDULE 1A Non-SChedule'!#REF!</definedName>
    <definedName name="Z_89820FCD_8AFD_42C4_B05F_5701FCC12354_.wvu.Cols" localSheetId="5" hidden="1">'SCHEDULE 1A Non-SChedule'!$L:$M,'SCHEDULE 1A Non-SChedule'!$S:$Y</definedName>
    <definedName name="Z_89820FCD_8AFD_42C4_B05F_5701FCC12354_.wvu.FilterData" localSheetId="5" hidden="1">'SCHEDULE 1A Non-SChedule'!$I$1:$I$182</definedName>
    <definedName name="Z_89820FCD_8AFD_42C4_B05F_5701FCC12354_.wvu.PrintArea" localSheetId="5" hidden="1">'SCHEDULE 1A Non-SChedule'!$A$1:$K$82</definedName>
    <definedName name="Z_89820FCD_8AFD_42C4_B05F_5701FCC12354_.wvu.PrintArea" localSheetId="7" hidden="1">SUMMARY!$A$1:$F$18</definedName>
    <definedName name="Z_89820FCD_8AFD_42C4_B05F_5701FCC12354_.wvu.PrintTitles" localSheetId="5" hidden="1">'SCHEDULE 1A Non-SChedule'!$10:$12</definedName>
    <definedName name="Z_89820FCD_8AFD_42C4_B05F_5701FCC12354_.wvu.PrintTitles" localSheetId="7" hidden="1">SUMMARY!$2:$10</definedName>
    <definedName name="Z_8DCF598F_E3E8_4517_8889_6DF83747DD2A_.wvu.FilterData" localSheetId="5" hidden="1">'SCHEDULE 1A Non-SChedule'!$I$1:$I$182</definedName>
    <definedName name="Z_8DCF598F_E3E8_4517_8889_6DF83747DD2A_.wvu.PrintArea" localSheetId="5" hidden="1">'SCHEDULE 1A Non-SChedule'!$A$1:$K$82</definedName>
    <definedName name="Z_8DCF598F_E3E8_4517_8889_6DF83747DD2A_.wvu.PrintArea" localSheetId="7" hidden="1">SUMMARY!$A$1:$F$18</definedName>
    <definedName name="Z_8DCF598F_E3E8_4517_8889_6DF83747DD2A_.wvu.PrintTitles" localSheetId="5" hidden="1">'SCHEDULE 1A Non-SChedule'!$10:$12</definedName>
    <definedName name="Z_8DCF598F_E3E8_4517_8889_6DF83747DD2A_.wvu.PrintTitles" localSheetId="7" hidden="1">SUMMARY!$2:$10</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Cols" localSheetId="5" hidden="1">'SCHEDULE 1A Non-SChedule'!#REF!,'SCHEDULE 1A Non-SChedule'!#REF!</definedName>
    <definedName name="Z_92E4643E_E153_4A15_ADC8_B3E5FA86113E_.wvu.FilterData" localSheetId="5" hidden="1">'SCHEDULE 1A Non-SChedule'!$E$1:$E$182</definedName>
    <definedName name="Z_92E4643E_E153_4A15_ADC8_B3E5FA86113E_.wvu.PrintArea" localSheetId="4" hidden="1">'Bid Form 2nd Envelope'!$A$1:$F$55</definedName>
    <definedName name="Z_92E4643E_E153_4A15_ADC8_B3E5FA86113E_.wvu.PrintArea" localSheetId="5" hidden="1">'SCHEDULE 1A Non-SChedule'!$A$1:$K$82</definedName>
    <definedName name="Z_92E4643E_E153_4A15_ADC8_B3E5FA86113E_.wvu.PrintArea" localSheetId="7" hidden="1">SUMMARY!$A$1:$F$18</definedName>
    <definedName name="Z_92E4643E_E153_4A15_ADC8_B3E5FA86113E_.wvu.PrintTitles" localSheetId="5" hidden="1">'SCHEDULE 1A Non-SChedule'!$10:$12</definedName>
    <definedName name="Z_92E4643E_E153_4A15_ADC8_B3E5FA86113E_.wvu.PrintTitles" localSheetId="7" hidden="1">SUMMARY!$2:$10</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Cols" localSheetId="5" hidden="1">'SCHEDULE 1A Non-SChedule'!$S:$Y</definedName>
    <definedName name="Z_996AFBE6_B482_42C1_8052_EFE8998821C2_.wvu.FilterData" localSheetId="5" hidden="1">'SCHEDULE 1A Non-SChedule'!$I$1:$I$182</definedName>
    <definedName name="Z_996AFBE6_B482_42C1_8052_EFE8998821C2_.wvu.PrintArea" localSheetId="5" hidden="1">'SCHEDULE 1A Non-SChedule'!$A$1:$K$82</definedName>
    <definedName name="Z_996AFBE6_B482_42C1_8052_EFE8998821C2_.wvu.PrintArea" localSheetId="7" hidden="1">SUMMARY!$A$1:$F$18</definedName>
    <definedName name="Z_996AFBE6_B482_42C1_8052_EFE8998821C2_.wvu.PrintTitles" localSheetId="5" hidden="1">'SCHEDULE 1A Non-SChedule'!$10:$12</definedName>
    <definedName name="Z_996AFBE6_B482_42C1_8052_EFE8998821C2_.wvu.PrintTitles" localSheetId="7" hidden="1">SUMMARY!$2:$10</definedName>
    <definedName name="Z_996AFBE6_B482_42C1_8052_EFE8998821C2_.wvu.Rows" localSheetId="5" hidden="1">'SCHEDULE 1A Non-SChedule'!#REF!</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Cols" localSheetId="5" hidden="1">'SCHEDULE 1A Non-SChedule'!#REF!,'SCHEDULE 1A Non-SChedule'!#REF!</definedName>
    <definedName name="Z_A6F13BD3_B96C_452C_968D_78F6E5959979_.wvu.FilterData" localSheetId="5" hidden="1">'SCHEDULE 1A Non-SChedule'!$E$1:$E$182</definedName>
    <definedName name="Z_A6F13BD3_B96C_452C_968D_78F6E5959979_.wvu.PrintArea" localSheetId="4" hidden="1">'Bid Form 2nd Envelope'!$A$1:$F$55</definedName>
    <definedName name="Z_A6F13BD3_B96C_452C_968D_78F6E5959979_.wvu.PrintArea" localSheetId="5" hidden="1">'SCHEDULE 1A Non-SChedule'!$A$1:$K$82</definedName>
    <definedName name="Z_A6F13BD3_B96C_452C_968D_78F6E5959979_.wvu.PrintArea" localSheetId="7" hidden="1">SUMMARY!$A$1:$F$18</definedName>
    <definedName name="Z_A6F13BD3_B96C_452C_968D_78F6E5959979_.wvu.PrintTitles" localSheetId="5" hidden="1">'SCHEDULE 1A Non-SChedule'!$10:$12</definedName>
    <definedName name="Z_A6F13BD3_B96C_452C_968D_78F6E5959979_.wvu.PrintTitles" localSheetId="7" hidden="1">SUMMARY!$2:$10</definedName>
    <definedName name="Z_A7DBDDEF_9245_44C6_9EBF_032DB6E1C0A2_.wvu.PrintArea" localSheetId="4" hidden="1">'Bid Form 2nd Envelope'!$A$1:$F$57</definedName>
    <definedName name="Z_AD86AC6C_B2E5_489A_BA08_94D78CF752AB_.wvu.Cols" localSheetId="5" hidden="1">'SCHEDULE 1A Non-SChedule'!$S:$Y</definedName>
    <definedName name="Z_AD86AC6C_B2E5_489A_BA08_94D78CF752AB_.wvu.FilterData" localSheetId="5" hidden="1">'SCHEDULE 1A Non-SChedule'!$I$1:$I$182</definedName>
    <definedName name="Z_AD86AC6C_B2E5_489A_BA08_94D78CF752AB_.wvu.PrintArea" localSheetId="5" hidden="1">'SCHEDULE 1A Non-SChedule'!$A$1:$K$82</definedName>
    <definedName name="Z_AD86AC6C_B2E5_489A_BA08_94D78CF752AB_.wvu.PrintArea" localSheetId="7" hidden="1">SUMMARY!$A$1:$F$18</definedName>
    <definedName name="Z_AD86AC6C_B2E5_489A_BA08_94D78CF752AB_.wvu.PrintTitles" localSheetId="5" hidden="1">'SCHEDULE 1A Non-SChedule'!$10:$12</definedName>
    <definedName name="Z_AD86AC6C_B2E5_489A_BA08_94D78CF752AB_.wvu.PrintTitles" localSheetId="7" hidden="1">SUMMARY!$2:$10</definedName>
    <definedName name="Z_AD86AC6C_B2E5_489A_BA08_94D78CF752AB_.wvu.Rows" localSheetId="5" hidden="1">'SCHEDULE 1A Non-SChedule'!#REF!</definedName>
    <definedName name="Z_B23AD343_29DA_4CE0_BD10_47BF44F3782F_.wvu.PrintArea" localSheetId="4" hidden="1">'Bid Form 2nd Envelope'!$A$1:$F$57</definedName>
    <definedName name="Z_B3CE7B10_A914_4559_A6DA_AED8C22AFD6D_.wvu.PrintArea" localSheetId="4" hidden="1">'Bid Form 2nd Envelope'!$A$1:$F$57</definedName>
    <definedName name="Z_B7DA3930_F502_4F10_B6E9_DF93489BC550_.wvu.Cols" localSheetId="5" hidden="1">'SCHEDULE 1A Non-SChedule'!#REF!,'SCHEDULE 1A Non-SChedule'!$S:$Y</definedName>
    <definedName name="Z_B7DA3930_F502_4F10_B6E9_DF93489BC550_.wvu.FilterData" localSheetId="5" hidden="1">'SCHEDULE 1A Non-SChedule'!$I$1:$I$182</definedName>
    <definedName name="Z_B7DA3930_F502_4F10_B6E9_DF93489BC550_.wvu.PrintArea" localSheetId="5" hidden="1">'SCHEDULE 1A Non-SChedule'!$A$1:$K$82</definedName>
    <definedName name="Z_B7DA3930_F502_4F10_B6E9_DF93489BC550_.wvu.PrintArea" localSheetId="7" hidden="1">SUMMARY!$A$1:$F$18</definedName>
    <definedName name="Z_B7DA3930_F502_4F10_B6E9_DF93489BC550_.wvu.PrintTitles" localSheetId="5" hidden="1">'SCHEDULE 1A Non-SChedule'!$10:$12</definedName>
    <definedName name="Z_B7DA3930_F502_4F10_B6E9_DF93489BC550_.wvu.PrintTitles" localSheetId="7" hidden="1">SUMMARY!$2:$10</definedName>
    <definedName name="Z_B7DA3930_F502_4F10_B6E9_DF93489BC550_.wvu.Rows" localSheetId="5" hidden="1">'SCHEDULE 1A Non-SChedule'!#REF!</definedName>
    <definedName name="Z_B835C05C_B615_4DCB_982D_4519616B3CD8_.wvu.PrintArea" localSheetId="4" hidden="1">'Bid Form 2nd Envelope'!$A$1:$F$57</definedName>
    <definedName name="Z_B95AE71C_5BDA_4E26_8FE3_DB001AA67062_.wvu.Cols" localSheetId="5" hidden="1">'SCHEDULE 1A Non-SChedule'!$L:$N,'SCHEDULE 1A Non-SChedule'!$S:$Y</definedName>
    <definedName name="Z_B95AE71C_5BDA_4E26_8FE3_DB001AA67062_.wvu.FilterData" localSheetId="5" hidden="1">'SCHEDULE 1A Non-SChedule'!$I$1:$I$182</definedName>
    <definedName name="Z_B95AE71C_5BDA_4E26_8FE3_DB001AA67062_.wvu.PrintArea" localSheetId="5" hidden="1">'SCHEDULE 1A Non-SChedule'!$A$1:$K$82</definedName>
    <definedName name="Z_B95AE71C_5BDA_4E26_8FE3_DB001AA67062_.wvu.PrintArea" localSheetId="7" hidden="1">SUMMARY!$A$1:$F$18</definedName>
    <definedName name="Z_B95AE71C_5BDA_4E26_8FE3_DB001AA67062_.wvu.PrintTitles" localSheetId="5" hidden="1">'SCHEDULE 1A Non-SChedule'!$10:$12</definedName>
    <definedName name="Z_B95AE71C_5BDA_4E26_8FE3_DB001AA67062_.wvu.PrintTitles" localSheetId="7" hidden="1">SUMMARY!$2:$10</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Envelope'!$A$1:$F$57</definedName>
    <definedName name="Z_D53177B2_31EC_4222_B97A_A37DCFD9E45B_.wvu.PrintArea" localSheetId="4" hidden="1">'Bid Form 2nd Envelope'!$A$1:$F$57</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Cols" localSheetId="5" hidden="1">'SCHEDULE 1A Non-SChedule'!#REF!,'SCHEDULE 1A Non-SChedule'!$S:$Y</definedName>
    <definedName name="Z_DECF7153_B692_414F_BA42_AEEFA09CA6EC_.wvu.FilterData" localSheetId="5" hidden="1">'SCHEDULE 1A Non-SChedule'!$I$1:$I$182</definedName>
    <definedName name="Z_DECF7153_B692_414F_BA42_AEEFA09CA6EC_.wvu.PrintArea" localSheetId="5" hidden="1">'SCHEDULE 1A Non-SChedule'!$A$1:$K$82</definedName>
    <definedName name="Z_DECF7153_B692_414F_BA42_AEEFA09CA6EC_.wvu.PrintArea" localSheetId="7" hidden="1">SUMMARY!$A$1:$F$18</definedName>
    <definedName name="Z_DECF7153_B692_414F_BA42_AEEFA09CA6EC_.wvu.PrintTitles" localSheetId="5" hidden="1">'SCHEDULE 1A Non-SChedule'!$10:$12</definedName>
    <definedName name="Z_DECF7153_B692_414F_BA42_AEEFA09CA6EC_.wvu.PrintTitles" localSheetId="7" hidden="1">SUMMARY!$2:$10</definedName>
    <definedName name="Z_E81F0721_C35D_4189_B675_E46A21339863_.wvu.Cols" localSheetId="4" hidden="1">'Bid Form 2nd Envelope'!$G:$AO</definedName>
    <definedName name="Z_E97134B6_5E8D_4951_8DA0_73D065532361_.wvu.PrintArea" localSheetId="4" hidden="1">'Bid Form 2nd Envelope'!$A$1:$F$57</definedName>
    <definedName name="Z_E9F4E142_7D26_464D_BECA_4F3806DB1FE1_.wvu.PrintArea" localSheetId="4" hidden="1">'Bid Form 2nd Envelope'!$A$1:$F$57</definedName>
    <definedName name="Z_ECE9294F_C910_4036_88BC_B1F2176FB06B_.wvu.PrintArea" localSheetId="4" hidden="1">'Bid Form 2nd Envelope'!$A$1:$F$57</definedName>
    <definedName name="Z_ECEBABD0_566A_41C4_AA9A_38EA30EFEDA8_.wvu.PrintArea" localSheetId="3" hidden="1">'Names of Bidder'!$B$1:$D$44</definedName>
    <definedName name="Z_EE46BCD1_F715_4FA9_A5FC_1B125AD601E0_.wvu.PrintArea" localSheetId="4" hidden="1">'Bid Form 2nd Envelope'!$A$1:$F$57</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Niraj Mishra - Personal View" guid="{92E4643E-E153-4A15-ADC8-B3E5FA86113E}" mergeInterval="0" personalView="1" maximized="1" xWindow="-8" yWindow="-8" windowWidth="1382" windowHeight="744" tabRatio="842" activeSheetId="2"/>
    <customWorkbookView name="Akhilesh Kumar Singh {अखिलेश कुमार सिंह} - Personal View" guid="{1A69D62F-E881-40D6-8A9A-90D0B2FD17F9}" mergeInterval="0" personalView="1" maximized="1" windowWidth="1916" windowHeight="854" tabRatio="842" activeSheetId="12"/>
    <customWorkbookView name="Nrapendra Kumar - Personal View" guid="{7FEA3959-92A6-4B7E-927B-087EAC5E7414}" mergeInterval="0" personalView="1" maximized="1" windowWidth="1239" windowHeight="511" tabRatio="842" activeSheetId="2"/>
    <customWorkbookView name="G.V.N.Ananda Kumar - Personal View" guid="{8DCF598F-E3E8-4517-8889-6DF83747DD2A}" mergeInterval="0" personalView="1" maximized="1" windowWidth="1362" windowHeight="543" tabRatio="842" activeSheetId="13"/>
    <customWorkbookView name="Jasminder Singh - Personal View" guid="{B7DA3930-F502-4F10-B6E9-DF93489BC550}" mergeInterval="0" personalView="1" maximized="1" windowWidth="1596" windowHeight="674" tabRatio="804" activeSheetId="30"/>
    <customWorkbookView name="11086 - Personal View" guid="{89820FCD-8AFD-42C4-B05F-5701FCC12354}" mergeInterval="0" personalView="1" maximized="1" windowWidth="1270" windowHeight="511" tabRatio="632" activeSheetId="23"/>
    <customWorkbookView name="31103 - Personal View" guid="{DECF7153-B692-414F-BA42-AEEFA09CA6EC}" mergeInterval="0" personalView="1" maximized="1" windowWidth="1362" windowHeight="543" tabRatio="632" activeSheetId="23"/>
    <customWorkbookView name="01660 - Personal View" guid="{693AE0F1-9847-4E6A-B08E-BAB67D33B621}" mergeInterval="0" personalView="1" maximized="1" xWindow="1" yWindow="1" windowWidth="1362" windowHeight="538" tabRatio="632" activeSheetId="20" showComments="commIndAndComment"/>
    <customWorkbookView name="01192 - Personal View" guid="{38BADFEC-005D-4348-A1C4-C10C151F5DFC}" mergeInterval="0" personalView="1" maximized="1" xWindow="1" yWindow="1" windowWidth="1366" windowHeight="538" tabRatio="632" activeSheetId="2"/>
    <customWorkbookView name="gowda - Personal View" guid="{3AF5D368-0F40-4903-B06B-A4E8DE0BBD2F}" mergeInterval="0" personalView="1" maximized="1" xWindow="1" yWindow="1" windowWidth="1440" windowHeight="670" tabRatio="632" activeSheetId="19"/>
    <customWorkbookView name="Ann Mary Jose           - Personal View" guid="{091A6405-72DB-46E0-B81A-EC53A5C58396}" mergeInterval="0" personalView="1" maximized="1" xWindow="1" yWindow="1" windowWidth="1362" windowHeight="492" tabRatio="632" activeSheetId="2"/>
    <customWorkbookView name="20074 - Personal View" guid="{4F65FF32-EC61-4022-A399-2986D7B6B8B3}" mergeInterval="0" personalView="1" maximized="1" windowWidth="1020" windowHeight="539" tabRatio="632" activeSheetId="6"/>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8"/>
    <customWorkbookView name="admin - Personal View" guid="{611D8B62-9C40-451B-ABB4-92F111B2BF43}" mergeInterval="0" personalView="1" maximized="1" xWindow="1" yWindow="1" windowWidth="1280" windowHeight="794" tabRatio="632" activeSheetId="1"/>
    <customWorkbookView name="Parveen Saluja - Personal View" guid="{75ADC1CB-B2FC-4413-A994-9BBA99DCA57A}" mergeInterval="0" personalView="1" maximized="1" windowWidth="1362" windowHeight="543" tabRatio="632" activeSheetId="2"/>
    <customWorkbookView name="Dinesh C. Nainwal - Personal View" guid="{2CE5BBB8-7D2C-4EA1-98DE-92BEDF0C8A97}" mergeInterval="0" personalView="1" maximized="1" windowWidth="1362" windowHeight="543" tabRatio="804" activeSheetId="25"/>
    <customWorkbookView name="Parveen Kumar - Personal View" guid="{B95AE71C-5BDA-4E26-8FE3-DB001AA67062}" mergeInterval="0" personalView="1" maximized="1" windowWidth="1362" windowHeight="543" tabRatio="804" activeSheetId="30"/>
    <customWorkbookView name="60003018 - Personal View" guid="{85C5F000-3F2E-4A34-B83F-6CE80CF74968}" mergeInterval="0" personalView="1" maximized="1" xWindow="1" yWindow="1" windowWidth="1366" windowHeight="538" tabRatio="804" activeSheetId="10" showComments="commIndAndComment"/>
    <customWorkbookView name="60002881 - Personal View" guid="{996AFBE6-B482-42C1-8052-EFE8998821C2}" mergeInterval="0" personalView="1" maximized="1" xWindow="1" yWindow="1" windowWidth="1362" windowHeight="538" tabRatio="804" activeSheetId="6"/>
    <customWorkbookView name="60001959 - Personal View" guid="{AD86AC6C-B2E5-489A-BA08-94D78CF752AB}" mergeInterval="0" personalView="1" maximized="1" windowWidth="1362" windowHeight="553" tabRatio="804" activeSheetId="2"/>
    <customWorkbookView name="A K Singh - Personal View" guid="{2F2FBC91-79AB-49BF-B046-986FA957665E}" mergeInterval="0" personalView="1" maximized="1" windowWidth="1276" windowHeight="798" tabRatio="842" activeSheetId="4"/>
    <customWorkbookView name="Prashanth Kumar Gade {प्रशांत जि} - Personal View" guid="{A6F13BD3-B96C-452C-968D-78F6E5959979}" mergeInterval="0" personalView="1" maximized="1" windowWidth="1916" windowHeight="794" tabRatio="842" activeSheetId="29" showComments="commIndAndComment"/>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37" l="1"/>
  <c r="K26" i="37"/>
  <c r="A3" i="43"/>
  <c r="A2" i="37"/>
  <c r="K44" i="43" a="1"/>
  <c r="K44" i="43" s="1"/>
  <c r="C44" i="43" a="1"/>
  <c r="C44" i="43" s="1"/>
  <c r="C43" i="43"/>
  <c r="L39" i="43"/>
  <c r="M39" i="43" s="1"/>
  <c r="L38" i="43"/>
  <c r="M38" i="43" s="1"/>
  <c r="L37" i="43"/>
  <c r="L36" i="43"/>
  <c r="M36" i="43" s="1"/>
  <c r="L35" i="43"/>
  <c r="M35" i="43" s="1"/>
  <c r="L34" i="43"/>
  <c r="L33" i="43"/>
  <c r="M33" i="43" s="1"/>
  <c r="L32" i="43"/>
  <c r="M32" i="43" s="1"/>
  <c r="L31" i="43"/>
  <c r="M31" i="43" s="1"/>
  <c r="L30" i="43"/>
  <c r="L29" i="43"/>
  <c r="L28" i="43"/>
  <c r="M28" i="43" s="1"/>
  <c r="L27" i="43"/>
  <c r="M27" i="43" s="1"/>
  <c r="L26" i="43"/>
  <c r="M26" i="43" s="1"/>
  <c r="L25" i="43"/>
  <c r="L24" i="43"/>
  <c r="M24" i="43" s="1"/>
  <c r="L23" i="43"/>
  <c r="M23" i="43" s="1"/>
  <c r="L22" i="43"/>
  <c r="M22" i="43" s="1"/>
  <c r="L21" i="43"/>
  <c r="L20" i="43"/>
  <c r="M20" i="43" s="1"/>
  <c r="L19" i="43"/>
  <c r="M19" i="43" s="1"/>
  <c r="L18" i="43"/>
  <c r="M18" i="43" s="1"/>
  <c r="L17" i="43"/>
  <c r="M17" i="43" s="1"/>
  <c r="L16" i="43"/>
  <c r="M16" i="43" s="1"/>
  <c r="L15" i="43"/>
  <c r="M15" i="43" s="1"/>
  <c r="K9" i="43"/>
  <c r="B9" i="43"/>
  <c r="K8" i="43"/>
  <c r="B8" i="43"/>
  <c r="K7" i="43"/>
  <c r="B7" i="43"/>
  <c r="K6" i="43"/>
  <c r="I40" i="43" l="1"/>
  <c r="F13" i="19" s="1" a="1"/>
  <c r="F13" i="19" s="1"/>
  <c r="K75" i="37"/>
  <c r="K74" i="37"/>
  <c r="K73" i="37"/>
  <c r="C81" i="37"/>
  <c r="K81" i="37"/>
  <c r="C82" i="37"/>
  <c r="K82" i="37"/>
  <c r="K70" i="37"/>
  <c r="K69" i="37"/>
  <c r="I66" i="37"/>
  <c r="K65" i="37"/>
  <c r="K58" i="37"/>
  <c r="K43" i="37"/>
  <c r="K15" i="37"/>
  <c r="K20" i="37"/>
  <c r="K19" i="37"/>
  <c r="K66" i="37"/>
  <c r="K64" i="37"/>
  <c r="K63" i="37"/>
  <c r="K62" i="37"/>
  <c r="H77" i="37" l="1"/>
  <c r="H71" i="37"/>
  <c r="H59" i="37"/>
  <c r="H67" i="37"/>
  <c r="K16" i="37" l="1"/>
  <c r="K17" i="37"/>
  <c r="K18" i="37"/>
  <c r="B2" i="41"/>
  <c r="B1" i="41"/>
  <c r="A2" i="40"/>
  <c r="B41" i="29"/>
  <c r="F17" i="19"/>
  <c r="A54" i="29"/>
  <c r="H21" i="37" l="1"/>
  <c r="H78" i="37" s="1"/>
  <c r="F11" i="19" s="1" a="1"/>
  <c r="F11" i="19" s="1"/>
  <c r="F15" i="19" s="1"/>
  <c r="F18" i="19"/>
  <c r="A1" i="19"/>
  <c r="A2" i="19"/>
  <c r="B7" i="19"/>
  <c r="B8" i="19"/>
  <c r="B6" i="19"/>
  <c r="F9" i="19"/>
  <c r="F8" i="19"/>
  <c r="F7" i="19"/>
  <c r="F6" i="19"/>
  <c r="I9" i="37"/>
  <c r="F39" i="29"/>
  <c r="B42" i="29"/>
  <c r="B18" i="19" l="1"/>
  <c r="B17" i="19"/>
  <c r="I6" i="37"/>
  <c r="I7" i="37"/>
  <c r="I8" i="37"/>
  <c r="I5" i="37"/>
  <c r="C7" i="37"/>
  <c r="C8" i="37"/>
  <c r="C6" i="37"/>
  <c r="B17" i="29" l="1"/>
  <c r="C15" i="29"/>
  <c r="B6" i="29"/>
  <c r="B2" i="39"/>
  <c r="F2" i="39" s="1"/>
  <c r="B3" i="39"/>
  <c r="D49" i="41"/>
  <c r="J43" i="41"/>
  <c r="G43" i="41" s="1"/>
  <c r="B19" i="41"/>
  <c r="B14" i="41"/>
  <c r="B13" i="41"/>
  <c r="B10" i="41"/>
  <c r="B7" i="41"/>
  <c r="AD6" i="41"/>
  <c r="L6" i="41"/>
  <c r="B18" i="41" s="1"/>
  <c r="I6" i="41"/>
  <c r="A2" i="43" l="1"/>
  <c r="A1" i="37"/>
  <c r="A1" i="29"/>
  <c r="A5" i="19"/>
  <c r="A5" i="37"/>
  <c r="A5" i="41"/>
  <c r="J12" i="41"/>
  <c r="I12" i="41"/>
  <c r="B9" i="41"/>
  <c r="Y6" i="37"/>
  <c r="Y1" i="37"/>
  <c r="T1" i="37"/>
  <c r="A4" i="19" l="1"/>
  <c r="A4" i="37"/>
  <c r="H34" i="29" l="1"/>
  <c r="AG6" i="29" l="1"/>
  <c r="AG7" i="29"/>
  <c r="AG8" i="29" s="1"/>
  <c r="AG9" i="29"/>
  <c r="B36" i="29" l="1"/>
  <c r="AB17" i="29" l="1"/>
  <c r="AC1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tc={F92A01EE-4E38-4743-8B16-C8F51E675B45}</author>
    <author>tc={3FB5CCE3-FD15-4AE6-888A-DFA63BE887A6}</author>
    <author>tc={D1F68D56-3A18-4AA4-9F07-A30FFD1DD367}</author>
  </authors>
  <commentList>
    <comment ref="I62" authorId="0" shapeId="0" xr:uid="{F92A01EE-4E38-4743-8B16-C8F51E675B45}">
      <text>
        <t>[Threaded comment]
Your version of Excel allows you to read this threaded comment; however, any edits to it will get removed if the file is opened in a newer version of Excel. Learn more: https://go.microsoft.com/fwlink/?linkid=870924
Comment:
    10 spares</t>
      </text>
    </comment>
    <comment ref="I65" authorId="1" shapeId="0" xr:uid="{3FB5CCE3-FD15-4AE6-888A-DFA63BE887A6}">
      <text>
        <t>[Threaded comment]
Your version of Excel allows you to read this threaded comment; however, any edits to it will get removed if the file is opened in a newer version of Excel. Learn more: https://go.microsoft.com/fwlink/?linkid=870924
Comment:
    10 spares</t>
      </text>
    </comment>
    <comment ref="I68" authorId="2" shapeId="0" xr:uid="{D1F68D56-3A18-4AA4-9F07-A30FFD1DD367}">
      <text>
        <t>[Threaded comment]
Your version of Excel allows you to read this threaded comment; however, any edits to it will get removed if the file is opened in a newer version of Excel. Learn more: https://go.microsoft.com/fwlink/?linkid=870924
Comment:
    10 spares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Subhashri Bhowmick {सुभोश्री भौमिक}</author>
  </authors>
  <commentList>
    <comment ref="I12" authorId="0" shapeId="0" xr:uid="{5C9D81B0-B3E7-4246-80D9-AC5E130954C5}">
      <text>
        <r>
          <rPr>
            <b/>
            <sz val="9"/>
            <color indexed="81"/>
            <rFont val="Tahoma"/>
            <family val="2"/>
          </rPr>
          <t>The Total amount for each item has been calculated by considering Total Qnty i.e. Total amount ( Clumn I) = Rate ( Column H ) X Total Qnty  (Column G)</t>
        </r>
        <r>
          <rPr>
            <sz val="9"/>
            <color indexed="81"/>
            <rFont val="Tahoma"/>
            <family val="2"/>
          </rPr>
          <t xml:space="preserve">
</t>
        </r>
      </text>
    </comment>
    <comment ref="K15" authorId="0" shapeId="0" xr:uid="{D7237524-54C3-443C-8F98-017C9D599F37}">
      <text>
        <r>
          <rPr>
            <b/>
            <sz val="9"/>
            <color indexed="81"/>
            <rFont val="Tahoma"/>
            <family val="2"/>
          </rPr>
          <t>The bidders are requested to Quote the Percentage ( %)  (+) for above Cost estimate and (-) for below Cost Estimate.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<sst xmlns="http://schemas.openxmlformats.org/spreadsheetml/2006/main" count="419" uniqueCount="331">
  <si>
    <t>Bought-Out</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</si>
  <si>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</si>
  <si>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</si>
  <si>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</si>
  <si>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</si>
  <si>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</si>
  <si>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</si>
  <si>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</si>
  <si>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</si>
  <si>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</si>
  <si>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</si>
  <si>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</si>
  <si>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</si>
  <si>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</si>
  <si>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</si>
  <si>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</si>
  <si>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</si>
  <si>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</si>
  <si>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</si>
  <si>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</si>
  <si>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</si>
  <si>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</si>
  <si>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</si>
  <si>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</si>
  <si>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</si>
  <si>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</si>
  <si>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</si>
  <si>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</si>
  <si>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</si>
  <si>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</si>
  <si>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</si>
  <si>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</si>
  <si>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</si>
  <si>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</si>
  <si>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</si>
  <si>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</si>
  <si>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</si>
  <si>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</si>
  <si>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</si>
  <si>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</si>
  <si>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</si>
  <si>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Direct Total</t>
  </si>
  <si>
    <t>`</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</si>
  <si>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</si>
  <si>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</si>
  <si>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</si>
  <si>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</si>
  <si>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</si>
  <si>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</si>
  <si>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</si>
  <si>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</si>
  <si>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</si>
  <si>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</si>
  <si>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</si>
  <si>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</si>
  <si>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</si>
  <si>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</si>
  <si>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</si>
  <si>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</si>
  <si>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</si>
  <si>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Unit</t>
  </si>
  <si>
    <t>SI. No.</t>
  </si>
  <si>
    <t>Qty.</t>
  </si>
  <si>
    <t>Description</t>
  </si>
  <si>
    <t>(i)</t>
  </si>
  <si>
    <t>(ii)</t>
  </si>
  <si>
    <t>Sl. No.</t>
  </si>
  <si>
    <t>Total Price (INR)</t>
  </si>
  <si>
    <t>1</t>
  </si>
  <si>
    <t>(GRAND SUMMARY)</t>
  </si>
  <si>
    <t>Item  Description</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</si>
  <si>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</si>
  <si>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</si>
  <si>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</si>
  <si>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</si>
  <si>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</si>
  <si>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</si>
  <si>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</si>
  <si>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</si>
  <si>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</si>
  <si>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</si>
  <si>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</si>
  <si>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</si>
  <si>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</si>
  <si>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</si>
  <si>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</si>
  <si>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</si>
  <si>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</si>
  <si>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</si>
  <si>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</si>
  <si>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 xml:space="preserve">Date : </t>
  </si>
  <si>
    <t>Note :</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</si>
  <si>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</si>
  <si>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</si>
  <si>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</si>
  <si>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</si>
  <si>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</si>
  <si>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</si>
  <si>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</si>
  <si>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Rate of GST applicable ( in %)</t>
  </si>
  <si>
    <t>For and on behalf of</t>
  </si>
  <si>
    <t>Sr. General Manager (C&amp;M)</t>
  </si>
  <si>
    <t xml:space="preserve">Power Grid Corporation of India Limited </t>
  </si>
  <si>
    <t>North Eastern Region</t>
  </si>
  <si>
    <t xml:space="preserve">Dongtieh, Lower Nongrah, Lapalang </t>
  </si>
  <si>
    <t>Shillong – 793 006 (Meghalaya).</t>
  </si>
  <si>
    <t>HSN/SAC Code</t>
  </si>
  <si>
    <t>Civil/Installation Charges. [Non-Scheduled Items/Non-DSR Items]</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</si>
  <si>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</si>
  <si>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</si>
  <si>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</si>
  <si>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</si>
  <si>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Senior General Manager (C&amp;M)</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</si>
  <si>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</si>
  <si>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</si>
  <si>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</si>
  <si>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</si>
  <si>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</si>
  <si>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</si>
  <si>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</si>
  <si>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</si>
  <si>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</si>
  <si>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</si>
  <si>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</si>
  <si>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</si>
  <si>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</si>
  <si>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</si>
  <si>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Name</t>
  </si>
  <si>
    <t>Principal place of business</t>
  </si>
  <si>
    <t>Add1</t>
  </si>
  <si>
    <t>Add2</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</si>
  <si>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</si>
  <si>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</si>
  <si>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</si>
  <si>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</si>
  <si>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</si>
  <si>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</si>
  <si>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</si>
  <si>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</si>
  <si>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</si>
  <si>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</si>
  <si>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</si>
  <si>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</si>
  <si>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</si>
  <si>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</si>
  <si>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</si>
  <si>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</si>
  <si>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</si>
  <si>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</si>
  <si>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Sep</t>
  </si>
  <si>
    <t>Place      :</t>
  </si>
  <si>
    <t>Place</t>
  </si>
  <si>
    <t>To,</t>
  </si>
  <si>
    <t>Summary to BPS-Vol-IC</t>
  </si>
  <si>
    <t xml:space="preserve">Grand Summary </t>
  </si>
  <si>
    <t>Schedule 1A</t>
  </si>
  <si>
    <t>We declare that as specified in SCC, Vol.-I of the Bidding Documents, prices quoted by us in the Price Schedules shall be subject to Price Adjustment during the execution of Contract.</t>
  </si>
  <si>
    <t>TOTAL SCHEDULE NO. 1A</t>
  </si>
  <si>
    <t>General Instruction to the Bidders for filling up this workbook for :</t>
  </si>
  <si>
    <t>kM</t>
  </si>
  <si>
    <t>cum</t>
  </si>
  <si>
    <t xml:space="preserve">Note :Specify amount of GST on the transaction between the Contractor and the Employer. </t>
  </si>
  <si>
    <t>Whether SAC in column ‘C’ is confirmed. If not,  indicate applicable "SAC code #</t>
  </si>
  <si>
    <t>Whether  rate of GST in column ‘E is confirmed. If not  indicate applicable rate of GST#
 (in %)</t>
  </si>
  <si>
    <t xml:space="preserve">Unit  Ex works price </t>
  </si>
  <si>
    <t xml:space="preserve">Total Ex Works price 
</t>
  </si>
  <si>
    <t>#1: In case the bidder leaves the cell for confirmation of the HSN/SAC code and/or  GST rate  “blank”,  the HSN/SAC code and corresponding GST rate indicated by the Employer shall be deemed to be the one confirmed by the Bidder.</t>
  </si>
  <si>
    <t>TOTAL SCHEDULE NO. 1B</t>
  </si>
  <si>
    <t>GRAND TOTAL [EXCLUDING GST]</t>
  </si>
  <si>
    <t>Supply charges</t>
  </si>
  <si>
    <t>Schedule 1B</t>
  </si>
  <si>
    <t>Replacement of overhead LTAC system and street lighting of POWERGRID Kumarghat colony complex with underground cabling and proper lighting for boundary as per BoQ and instruction of Engineer-in-charge.</t>
  </si>
  <si>
    <t>NESH/CSM/OT/PRANIT/1500-1324/BPS-Vol-IC</t>
  </si>
  <si>
    <r>
      <t>email:</t>
    </r>
    <r>
      <rPr>
        <u/>
        <sz val="11"/>
        <color indexed="12"/>
        <rFont val="Book Antiqua"/>
        <family val="1"/>
      </rPr>
      <t xml:space="preserve"> subhashri.b@powergrid.in | </t>
    </r>
  </si>
  <si>
    <t>(SCHEDULE OF RATES AND PRICES)/  *NON_SCHEDULE ITEMS*</t>
  </si>
  <si>
    <t>11 = (10X9)</t>
  </si>
  <si>
    <t>CPWD Electrical 2022/ Civil 2023</t>
  </si>
  <si>
    <t>SUB-HEAD-I: SUPPLY OF POWER &amp; CONTROL CABLES</t>
  </si>
  <si>
    <t>Cables along with clamps, glands, lugs and straight joints etc.  (Power cables-1.1kV grade)</t>
  </si>
  <si>
    <t>1.1KV Grade 3.5C X 300 SQMM (XLPE) POWER CABLE</t>
  </si>
  <si>
    <t>1.1KV Grade 3.5C X 70 SQMM (XLPE) POWER CABLE</t>
  </si>
  <si>
    <t>1.1KV GRADE 3.5CX35 SQMM (PVC) POWER CABLE</t>
  </si>
  <si>
    <t>1.1KV GRADE 4CX16 SQMM (PVC) POWER CABLE</t>
  </si>
  <si>
    <t>1.1KV GRADE 2CX16 SQMM (PVC) POWER CABLE</t>
  </si>
  <si>
    <t xml:space="preserve">1.1KV GRADE 3CX2.5 SQMM CONTROL CABLE for internal wiring of pole </t>
  </si>
  <si>
    <t>PSOR(1000031951)</t>
  </si>
  <si>
    <t>PSOR(1000031957)</t>
  </si>
  <si>
    <t>PSOR(1000031953)</t>
  </si>
  <si>
    <t>PSOR(1000031976)</t>
  </si>
  <si>
    <t>PSOR(1000031933)</t>
  </si>
  <si>
    <t>PSOR(1000031964)</t>
  </si>
  <si>
    <t>TOTAL SUB HEAD-I</t>
  </si>
  <si>
    <t>SUB-HEAD-II: SUPPLY &amp; INSTALLATION OF PANELS</t>
  </si>
  <si>
    <t>Design and supply of outdoor mounted feedr pillars of following types with IP 55 enclosure double door fabricated 14 gauge (min. 2mm) CRCA MS sheet, duly painted with 2 coats of red oxide paint and 2 coats of synthetic enamel paint complete. Neopropane rubber gaskets, proper provision of heat dissipation and double doors with pas locking facility, detachable bottom gland plate for cable entry along with suitable size of MS angle frame towards provision of free cable entry, top canopy with slating roof for draining of rain water, 2 nos of earthing bolting system for connecting 2 nos of 25x6mm GS flat, suitably rated copper /  alluminium BUSBAR mounted on insulators, internal wiring proper foundation earthing and painting etc. complete as per specifications and drawings comprising of totally enclosed compartmentalized with horizontal and vertical barrier provided with modules, dust &amp; vermin proof, cubical type free mounting panel with vertical cable alleys with clamping arrangement for incoming and outgoing power cables and as per specifications comrising of the following</t>
  </si>
  <si>
    <t>Area Feeder Pillar and Street lighting Feeder Pillar</t>
  </si>
  <si>
    <t>Incoming of AFP</t>
  </si>
  <si>
    <t>Complete Panel with accessories as detailed below</t>
  </si>
  <si>
    <t>EACH</t>
  </si>
  <si>
    <t>250 A, 4P, 45kA, MCCB universal trip unit of electrinic module with adjustable overload range ( 0.4..1.0In); adjustable short circuit range (1.5..10Ir), Earth fault protection in built facility with adjustable time setting for earth fault, with standard accessories like rotary handle, vary depth with required padlock support for operating handle, required spreader links etc. as required and ON/OFF/TRIP indicators etc. as per technical specification</t>
  </si>
  <si>
    <t>800A TPN Cu/Al Busbar along with required support insulators, heat shrinkable type sleeves in R,Y,B &amp; N colors along with jumpers of suitable ratings for inter connection</t>
  </si>
  <si>
    <t>0-400A CT operated Ammeter with Ammeter selector switch RYB&amp;N</t>
  </si>
  <si>
    <t>0-500 Voltmeter, Voltmeter selector switch (Ph-Ph &amp; Ph-N)</t>
  </si>
  <si>
    <t>CT 3 nos  bar primary &amp; double secondary (750/5 ratio), Class 1 with appropriate burden rating</t>
  </si>
  <si>
    <t>PT for Bus, One set of  R,Y,B &amp;N LED fixure type 22.5mm indicating lamps</t>
  </si>
  <si>
    <t>Outgoing of AFP</t>
  </si>
  <si>
    <t>125A 4P MCCB</t>
  </si>
  <si>
    <t>32A 4P MCCB</t>
  </si>
  <si>
    <t>Totally enclosed street light panel with double door locking facility inside AFP with following items inside</t>
  </si>
  <si>
    <t>20A TPN C series MCB</t>
  </si>
  <si>
    <t>20A TP heavy duty power contactor</t>
  </si>
  <si>
    <t>0-24 Hr programmable electronic timer</t>
  </si>
  <si>
    <t>Auto/Manual selector switch</t>
  </si>
  <si>
    <t>Required terminal blocks for termination of Power cables</t>
  </si>
  <si>
    <t>32A 4P MCB extra for FP1</t>
  </si>
  <si>
    <t>unit</t>
  </si>
  <si>
    <t>set</t>
  </si>
  <si>
    <r>
      <rPr>
        <b/>
        <sz val="11"/>
        <color theme="1"/>
        <rFont val="Times New Roman"/>
        <family val="1"/>
      </rPr>
      <t>CHANGEOVER PANEL:</t>
    </r>
    <r>
      <rPr>
        <sz val="11"/>
        <color theme="1"/>
        <rFont val="Times New Roman"/>
        <family val="1"/>
      </rPr>
      <t xml:space="preserve"> For Changever between Mains &amp; DG supply with necessary accessories as follows:
a. 2 nos 63A 4P MCB
b. Aluminium Bus-Bar</t>
    </r>
  </si>
  <si>
    <t xml:space="preserve">SET </t>
  </si>
  <si>
    <t>Street lighting Panel: Supply, installation, testing and commissioning of cubicle type totally enclosed free standing, dust free, damp and vermin proof and water proof outdoor (IP 55) Feeder pillar fabricated out of 2mm thick CRCA sheet  duly powder coated and including supply &amp; fixing the following items and interconnections, wiring with suitable size wires/ cables and including all civil works like excavation, PCC, brick work pedestal, plastering, refilling etc. and as per specifications as required. 16 gauge CRCA sheet steel shall be used for final distribution panels. 3 mm thick cable gland plates shall be provided  at the bottom of the panels. Panels shall be treated with all anticorrosive process before powder coating as per specifications and final approved shade. 2 No. earthing terminals shall be provided for all distrtibution panels. Panels shall be suitable for 415V, 3 phase, 4 wire, 50 HZ  supply system.</t>
  </si>
  <si>
    <t>SET</t>
  </si>
  <si>
    <t>INCOMER</t>
  </si>
  <si>
    <t>1 No. 100 Amp four pole Moulded Case Circuit Breaker (Ics value 25 KA)</t>
  </si>
  <si>
    <t>BUSBARS</t>
  </si>
  <si>
    <t>150 Amp TPN busbars of high conductivity electrolytic quality aluminium alloy.</t>
  </si>
  <si>
    <t>INSTRUMENTS &amp; ACCESSORIES</t>
  </si>
  <si>
    <t>1 No. 96x96 analogue type Voltmeter suitable range for 3 phase, 4 wire operation with LED display and selector switch with controlled by  3 sets of 2Amp MCB .</t>
  </si>
  <si>
    <t xml:space="preserve">1 No.96x96 analogue type Ammeter of suitable range ( 0  to 63Amp), for 3 phase 4 wire operation with LED display and selector switch </t>
  </si>
  <si>
    <t>3 Nos of LED type phase indicating lamps (RYB) with controlled by 2Amp MCB .</t>
  </si>
  <si>
    <t>1 No.6A, 2 pole Auto/OFF/Manual (2 way with OFF) selector switch.</t>
  </si>
  <si>
    <t xml:space="preserve">2 Nos. of  push button actuator </t>
  </si>
  <si>
    <t>OUTGOING</t>
  </si>
  <si>
    <t>Outgoing 1  (6 PM - 6 AM )/ ( 6 PM - 11.55 PM)</t>
  </si>
  <si>
    <t>TPN DB ,1 No. 100 amps 4 pole MCCB as incomer, 8 No. 40 amps DP MCB  as outgoing with 6 No. 40 amps DP RCCB of 30 mA leakage current plus suitably rated Power Contactors TP , push button etc controlled through 0-24 hour timers, photo sensors etc.</t>
  </si>
  <si>
    <t>LTAC Cubicle</t>
  </si>
  <si>
    <t>SUB-HEAD - III Township Lighting as per technical specification</t>
  </si>
  <si>
    <t xml:space="preserve">Street lighting </t>
  </si>
  <si>
    <t>45Watt LED Lighting fixture for street lighting</t>
  </si>
  <si>
    <t>Supply of 6m Street Lighting Pole type L1 (incl bracket , junction box and other accessories as per TS)</t>
  </si>
  <si>
    <t>Erection, testing and commissioning of 6m Street Lighting pole  as per technical specification &amp; drawing attcahed.( incl exacvation, internal wiring ,wiring accessories, erathing of pole etc.)(Concreting to be measured as civil qty and billed in respective BoQ Item)</t>
  </si>
  <si>
    <t>LED Boundary Light fixture with rating 50W</t>
  </si>
  <si>
    <t>Erection of LED Street light &amp; boundary lights</t>
  </si>
  <si>
    <t>PSOR(1000038389)</t>
  </si>
  <si>
    <t>PSOR(1000038397)</t>
  </si>
  <si>
    <t>PSOR(100004934)</t>
  </si>
  <si>
    <t>PSOR(100004932)</t>
  </si>
  <si>
    <t>Miscellaneous supply items</t>
  </si>
  <si>
    <t xml:space="preserve">Supplying &amp; laying hume pipe of grade (NP-3) including excavation excluding reinforcement and concrete as per drawing-100mm dia </t>
  </si>
  <si>
    <t xml:space="preserve">Providing and laying of Reinforced Cement Concrete 1:1.5:3 including pre cast,
shuttering, Grouting of pockets &amp; underpinning but excluding steel reinforcement. </t>
  </si>
  <si>
    <t>meter</t>
  </si>
  <si>
    <t>PSOR(100001404)</t>
  </si>
  <si>
    <t>PSOR(100001754)</t>
  </si>
  <si>
    <t>Erection, testing &amp; commissioning including civil works for foundation as per drawings/Technical specifications, connection to plate earthing electrode with 25x5mm GI srip etc. of 415V 3Phase, 50Hz, Area Feeder Pillars (outdoor mounted) of type AFP with IP-55 enclosure complete with suitable busbars insulators, internal wiring proper foundation earthing and painting etc. as required and as perspecification comprising of the following as per Direction of Engineer-In-charge:-
a. 415V, 250A, 4P, MCCB- 1 no. as incomer along with ammeter, voltmeter etc. as required.
b. Outgoing 415V, 125A, 4P MCCB- 2 Nos. 32A, 4P MCB-2 nos &amp; 20A, 4P MCB-1 no.
c. 1 no. totally enclosed street light panel with double door facility inside AFP</t>
  </si>
  <si>
    <t>Erection and installation of Changeover panel including civil work  as per drawings/Technical specifications, and earthing as per Direction of Engineer-In-charge.</t>
  </si>
  <si>
    <t>ERECTION &amp; INSTALLATION</t>
  </si>
  <si>
    <t>LS</t>
  </si>
  <si>
    <t>NS</t>
  </si>
  <si>
    <t>Sub-Head V: Earthing Work: Earthing with 20mm dia 3 m long GI pipe/ 40mm dia 3m long GI rod, for earthing of individual street light pole and street light feeder pillar, burried in earth, with necessary double and SWG GI wire; complete erection and connection to individual street light pole and junction box from rod/ pipe type earthing with proper B&amp;N as per direction of Engg-In-Charge.</t>
  </si>
  <si>
    <t>SCHEDULE-1A</t>
  </si>
  <si>
    <t>Bidder’s Name and Address</t>
  </si>
  <si>
    <t xml:space="preserve">To, </t>
  </si>
  <si>
    <t xml:space="preserve">Sl. </t>
  </si>
  <si>
    <t xml:space="preserve"> SAC CODES</t>
  </si>
  <si>
    <t>Whether SAC in column ‘(C)' is confirmed. If not  indicate applicable the SAC #</t>
  </si>
  <si>
    <t xml:space="preserve">Rate of GST applicable
 (in %)
</t>
  </si>
  <si>
    <t>Whether  rate of GST in column ‘(E)’ is confirmed. If not  indicate applicable rate of GST #</t>
  </si>
  <si>
    <t xml:space="preserve">Description </t>
  </si>
  <si>
    <t xml:space="preserve">Unit </t>
  </si>
  <si>
    <t>Total Qnty</t>
  </si>
  <si>
    <t>CE Unit Rate</t>
  </si>
  <si>
    <t xml:space="preserve">Quoted Percentage ABOVE THE ESTIMATED COST  OR BELOW THE ESTIMATED COST </t>
  </si>
  <si>
    <t>Quoted Unit Rate</t>
  </si>
  <si>
    <t>Quoted Amount in Rs.</t>
  </si>
  <si>
    <t>Each</t>
  </si>
  <si>
    <t>PART-B : Erection &amp; Installation</t>
  </si>
  <si>
    <t>Supplying &amp; making end termination with brass compression gland &amp; Al Lugs of following size of PVC insulated PVC sheathed / XLPE Al conductier of 1.1kV grade as required</t>
  </si>
  <si>
    <t>3.5C X 300 SQMM (XLPE) POWER CABLE</t>
  </si>
  <si>
    <t>3.5C X 70 SQMM (XLPE) POWER CABLE</t>
  </si>
  <si>
    <t xml:space="preserve"> 3.5CX35 SQMM (PVC) POWER CABLE</t>
  </si>
  <si>
    <t>4CX16 SQMM (PVC) POWER CABLE</t>
  </si>
  <si>
    <t xml:space="preserve"> 2CX16 SQMM (PVC) POWER CABLE</t>
  </si>
  <si>
    <t>9.1.30</t>
  </si>
  <si>
    <t>9.1.23</t>
  </si>
  <si>
    <t>9.1.20</t>
  </si>
  <si>
    <t>9.1.33</t>
  </si>
  <si>
    <t>9.1.3</t>
  </si>
  <si>
    <t>Supplying and fixing following way, horizontal type 3 pole and neutral, sheet steel, MCB DB, 415V, on surface/recess, complete with tinned copper busbar, neutral busbar, earth bar, din bar, interconnections, powder painted including earthing etc. as required (but without MCB/RCCB/isolator) :4 way (4+12), double door</t>
  </si>
  <si>
    <t>2.4.1</t>
  </si>
  <si>
    <t>Supplying and fixing 5A to 32 A rating 240/415V C curve MCB suitable for inductive load of following poles in the existing MCB DB complete with connections, testing and commissioning etc. as required</t>
  </si>
  <si>
    <t>Double Pole- 32A</t>
  </si>
  <si>
    <t>Triple Pole &amp; neutral, rating- 16A</t>
  </si>
  <si>
    <t>Single Pole &amp; Neutral-32A</t>
  </si>
  <si>
    <t>Supplying and fixing following rating, double pole, (single phase and neutral), 240 V, residual current circuit breaker (RCCB), having a sensitivity current 30 mA in the existing MCB DB complete with connections, testing and commissioning etc. as required.</t>
  </si>
  <si>
    <t>40A</t>
  </si>
  <si>
    <t>Supplying and fixing following rating, four pole, 415 V, isolator in the existing MCB DB complete with connections, testing and commissioning etc. as required. 63 amps</t>
  </si>
  <si>
    <t>Supplying and fixing single pole blanking plate in the existing MCB DB complete etc. as required.</t>
  </si>
  <si>
    <t>2.10.3</t>
  </si>
  <si>
    <t>2.10.5</t>
  </si>
  <si>
    <t>2.10.2</t>
  </si>
  <si>
    <t>2.14.2</t>
  </si>
  <si>
    <t>2.13.2</t>
  </si>
  <si>
    <t>Sub Head- IV       Electrical Installation work for Cable Laying work</t>
  </si>
  <si>
    <t>Laying of one number PVC insulated and PVC sheathed / XLPE power cable of 1.1 kV grade of following size direct in ground including excavation, sand cushioning, protective covering and refilling the trench etc. as required.</t>
  </si>
  <si>
    <t>Above 35 sqmm &amp; upto 95 sqmm</t>
  </si>
  <si>
    <t>upto 35 sqmm</t>
  </si>
  <si>
    <t>Above 185 sqmm &amp; upto 400 sqmm</t>
  </si>
  <si>
    <t>7.1.2</t>
  </si>
  <si>
    <t>7.1.1</t>
  </si>
  <si>
    <t>7.1.4</t>
  </si>
  <si>
    <t>Earthing Work</t>
  </si>
  <si>
    <t>Note: The above works includes cost of supply and transportation of GI rod/pipe, 8SWG GI wire and accessories</t>
  </si>
  <si>
    <t>Earthing with GI earth plate 600mm x 600mm x 6mm thick including acessories and providing masonry enclosure with cover plate having locking arrangement and watering pipe etc. as per CPWD specifications and with charcoal or coke and salt as required complete as per drawing and as per direction of Engg-In-Charge (includes supply and transportation of materials)</t>
  </si>
  <si>
    <t>Providing and Fixing of 25mm x 3mm G.I. Strip in surface or in recess for connections etc. as required (for lighning pole earthing).</t>
  </si>
  <si>
    <t>EAch</t>
  </si>
  <si>
    <t>Sub-Head VI: Dismantling of existing poles and overhead lines</t>
  </si>
  <si>
    <t>Dismantling of overhead lines comprising of copper/alluminium overhead conductor, GI wire, cross arm insulators etc. as required</t>
  </si>
  <si>
    <t>Dismanling of pole / street light standard / strut embedded in brick ballast foundation etc. as required</t>
  </si>
  <si>
    <t>KG</t>
  </si>
  <si>
    <t>((SCHEDULE OF RATES AND PRICES) for *SCHEDULE ITEMS*</t>
  </si>
  <si>
    <t>TOTAL SUB HEAD-II</t>
  </si>
  <si>
    <t>TOTAL SUB HEAD-III</t>
  </si>
  <si>
    <t>TOTAL for Misc Supply Items</t>
  </si>
  <si>
    <t>TOTAL for Erection &amp; installation part</t>
  </si>
  <si>
    <t>Sub-Total Bid Price for Schedule-1A ( Non-Schedule)</t>
  </si>
  <si>
    <t>SCHEDULE-1B</t>
  </si>
  <si>
    <r>
      <t xml:space="preserve">We declare that following are our Total Bid Prices in Rupees for the expenditure incurred for the entire scope of work as specified in the specifications and documents. We have indicated the Percentage and Amount to the Total Estimated Cost as indicated in the “Bill of Quantity (BOQ) &amp; Prices” covering the entire scope of works enclosed herewith as </t>
    </r>
    <r>
      <rPr>
        <b/>
        <sz val="12"/>
        <rFont val="Times New Roman"/>
        <family val="1"/>
      </rPr>
      <t>Schedule-1B</t>
    </r>
    <r>
      <rPr>
        <sz val="12"/>
        <rFont val="Times New Roman"/>
        <family val="1"/>
      </rPr>
      <t xml:space="preserve">.  </t>
    </r>
    <r>
      <rPr>
        <b/>
        <sz val="12"/>
        <rFont val="Times New Roman"/>
        <family val="1"/>
      </rPr>
      <t xml:space="preserve">Incase of discrepancy, the quoted percentage  as per this Schedule shall prevail. </t>
    </r>
  </si>
  <si>
    <t>DSR'  Item No</t>
  </si>
  <si>
    <t>Sub-Total Bid Price for Schedule-1B ( Schedule)</t>
  </si>
  <si>
    <t xml:space="preserve"> [Non-Scheduled Items/Non-DSR Items]</t>
  </si>
  <si>
    <t xml:space="preserve"> [Scheduled Items/DSR Items]</t>
  </si>
  <si>
    <t>NESH/CSM/OT/PRANIT/1500-1324 Dated:11/09/2024</t>
  </si>
  <si>
    <r>
      <t xml:space="preserve">We declare that following are our Total Bid Prices in Rupees for the expenditure incurred for the entire scope of work as specified in the specifications and documents. We have indicated the Unit Rates and Amount to the Total Estimated Cost as indicated in the “Bill of Quantity (BOQ) &amp; Prices” covering the entire scope of works enclosed herewith as Schedule-1A. </t>
    </r>
    <r>
      <rPr>
        <b/>
        <sz val="11"/>
        <rFont val="Book Antiqua"/>
        <family val="1"/>
      </rPr>
      <t xml:space="preserve"> Incase of discrepancy, the Unit Rates as per this Schedule shall prevail.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</si>
</sst>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0.0000%"/>
  </numFmts>
  <fonts count="121">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b/>
      <sz val="11"/>
      <color indexed="9"/>
      <name val="Book Antiqua"/>
      <family val="1"/>
    </font>
    <font>
      <sz val="11"/>
      <color indexed="9"/>
      <name val="Book Antiqua"/>
      <family val="1"/>
    </font>
    <font>
      <sz val="10"/>
      <name val="Arial"/>
      <family val="2"/>
    </font>
    <font>
      <b/>
      <sz val="14"/>
      <name val="Book Antiqua"/>
      <family val="1"/>
    </font>
    <font>
      <i/>
      <sz val="11"/>
      <name val="Book Antiqua"/>
      <family val="1"/>
    </font>
    <font>
      <b/>
      <vertAlign val="superscript"/>
      <sz val="11"/>
      <name val="Book Antiqua"/>
      <family val="1"/>
    </font>
    <font>
      <b/>
      <sz val="18"/>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4"/>
      <color theme="0"/>
      <name val="Book Antiqua"/>
      <family val="1"/>
    </font>
    <font>
      <sz val="14"/>
      <color theme="0"/>
      <name val="Book Antiqua"/>
      <family val="1"/>
    </font>
    <font>
      <b/>
      <sz val="11"/>
      <color rgb="FF0000CC"/>
      <name val="Book Antiqua"/>
      <family val="1"/>
    </font>
    <font>
      <b/>
      <sz val="16"/>
      <name val="Book Antiqua"/>
      <family val="1"/>
    </font>
    <font>
      <b/>
      <i/>
      <sz val="14"/>
      <name val="Book Antiqua"/>
      <family val="1"/>
    </font>
    <font>
      <i/>
      <sz val="14"/>
      <name val="Book Antiqua"/>
      <family val="1"/>
    </font>
    <font>
      <i/>
      <sz val="14"/>
      <color indexed="9"/>
      <name val="Book Antiqua"/>
      <family val="1"/>
    </font>
    <font>
      <b/>
      <sz val="12"/>
      <color rgb="FF0000CC"/>
      <name val="Book Antiqua"/>
      <family val="1"/>
    </font>
    <font>
      <b/>
      <i/>
      <sz val="11"/>
      <name val="Book Antiqua"/>
      <family val="1"/>
    </font>
    <font>
      <i/>
      <sz val="11"/>
      <color indexed="9"/>
      <name val="Book Antiqua"/>
      <family val="1"/>
    </font>
    <font>
      <sz val="16"/>
      <name val="Book Antiqua"/>
      <family val="1"/>
    </font>
    <font>
      <sz val="11"/>
      <color theme="0" tint="-0.499984740745262"/>
      <name val="Book Antiqua"/>
      <family val="1"/>
    </font>
    <font>
      <b/>
      <sz val="11"/>
      <color theme="0" tint="-0.499984740745262"/>
      <name val="Book Antiqua"/>
      <family val="1"/>
    </font>
    <font>
      <i/>
      <sz val="11"/>
      <color theme="0" tint="-0.499984740745262"/>
      <name val="Book Antiqua"/>
      <family val="1"/>
    </font>
    <font>
      <b/>
      <i/>
      <sz val="11"/>
      <color theme="0" tint="-0.499984740745262"/>
      <name val="Book Antiqua"/>
      <family val="1"/>
    </font>
    <font>
      <b/>
      <i/>
      <sz val="14"/>
      <color theme="0" tint="-0.499984740745262"/>
      <name val="Book Antiqua"/>
      <family val="1"/>
    </font>
    <font>
      <i/>
      <sz val="14"/>
      <color theme="0" tint="-0.499984740745262"/>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12"/>
      <color rgb="FF660033"/>
      <name val="Book Antiqua"/>
      <family val="1"/>
    </font>
    <font>
      <sz val="8"/>
      <color rgb="FF000000"/>
      <name val="Segoe UI"/>
      <family val="2"/>
    </font>
    <font>
      <b/>
      <sz val="12"/>
      <color theme="1"/>
      <name val="Book Antiqua"/>
      <family val="1"/>
    </font>
    <font>
      <b/>
      <sz val="12"/>
      <color theme="1"/>
      <name val="Times New Roman"/>
      <family val="1"/>
    </font>
    <font>
      <sz val="11"/>
      <color theme="1"/>
      <name val="Times New Roman"/>
      <family val="1"/>
    </font>
    <font>
      <sz val="9"/>
      <color theme="1"/>
      <name val="Times New Roman"/>
      <family val="1"/>
    </font>
    <font>
      <b/>
      <sz val="11"/>
      <color theme="1"/>
      <name val="Times New Roman"/>
      <family val="1"/>
    </font>
    <font>
      <sz val="9"/>
      <color indexed="81"/>
      <name val="Tahoma"/>
      <family val="2"/>
    </font>
    <font>
      <sz val="12"/>
      <name val="Times New Roman"/>
      <family val="1"/>
    </font>
    <font>
      <b/>
      <sz val="12"/>
      <color rgb="FF8F2121"/>
      <name val="Times New Roman"/>
      <family val="1"/>
    </font>
    <font>
      <b/>
      <sz val="12"/>
      <name val="Times New Roman"/>
      <family val="1"/>
    </font>
    <font>
      <sz val="12"/>
      <color rgb="FF660033"/>
      <name val="Times New Roman"/>
      <family val="1"/>
    </font>
    <font>
      <b/>
      <sz val="10"/>
      <color theme="1"/>
      <name val="Times New Roman"/>
      <family val="1"/>
    </font>
    <font>
      <sz val="10"/>
      <name val="Arial Narrow"/>
      <family val="2"/>
    </font>
    <font>
      <sz val="10"/>
      <name val="Times New Roman"/>
      <family val="1"/>
    </font>
    <font>
      <sz val="10"/>
      <color theme="1"/>
      <name val="Times New Roman"/>
      <family val="1"/>
    </font>
    <font>
      <sz val="10"/>
      <name val="Calibri"/>
      <family val="2"/>
      <scheme val="minor"/>
    </font>
    <font>
      <b/>
      <sz val="9"/>
      <color indexed="81"/>
      <name val="Tahoma"/>
      <family val="2"/>
    </font>
    <font>
      <sz val="10"/>
      <color theme="1"/>
      <name val="Calibri"/>
      <family val="2"/>
      <scheme val="minor"/>
    </font>
  </fonts>
  <fills count="5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E7FCD4"/>
        <bgColor indexed="64"/>
      </patternFill>
    </fill>
  </fills>
  <borders count="3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75">
    <xf numFmtId="0" fontId="0" fillId="0" borderId="0"/>
    <xf numFmtId="9" fontId="6" fillId="0" borderId="0"/>
    <xf numFmtId="165"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7" fillId="0" borderId="0"/>
    <xf numFmtId="164"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0"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20" fillId="0" borderId="0"/>
    <xf numFmtId="0" fontId="16" fillId="0" borderId="0"/>
    <xf numFmtId="0" fontId="15" fillId="0" borderId="0"/>
    <xf numFmtId="0" fontId="2" fillId="0" borderId="0"/>
    <xf numFmtId="0" fontId="15" fillId="0" borderId="0"/>
    <xf numFmtId="0" fontId="15" fillId="0" borderId="0"/>
    <xf numFmtId="0" fontId="2" fillId="0" borderId="0" applyNumberFormat="0" applyFont="0" applyFill="0" applyBorder="0" applyAlignment="0" applyProtection="0">
      <alignment vertical="top"/>
    </xf>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27" fillId="0" borderId="0"/>
    <xf numFmtId="9" fontId="6"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6" fillId="0" borderId="0" applyNumberFormat="0" applyFont="0" applyFill="0" applyBorder="0" applyAlignment="0" applyProtection="0">
      <alignment vertical="top"/>
    </xf>
    <xf numFmtId="0" fontId="28"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6"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29" fillId="0" borderId="0" applyFont="0" applyFill="0" applyBorder="0" applyAlignment="0" applyProtection="0"/>
    <xf numFmtId="9" fontId="15" fillId="0" borderId="0" applyFont="0" applyFill="0" applyBorder="0" applyAlignment="0" applyProtection="0"/>
    <xf numFmtId="0" fontId="31" fillId="0" borderId="24" applyNumberFormat="0" applyFill="0" applyAlignment="0" applyProtection="0"/>
    <xf numFmtId="0" fontId="32" fillId="0" borderId="25" applyNumberFormat="0" applyFill="0" applyAlignment="0" applyProtection="0"/>
    <xf numFmtId="0" fontId="33" fillId="0" borderId="26" applyNumberFormat="0" applyFill="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7" fillId="12" borderId="27" applyNumberFormat="0" applyAlignment="0" applyProtection="0"/>
    <xf numFmtId="0" fontId="38" fillId="13" borderId="28" applyNumberFormat="0" applyAlignment="0" applyProtection="0"/>
    <xf numFmtId="0" fontId="39" fillId="13" borderId="27" applyNumberFormat="0" applyAlignment="0" applyProtection="0"/>
    <xf numFmtId="0" fontId="40" fillId="0" borderId="29" applyNumberFormat="0" applyFill="0" applyAlignment="0" applyProtection="0"/>
    <xf numFmtId="0" fontId="41" fillId="14"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32" applyNumberFormat="0" applyFill="0" applyAlignment="0" applyProtection="0"/>
    <xf numFmtId="0" fontId="4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5" fillId="39" borderId="0" applyNumberFormat="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6" fillId="0" borderId="0" applyFont="0" applyFill="0" applyBorder="0" applyAlignment="0" applyProtection="0"/>
    <xf numFmtId="0" fontId="16" fillId="0" borderId="0"/>
    <xf numFmtId="0" fontId="2" fillId="0" borderId="0"/>
    <xf numFmtId="0" fontId="16" fillId="0" borderId="0"/>
    <xf numFmtId="0" fontId="15" fillId="0" borderId="0"/>
    <xf numFmtId="0" fontId="2" fillId="0" borderId="0"/>
    <xf numFmtId="0" fontId="28" fillId="0" borderId="0"/>
    <xf numFmtId="0" fontId="16" fillId="0" borderId="0"/>
    <xf numFmtId="0" fontId="2" fillId="0" borderId="0"/>
    <xf numFmtId="0" fontId="2" fillId="0" borderId="0"/>
    <xf numFmtId="0" fontId="2" fillId="0" borderId="0"/>
    <xf numFmtId="0" fontId="16" fillId="0" borderId="0"/>
    <xf numFmtId="9" fontId="2" fillId="0" borderId="0" applyFont="0" applyFill="0" applyBorder="0" applyAlignment="0" applyProtection="0"/>
    <xf numFmtId="0" fontId="15" fillId="0" borderId="0"/>
    <xf numFmtId="0" fontId="83" fillId="0" borderId="0"/>
    <xf numFmtId="0" fontId="16" fillId="0" borderId="0"/>
  </cellStyleXfs>
  <cellXfs count="518">
    <xf numFmtId="0" fontId="0" fillId="0" borderId="0" xfId="0"/>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174" fontId="14" fillId="0" borderId="11" xfId="26" applyNumberFormat="1" applyFont="1" applyBorder="1" applyAlignment="1" applyProtection="1">
      <alignment horizontal="center" vertical="center"/>
      <protection hidden="1"/>
    </xf>
    <xf numFmtId="0" fontId="15" fillId="0" borderId="13" xfId="26" applyFont="1" applyBorder="1" applyAlignment="1" applyProtection="1">
      <alignment vertical="center"/>
      <protection hidden="1"/>
    </xf>
    <xf numFmtId="0" fontId="15" fillId="0" borderId="0" xfId="26" applyFont="1" applyAlignment="1" applyProtection="1">
      <alignment horizontal="right" vertical="center"/>
      <protection hidden="1"/>
    </xf>
    <xf numFmtId="0" fontId="14" fillId="0" borderId="11" xfId="26" applyFont="1" applyBorder="1" applyAlignment="1" applyProtection="1">
      <alignment horizontal="justify" vertical="top" wrapText="1"/>
      <protection hidden="1"/>
    </xf>
    <xf numFmtId="0" fontId="14" fillId="0" borderId="11" xfId="26" applyFont="1" applyBorder="1" applyAlignment="1" applyProtection="1">
      <alignment horizontal="right" vertical="center" wrapText="1" indent="5"/>
      <protection hidden="1"/>
    </xf>
    <xf numFmtId="0" fontId="15" fillId="0" borderId="13" xfId="26" applyFont="1" applyBorder="1" applyAlignment="1" applyProtection="1">
      <alignment horizontal="center" vertical="center"/>
      <protection hidden="1"/>
    </xf>
    <xf numFmtId="0" fontId="15" fillId="0" borderId="0" xfId="26" applyFont="1" applyAlignment="1" applyProtection="1">
      <alignment horizontal="left" vertical="center"/>
      <protection hidden="1"/>
    </xf>
    <xf numFmtId="4" fontId="14" fillId="0" borderId="11" xfId="26"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5" fontId="14" fillId="0" borderId="0" xfId="0" applyNumberFormat="1" applyFont="1" applyAlignment="1" applyProtection="1">
      <alignment horizontal="left" vertical="center" indent="1"/>
      <protection hidden="1"/>
    </xf>
    <xf numFmtId="4" fontId="14" fillId="0" borderId="11" xfId="26" applyNumberFormat="1" applyFont="1" applyBorder="1" applyAlignment="1" applyProtection="1">
      <alignment horizontal="right" vertical="center"/>
      <protection hidden="1"/>
    </xf>
    <xf numFmtId="0" fontId="14" fillId="0" borderId="0" xfId="25" applyFont="1" applyAlignment="1">
      <alignment horizontal="left" vertical="center"/>
    </xf>
    <xf numFmtId="175"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5" fillId="0" borderId="0" xfId="24" applyFont="1"/>
    <xf numFmtId="0" fontId="19" fillId="0" borderId="0" xfId="24" applyFont="1"/>
    <xf numFmtId="0" fontId="19"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19" fillId="0" borderId="0" xfId="24" applyFont="1" applyAlignment="1">
      <alignment vertical="center"/>
    </xf>
    <xf numFmtId="0" fontId="15" fillId="2" borderId="17"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5"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19" fillId="0" borderId="0" xfId="24" applyFont="1" applyAlignment="1">
      <alignment horizontal="center"/>
    </xf>
    <xf numFmtId="0" fontId="15" fillId="0" borderId="0" xfId="25" applyAlignment="1">
      <alignment horizontal="left" vertical="center"/>
    </xf>
    <xf numFmtId="175"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4" fillId="0" borderId="0" xfId="27" applyFont="1" applyAlignment="1" applyProtection="1">
      <alignment horizontal="center" vertical="center"/>
      <protection hidden="1"/>
    </xf>
    <xf numFmtId="0" fontId="15" fillId="0" borderId="0" xfId="272"/>
    <xf numFmtId="0" fontId="64" fillId="0" borderId="0" xfId="272" applyFont="1" applyAlignment="1">
      <alignment horizontal="justify" vertical="top" wrapText="1"/>
    </xf>
    <xf numFmtId="0" fontId="64" fillId="0" borderId="0" xfId="272" applyFont="1" applyAlignment="1">
      <alignment vertical="center"/>
    </xf>
    <xf numFmtId="0" fontId="64" fillId="0" borderId="0" xfId="272" applyFont="1"/>
    <xf numFmtId="0" fontId="65" fillId="0" borderId="0" xfId="272" applyFont="1"/>
    <xf numFmtId="0" fontId="66" fillId="0" borderId="0" xfId="272" applyFont="1"/>
    <xf numFmtId="0" fontId="68" fillId="0" borderId="11" xfId="26" applyFont="1" applyBorder="1" applyAlignment="1" applyProtection="1">
      <alignment vertical="center" textRotation="180"/>
      <protection hidden="1"/>
    </xf>
    <xf numFmtId="0" fontId="68" fillId="0" borderId="11" xfId="26" applyFont="1" applyBorder="1" applyAlignment="1" applyProtection="1">
      <alignment vertical="center" textRotation="90"/>
      <protection hidden="1"/>
    </xf>
    <xf numFmtId="0" fontId="70" fillId="0" borderId="0" xfId="26" applyFont="1" applyAlignment="1" applyProtection="1">
      <alignment vertical="center"/>
      <protection hidden="1"/>
    </xf>
    <xf numFmtId="0" fontId="71" fillId="0" borderId="0" xfId="26" applyFont="1" applyAlignment="1" applyProtection="1">
      <alignment vertical="center"/>
      <protection hidden="1"/>
    </xf>
    <xf numFmtId="0" fontId="75" fillId="0" borderId="16" xfId="26" applyFont="1" applyBorder="1" applyAlignment="1" applyProtection="1">
      <alignment horizontal="center" vertical="center"/>
      <protection hidden="1"/>
    </xf>
    <xf numFmtId="0" fontId="76" fillId="0" borderId="0" xfId="26" applyFont="1" applyAlignment="1">
      <alignment vertical="center"/>
    </xf>
    <xf numFmtId="0" fontId="77" fillId="0" borderId="0" xfId="26" applyFont="1" applyAlignment="1" applyProtection="1">
      <alignment vertical="center"/>
      <protection hidden="1"/>
    </xf>
    <xf numFmtId="0" fontId="76" fillId="0" borderId="0" xfId="26" applyFont="1" applyAlignment="1" applyProtection="1">
      <alignment vertical="center"/>
      <protection hidden="1"/>
    </xf>
    <xf numFmtId="0" fontId="75" fillId="0" borderId="13" xfId="26" applyFont="1" applyBorder="1" applyAlignment="1" applyProtection="1">
      <alignment horizontal="center" vertical="center"/>
      <protection hidden="1"/>
    </xf>
    <xf numFmtId="0" fontId="78" fillId="46" borderId="14" xfId="26" applyFont="1" applyFill="1" applyBorder="1" applyAlignment="1" applyProtection="1">
      <alignment horizontal="center" vertical="center"/>
      <protection hidden="1"/>
    </xf>
    <xf numFmtId="0" fontId="82" fillId="0" borderId="0" xfId="26" applyFont="1" applyAlignment="1" applyProtection="1">
      <alignment vertical="center"/>
      <protection hidden="1"/>
    </xf>
    <xf numFmtId="0" fontId="25" fillId="0" borderId="0" xfId="273" applyFont="1" applyAlignment="1" applyProtection="1">
      <alignment horizontal="center" vertical="center" wrapText="1"/>
      <protection hidden="1"/>
    </xf>
    <xf numFmtId="0" fontId="84" fillId="0" borderId="0" xfId="273" applyFont="1" applyProtection="1">
      <protection hidden="1"/>
    </xf>
    <xf numFmtId="0" fontId="16" fillId="0" borderId="0" xfId="273" applyFont="1" applyProtection="1">
      <protection hidden="1"/>
    </xf>
    <xf numFmtId="0" fontId="16" fillId="0" borderId="0" xfId="273" applyFont="1" applyAlignment="1" applyProtection="1">
      <alignment vertical="top"/>
      <protection hidden="1"/>
    </xf>
    <xf numFmtId="0" fontId="16" fillId="0" borderId="0" xfId="273" applyFont="1" applyAlignment="1" applyProtection="1">
      <alignment vertical="center"/>
      <protection hidden="1"/>
    </xf>
    <xf numFmtId="0" fontId="2" fillId="0" borderId="0" xfId="273" applyFont="1" applyProtection="1">
      <protection hidden="1"/>
    </xf>
    <xf numFmtId="0" fontId="17" fillId="0" borderId="0" xfId="273" applyFont="1" applyAlignment="1" applyProtection="1">
      <alignment horizontal="center" vertical="top"/>
      <protection hidden="1"/>
    </xf>
    <xf numFmtId="0" fontId="16" fillId="0" borderId="0" xfId="273" applyFont="1" applyAlignment="1" applyProtection="1">
      <alignment horizontal="justify" vertical="center"/>
      <protection hidden="1"/>
    </xf>
    <xf numFmtId="0" fontId="2" fillId="0" borderId="0" xfId="273" applyFont="1" applyAlignment="1" applyProtection="1">
      <alignment vertical="top" wrapText="1"/>
      <protection hidden="1"/>
    </xf>
    <xf numFmtId="166" fontId="17" fillId="0" borderId="0" xfId="273" quotePrefix="1" applyNumberFormat="1" applyFont="1" applyAlignment="1" applyProtection="1">
      <alignment horizontal="left" vertical="top" wrapText="1" indent="1"/>
      <protection hidden="1"/>
    </xf>
    <xf numFmtId="0" fontId="16" fillId="0" borderId="0" xfId="273" applyFont="1" applyAlignment="1" applyProtection="1">
      <alignment horizontal="justify" vertical="top"/>
      <protection hidden="1"/>
    </xf>
    <xf numFmtId="0" fontId="85" fillId="0" borderId="0" xfId="273" applyFont="1" applyAlignment="1">
      <alignment horizontal="center" vertical="center" readingOrder="1"/>
    </xf>
    <xf numFmtId="166" fontId="17" fillId="0" borderId="0" xfId="273" quotePrefix="1" applyNumberFormat="1" applyFont="1" applyAlignment="1" applyProtection="1">
      <alignment horizontal="left" vertical="top" wrapText="1"/>
      <protection hidden="1"/>
    </xf>
    <xf numFmtId="0" fontId="25" fillId="0" borderId="0" xfId="273" applyFont="1" applyAlignment="1" applyProtection="1">
      <alignment horizontal="center" vertical="top"/>
      <protection hidden="1"/>
    </xf>
    <xf numFmtId="0" fontId="16" fillId="0" borderId="0" xfId="273" applyFont="1" applyAlignment="1" applyProtection="1">
      <alignment horizontal="justify"/>
      <protection hidden="1"/>
    </xf>
    <xf numFmtId="0" fontId="17" fillId="47" borderId="0" xfId="273" applyFont="1" applyFill="1" applyAlignment="1" applyProtection="1">
      <alignment horizontal="center" vertical="center" wrapText="1"/>
      <protection hidden="1"/>
    </xf>
    <xf numFmtId="0" fontId="17" fillId="0" borderId="0" xfId="273" applyFont="1" applyProtection="1">
      <protection hidden="1"/>
    </xf>
    <xf numFmtId="0" fontId="16" fillId="0" borderId="0" xfId="273" applyFont="1" applyAlignment="1" applyProtection="1">
      <alignment vertical="top" wrapText="1"/>
      <protection hidden="1"/>
    </xf>
    <xf numFmtId="0" fontId="17" fillId="0" borderId="23" xfId="273" applyFont="1" applyBorder="1" applyAlignment="1" applyProtection="1">
      <alignment horizontal="center" vertical="top"/>
      <protection hidden="1"/>
    </xf>
    <xf numFmtId="0" fontId="25" fillId="0" borderId="17" xfId="273" applyFont="1" applyBorder="1" applyAlignment="1" applyProtection="1">
      <alignment horizontal="center" vertical="center"/>
      <protection hidden="1"/>
    </xf>
    <xf numFmtId="0" fontId="86" fillId="0" borderId="0" xfId="273" applyFont="1" applyAlignment="1" applyProtection="1">
      <alignment horizontal="center" vertical="center" wrapText="1"/>
      <protection hidden="1"/>
    </xf>
    <xf numFmtId="0" fontId="87" fillId="0" borderId="0" xfId="273" applyFont="1" applyAlignment="1" applyProtection="1">
      <alignment horizontal="left" vertical="center" indent="1"/>
      <protection hidden="1"/>
    </xf>
    <xf numFmtId="0" fontId="87" fillId="0" borderId="0" xfId="273" applyFont="1" applyAlignment="1" applyProtection="1">
      <alignment horizontal="center" vertical="center" wrapText="1"/>
      <protection hidden="1"/>
    </xf>
    <xf numFmtId="0" fontId="88" fillId="0" borderId="0" xfId="273" applyFont="1" applyAlignment="1" applyProtection="1">
      <alignment horizontal="center" vertical="center" wrapText="1"/>
      <protection hidden="1"/>
    </xf>
    <xf numFmtId="0" fontId="71" fillId="0" borderId="0" xfId="273" applyFont="1" applyProtection="1">
      <protection hidden="1"/>
    </xf>
    <xf numFmtId="0" fontId="17" fillId="0" borderId="0" xfId="273" applyFont="1" applyAlignment="1" applyProtection="1">
      <alignment horizontal="center" vertical="center"/>
      <protection hidden="1"/>
    </xf>
    <xf numFmtId="0" fontId="89" fillId="0" borderId="0" xfId="273" applyFont="1" applyAlignment="1" applyProtection="1">
      <alignment vertical="center"/>
      <protection hidden="1"/>
    </xf>
    <xf numFmtId="0" fontId="71" fillId="0" borderId="0" xfId="273" applyFont="1" applyAlignment="1" applyProtection="1">
      <alignment vertical="center"/>
      <protection hidden="1"/>
    </xf>
    <xf numFmtId="0" fontId="71" fillId="0" borderId="0" xfId="273" applyFont="1" applyAlignment="1" applyProtection="1">
      <alignment horizontal="center"/>
      <protection hidden="1"/>
    </xf>
    <xf numFmtId="0" fontId="90" fillId="0" borderId="0" xfId="273" applyFont="1" applyAlignment="1" applyProtection="1">
      <alignment vertical="center"/>
      <protection hidden="1"/>
    </xf>
    <xf numFmtId="0" fontId="16" fillId="0" borderId="14" xfId="273" applyFont="1" applyBorder="1" applyAlignment="1" applyProtection="1">
      <alignment vertical="center" wrapText="1"/>
      <protection hidden="1"/>
    </xf>
    <xf numFmtId="0" fontId="16" fillId="0" borderId="15" xfId="273" applyFont="1" applyBorder="1" applyAlignment="1" applyProtection="1">
      <alignment vertical="center" wrapText="1"/>
      <protection hidden="1"/>
    </xf>
    <xf numFmtId="0" fontId="16" fillId="5" borderId="0" xfId="273" applyFont="1" applyFill="1" applyAlignment="1" applyProtection="1">
      <alignment horizontal="center" vertical="center"/>
      <protection locked="0"/>
    </xf>
    <xf numFmtId="0" fontId="90" fillId="0" borderId="0" xfId="273" applyFont="1" applyAlignment="1" applyProtection="1">
      <alignment horizontal="center" vertical="center"/>
      <protection hidden="1"/>
    </xf>
    <xf numFmtId="0" fontId="91" fillId="0" borderId="0" xfId="274" applyFont="1" applyAlignment="1" applyProtection="1">
      <alignment vertical="center"/>
      <protection hidden="1"/>
    </xf>
    <xf numFmtId="0" fontId="91" fillId="0" borderId="0" xfId="274" applyFont="1" applyAlignment="1" applyProtection="1">
      <alignment horizontal="center"/>
      <protection hidden="1"/>
    </xf>
    <xf numFmtId="0" fontId="71" fillId="0" borderId="0" xfId="273" applyFont="1" applyAlignment="1" applyProtection="1">
      <alignment horizontal="center" vertical="center"/>
      <protection hidden="1"/>
    </xf>
    <xf numFmtId="0" fontId="16" fillId="0" borderId="0" xfId="273" applyFont="1" applyAlignment="1" applyProtection="1">
      <alignment vertical="center" wrapText="1"/>
      <protection hidden="1"/>
    </xf>
    <xf numFmtId="0" fontId="90" fillId="0" borderId="0" xfId="273" applyFont="1" applyProtection="1">
      <protection hidden="1"/>
    </xf>
    <xf numFmtId="0" fontId="14" fillId="0" borderId="3" xfId="274" applyFont="1" applyBorder="1" applyAlignment="1" applyProtection="1">
      <alignment vertical="center" wrapText="1"/>
      <protection locked="0"/>
    </xf>
    <xf numFmtId="0" fontId="16" fillId="0" borderId="3" xfId="273" applyFont="1" applyBorder="1" applyAlignment="1" applyProtection="1">
      <alignment horizontal="center" vertical="center"/>
      <protection locked="0"/>
    </xf>
    <xf numFmtId="0" fontId="16" fillId="0" borderId="15" xfId="273" applyFont="1" applyBorder="1" applyAlignment="1" applyProtection="1">
      <alignment horizontal="center" vertical="center"/>
      <protection locked="0"/>
    </xf>
    <xf numFmtId="0" fontId="16" fillId="0" borderId="14" xfId="273" applyFont="1" applyBorder="1" applyAlignment="1" applyProtection="1">
      <alignment vertical="center"/>
      <protection hidden="1"/>
    </xf>
    <xf numFmtId="0" fontId="92" fillId="2" borderId="4" xfId="274" applyFont="1" applyFill="1" applyBorder="1" applyAlignment="1" applyProtection="1">
      <alignment vertical="center" wrapText="1"/>
      <protection locked="0"/>
    </xf>
    <xf numFmtId="0" fontId="16" fillId="0" borderId="6" xfId="273" applyFont="1" applyBorder="1" applyAlignment="1" applyProtection="1">
      <alignment vertical="center"/>
      <protection hidden="1"/>
    </xf>
    <xf numFmtId="0" fontId="16" fillId="0" borderId="7" xfId="273" applyFont="1" applyBorder="1" applyAlignment="1" applyProtection="1">
      <alignment vertical="center"/>
      <protection hidden="1"/>
    </xf>
    <xf numFmtId="0" fontId="15" fillId="0" borderId="0" xfId="274" applyFont="1" applyAlignment="1" applyProtection="1">
      <alignment vertical="center"/>
      <protection hidden="1"/>
    </xf>
    <xf numFmtId="0" fontId="91" fillId="0" borderId="0" xfId="273" applyFont="1" applyAlignment="1" applyProtection="1">
      <alignment horizontal="center" vertical="center"/>
      <protection locked="0"/>
    </xf>
    <xf numFmtId="0" fontId="94" fillId="5" borderId="0" xfId="274" applyFont="1" applyFill="1" applyAlignment="1" applyProtection="1">
      <alignment horizontal="center" vertical="center"/>
      <protection hidden="1"/>
    </xf>
    <xf numFmtId="0" fontId="91" fillId="5" borderId="0" xfId="273" applyFont="1" applyFill="1" applyAlignment="1" applyProtection="1">
      <alignment horizontal="center" vertical="center"/>
      <protection locked="0"/>
    </xf>
    <xf numFmtId="0" fontId="91" fillId="0" borderId="0" xfId="274" applyFont="1" applyAlignment="1" applyProtection="1">
      <alignment horizontal="left" vertical="center"/>
      <protection locked="0"/>
    </xf>
    <xf numFmtId="0" fontId="91" fillId="2" borderId="0" xfId="274" applyFont="1" applyFill="1" applyAlignment="1" applyProtection="1">
      <alignment vertical="center"/>
      <protection locked="0"/>
    </xf>
    <xf numFmtId="0" fontId="94" fillId="0" borderId="0" xfId="274" applyFont="1" applyAlignment="1" applyProtection="1">
      <alignment horizontal="center" vertical="center"/>
      <protection hidden="1"/>
    </xf>
    <xf numFmtId="0" fontId="94" fillId="2" borderId="0" xfId="274" applyFont="1" applyFill="1" applyAlignment="1" applyProtection="1">
      <alignment vertical="center"/>
      <protection locked="0"/>
    </xf>
    <xf numFmtId="0" fontId="94" fillId="2" borderId="0" xfId="274" applyFont="1" applyFill="1" applyAlignment="1" applyProtection="1">
      <alignment horizontal="left" vertical="center"/>
      <protection locked="0"/>
    </xf>
    <xf numFmtId="9" fontId="4" fillId="48" borderId="0" xfId="1" applyFont="1" applyFill="1" applyAlignment="1" applyProtection="1">
      <alignment vertical="center"/>
      <protection hidden="1"/>
    </xf>
    <xf numFmtId="0" fontId="15" fillId="0" borderId="0" xfId="272" applyAlignment="1" applyProtection="1">
      <alignment vertical="center"/>
      <protection hidden="1"/>
    </xf>
    <xf numFmtId="0" fontId="16" fillId="0" borderId="14" xfId="274" applyBorder="1" applyAlignment="1" applyProtection="1">
      <alignment horizontal="left" vertical="center"/>
      <protection hidden="1"/>
    </xf>
    <xf numFmtId="0" fontId="91" fillId="2" borderId="0" xfId="274" applyFont="1" applyFill="1" applyAlignment="1" applyProtection="1">
      <alignment horizontal="center" vertical="center"/>
      <protection locked="0"/>
    </xf>
    <xf numFmtId="0" fontId="15" fillId="0" borderId="15" xfId="274" applyFont="1" applyBorder="1" applyAlignment="1" applyProtection="1">
      <alignment horizontal="left" vertical="center"/>
      <protection hidden="1"/>
    </xf>
    <xf numFmtId="0" fontId="91" fillId="0" borderId="0" xfId="273" applyFont="1" applyAlignment="1" applyProtection="1">
      <alignment vertical="center"/>
      <protection hidden="1"/>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89" fillId="0" borderId="0" xfId="273" applyFont="1" applyProtection="1">
      <protection hidden="1"/>
    </xf>
    <xf numFmtId="0" fontId="16" fillId="0" borderId="0" xfId="273" applyFont="1" applyAlignment="1" applyProtection="1">
      <alignment horizontal="left" vertical="center"/>
      <protection hidden="1"/>
    </xf>
    <xf numFmtId="1" fontId="15" fillId="2" borderId="11" xfId="274" applyNumberFormat="1" applyFont="1" applyFill="1" applyBorder="1" applyAlignment="1" applyProtection="1">
      <alignment horizontal="center" vertical="center"/>
      <protection locked="0"/>
    </xf>
    <xf numFmtId="0" fontId="16" fillId="2" borderId="11" xfId="273" applyFont="1" applyFill="1" applyBorder="1" applyAlignment="1" applyProtection="1">
      <alignment horizontal="left" vertical="center"/>
      <protection locked="0"/>
    </xf>
    <xf numFmtId="0" fontId="95" fillId="0" borderId="0" xfId="273" applyFont="1" applyAlignment="1" applyProtection="1">
      <alignment vertical="center"/>
      <protection hidden="1"/>
    </xf>
    <xf numFmtId="0" fontId="16" fillId="2" borderId="0" xfId="273" applyFont="1" applyFill="1" applyAlignment="1" applyProtection="1">
      <alignment horizontal="center" vertical="center"/>
      <protection locked="0"/>
    </xf>
    <xf numFmtId="0" fontId="15" fillId="49" borderId="0" xfId="272" applyFill="1"/>
    <xf numFmtId="0" fontId="57" fillId="49" borderId="0" xfId="272" applyFont="1" applyFill="1" applyAlignment="1">
      <alignment vertical="center"/>
    </xf>
    <xf numFmtId="0" fontId="98" fillId="0" borderId="0" xfId="0" applyFont="1" applyAlignment="1" applyProtection="1">
      <alignment horizontal="left" vertical="center"/>
      <protection hidden="1"/>
    </xf>
    <xf numFmtId="0" fontId="96" fillId="0" borderId="0" xfId="0" applyFont="1" applyAlignment="1" applyProtection="1">
      <alignment horizontal="left" vertical="center" indent="2"/>
      <protection hidden="1"/>
    </xf>
    <xf numFmtId="0" fontId="96" fillId="0" borderId="0" xfId="0" applyFont="1" applyAlignment="1" applyProtection="1">
      <alignment horizontal="left" indent="2"/>
      <protection hidden="1"/>
    </xf>
    <xf numFmtId="0" fontId="99" fillId="6" borderId="0" xfId="273" applyFont="1" applyFill="1" applyAlignment="1" applyProtection="1">
      <alignment horizontal="center" vertical="center"/>
      <protection hidden="1"/>
    </xf>
    <xf numFmtId="0" fontId="100" fillId="0" borderId="0" xfId="273" applyFont="1" applyAlignment="1" applyProtection="1">
      <alignment vertical="center"/>
      <protection hidden="1"/>
    </xf>
    <xf numFmtId="0" fontId="101" fillId="0" borderId="0" xfId="273" applyFont="1" applyAlignment="1" applyProtection="1">
      <alignment vertical="center"/>
      <protection hidden="1"/>
    </xf>
    <xf numFmtId="0" fontId="101" fillId="5" borderId="0" xfId="273" applyFont="1" applyFill="1" applyAlignment="1" applyProtection="1">
      <alignment horizontal="center" vertical="center"/>
      <protection locked="0"/>
    </xf>
    <xf numFmtId="0" fontId="101" fillId="0" borderId="0" xfId="273" applyFont="1" applyAlignment="1" applyProtection="1">
      <alignment horizontal="center" vertical="center"/>
      <protection locked="0"/>
    </xf>
    <xf numFmtId="0" fontId="97" fillId="5" borderId="0" xfId="274" applyFont="1" applyFill="1" applyAlignment="1" applyProtection="1">
      <alignment horizontal="center" vertical="center"/>
      <protection hidden="1"/>
    </xf>
    <xf numFmtId="164" fontId="15" fillId="0" borderId="0" xfId="7" applyFont="1" applyFill="1" applyBorder="1" applyAlignment="1" applyProtection="1">
      <alignment horizontal="center" vertical="center"/>
      <protection hidden="1"/>
    </xf>
    <xf numFmtId="0" fontId="5" fillId="0" borderId="0" xfId="272" applyFont="1" applyAlignment="1" applyProtection="1">
      <alignment vertical="center"/>
      <protection hidden="1"/>
    </xf>
    <xf numFmtId="0" fontId="4" fillId="0" borderId="0" xfId="272" applyFont="1" applyAlignment="1" applyProtection="1">
      <alignment vertical="center"/>
      <protection hidden="1"/>
    </xf>
    <xf numFmtId="0" fontId="5" fillId="0" borderId="0" xfId="27" applyFont="1" applyAlignment="1" applyProtection="1">
      <alignment vertical="center"/>
      <protection hidden="1"/>
    </xf>
    <xf numFmtId="0" fontId="54" fillId="0" borderId="0" xfId="27" applyFont="1" applyAlignment="1" applyProtection="1">
      <alignment vertical="center"/>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2" applyFont="1" applyAlignment="1" applyProtection="1">
      <alignment horizontal="left" vertical="center" wrapText="1"/>
      <protection hidden="1"/>
    </xf>
    <xf numFmtId="0" fontId="14" fillId="0" borderId="0" xfId="272" applyFont="1"/>
    <xf numFmtId="0" fontId="15" fillId="51" borderId="0" xfId="24" applyFont="1" applyFill="1" applyAlignment="1">
      <alignment vertical="center"/>
    </xf>
    <xf numFmtId="0" fontId="19" fillId="51" borderId="0" xfId="24" applyFont="1" applyFill="1" applyAlignment="1">
      <alignment vertical="center"/>
    </xf>
    <xf numFmtId="0" fontId="15" fillId="51" borderId="0" xfId="24" applyFont="1" applyFill="1"/>
    <xf numFmtId="0" fontId="19" fillId="51" borderId="0" xfId="24" applyFont="1" applyFill="1"/>
    <xf numFmtId="0" fontId="19" fillId="51" borderId="0" xfId="24" applyFont="1" applyFill="1" applyAlignment="1">
      <alignment horizontal="center" vertical="center"/>
    </xf>
    <xf numFmtId="0" fontId="14" fillId="51" borderId="4" xfId="24" applyFont="1" applyFill="1" applyBorder="1" applyAlignment="1">
      <alignment vertical="top"/>
    </xf>
    <xf numFmtId="164" fontId="14" fillId="0" borderId="0" xfId="7" applyFont="1" applyFill="1" applyBorder="1" applyAlignment="1" applyProtection="1">
      <alignment horizontal="left" vertical="center"/>
    </xf>
    <xf numFmtId="164" fontId="15" fillId="0" borderId="0" xfId="7" applyFont="1" applyFill="1" applyBorder="1" applyAlignment="1" applyProtection="1">
      <alignment horizontal="center" vertical="center"/>
    </xf>
    <xf numFmtId="164" fontId="15" fillId="0" borderId="0" xfId="7" applyFont="1" applyBorder="1" applyAlignment="1" applyProtection="1">
      <alignment horizontal="left" vertical="center"/>
    </xf>
    <xf numFmtId="164" fontId="0" fillId="0" borderId="0" xfId="7" applyFont="1" applyBorder="1" applyAlignment="1" applyProtection="1">
      <alignment vertical="center"/>
    </xf>
    <xf numFmtId="164" fontId="0" fillId="0" borderId="0" xfId="7" applyFont="1" applyFill="1" applyBorder="1" applyAlignment="1" applyProtection="1">
      <alignment horizontal="center" vertical="center"/>
    </xf>
    <xf numFmtId="9" fontId="14" fillId="0" borderId="4" xfId="207" applyFont="1" applyBorder="1" applyAlignment="1" applyProtection="1">
      <alignment horizontal="center" vertical="center"/>
    </xf>
    <xf numFmtId="164" fontId="0" fillId="0" borderId="4" xfId="7" applyFont="1" applyFill="1" applyBorder="1" applyAlignment="1" applyProtection="1">
      <alignment horizontal="center" vertical="center" wrapText="1"/>
    </xf>
    <xf numFmtId="166" fontId="18" fillId="0" borderId="0" xfId="29" applyNumberFormat="1" applyFont="1" applyFill="1" applyBorder="1" applyAlignment="1" applyProtection="1">
      <alignment horizontal="left" vertical="top" wrapText="1"/>
    </xf>
    <xf numFmtId="166" fontId="18" fillId="0" borderId="0" xfId="29" applyNumberFormat="1" applyFont="1" applyFill="1" applyBorder="1" applyAlignment="1" applyProtection="1">
      <alignment horizontal="center" vertical="top" wrapText="1"/>
    </xf>
    <xf numFmtId="0" fontId="18" fillId="0" borderId="0" xfId="29" applyFont="1" applyFill="1" applyBorder="1" applyAlignment="1" applyProtection="1">
      <alignment horizontal="left" vertical="center"/>
    </xf>
    <xf numFmtId="166" fontId="19" fillId="0" borderId="0" xfId="29" applyNumberFormat="1" applyFont="1" applyFill="1" applyBorder="1" applyAlignment="1" applyProtection="1">
      <alignment horizontal="left" vertical="top" wrapText="1"/>
    </xf>
    <xf numFmtId="166" fontId="19" fillId="0" borderId="0" xfId="29" applyNumberFormat="1" applyFont="1" applyFill="1" applyBorder="1" applyAlignment="1" applyProtection="1">
      <alignment horizontal="center" vertical="top" wrapText="1"/>
    </xf>
    <xf numFmtId="0" fontId="19" fillId="0" borderId="0" xfId="29"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xf>
    <xf numFmtId="0" fontId="19" fillId="0" borderId="0" xfId="29" applyFont="1" applyFill="1" applyBorder="1" applyAlignment="1" applyProtection="1">
      <alignment horizontal="left" vertical="top" wrapText="1"/>
    </xf>
    <xf numFmtId="0" fontId="19" fillId="0" borderId="0" xfId="29" applyFont="1" applyFill="1" applyBorder="1" applyAlignment="1" applyProtection="1">
      <alignment horizontal="center" vertical="top" wrapText="1"/>
    </xf>
    <xf numFmtId="169" fontId="19" fillId="0" borderId="0" xfId="29" quotePrefix="1" applyNumberFormat="1" applyFont="1" applyFill="1" applyBorder="1" applyAlignment="1" applyProtection="1">
      <alignment horizontal="left" vertical="center" wrapText="1"/>
    </xf>
    <xf numFmtId="169"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center" wrapText="1"/>
    </xf>
    <xf numFmtId="166" fontId="19" fillId="0" borderId="0" xfId="29" applyNumberFormat="1"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wrapText="1"/>
    </xf>
    <xf numFmtId="3"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top" wrapText="1"/>
    </xf>
    <xf numFmtId="0" fontId="18" fillId="0" borderId="0" xfId="29" applyFont="1" applyFill="1" applyBorder="1" applyAlignment="1" applyProtection="1">
      <alignment horizontal="center" vertical="top" wrapText="1"/>
    </xf>
    <xf numFmtId="0" fontId="19" fillId="0" borderId="0" xfId="29" applyNumberFormat="1" applyFont="1" applyFill="1" applyBorder="1" applyAlignment="1" applyProtection="1">
      <alignment horizontal="left" vertical="top"/>
    </xf>
    <xf numFmtId="0" fontId="19" fillId="0" borderId="0" xfId="29" applyNumberFormat="1" applyFont="1" applyFill="1" applyBorder="1" applyAlignment="1" applyProtection="1">
      <alignment horizontal="center" vertical="top"/>
    </xf>
    <xf numFmtId="0" fontId="18" fillId="0" borderId="0" xfId="29" applyNumberFormat="1" applyFont="1" applyFill="1" applyBorder="1" applyAlignment="1" applyProtection="1">
      <alignment horizontal="left" vertical="center"/>
    </xf>
    <xf numFmtId="0" fontId="18" fillId="0" borderId="0" xfId="29" applyNumberFormat="1" applyFont="1" applyFill="1" applyBorder="1" applyAlignment="1" applyProtection="1">
      <alignment horizontal="left" vertical="center" wrapText="1"/>
    </xf>
    <xf numFmtId="0" fontId="0" fillId="5" borderId="4" xfId="0" applyFill="1" applyBorder="1" applyAlignment="1" applyProtection="1">
      <alignment horizontal="center" vertical="center" wrapText="1"/>
      <protection locked="0"/>
    </xf>
    <xf numFmtId="0" fontId="5" fillId="43" borderId="4" xfId="0" applyFont="1" applyFill="1" applyBorder="1" applyAlignment="1" applyProtection="1">
      <alignment horizontal="center" vertical="center"/>
      <protection locked="0"/>
    </xf>
    <xf numFmtId="164" fontId="0" fillId="51" borderId="4" xfId="7" applyFont="1" applyFill="1" applyBorder="1" applyAlignment="1" applyProtection="1">
      <alignment horizontal="center" vertical="center" wrapText="1"/>
    </xf>
    <xf numFmtId="0" fontId="14" fillId="51" borderId="14" xfId="24" applyFont="1" applyFill="1" applyBorder="1" applyAlignment="1">
      <alignment vertical="top"/>
    </xf>
    <xf numFmtId="0" fontId="14" fillId="51" borderId="3" xfId="24" applyFont="1" applyFill="1" applyBorder="1" applyAlignment="1">
      <alignment vertical="top"/>
    </xf>
    <xf numFmtId="0" fontId="14" fillId="51" borderId="15" xfId="24" applyFont="1" applyFill="1" applyBorder="1" applyAlignment="1">
      <alignment vertical="top"/>
    </xf>
    <xf numFmtId="0" fontId="21"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center" vertical="top"/>
    </xf>
    <xf numFmtId="0" fontId="0" fillId="0" borderId="0" xfId="0" applyAlignment="1">
      <alignment horizontal="left" vertical="center"/>
    </xf>
    <xf numFmtId="0" fontId="14" fillId="0" borderId="0" xfId="0" applyFont="1" applyAlignment="1">
      <alignment horizontal="center" vertical="center"/>
    </xf>
    <xf numFmtId="0" fontId="0" fillId="0" borderId="0" xfId="0" applyAlignment="1">
      <alignment horizontal="center" vertical="top"/>
    </xf>
    <xf numFmtId="0" fontId="98" fillId="0" borderId="0" xfId="0" applyFont="1" applyAlignment="1">
      <alignment horizontal="left" vertical="center"/>
    </xf>
    <xf numFmtId="0" fontId="14" fillId="0" borderId="6" xfId="0" applyFont="1" applyBorder="1" applyAlignment="1">
      <alignment horizontal="left" vertical="top"/>
    </xf>
    <xf numFmtId="175" fontId="14" fillId="0" borderId="0" xfId="0" applyNumberFormat="1" applyFont="1" applyAlignment="1">
      <alignment horizontal="left" vertical="top"/>
    </xf>
    <xf numFmtId="0" fontId="14" fillId="0" borderId="7" xfId="0" applyFont="1" applyBorder="1" applyAlignment="1">
      <alignment horizontal="center" vertical="center"/>
    </xf>
    <xf numFmtId="0" fontId="14" fillId="0" borderId="0" xfId="272" applyFont="1" applyAlignment="1">
      <alignment horizontal="left" vertical="top"/>
    </xf>
    <xf numFmtId="0" fontId="14" fillId="0" borderId="0" xfId="272" applyFont="1" applyAlignment="1">
      <alignment horizontal="left" vertical="center"/>
    </xf>
    <xf numFmtId="0" fontId="14" fillId="0" borderId="0" xfId="272" applyFont="1" applyAlignment="1">
      <alignment horizontal="left"/>
    </xf>
    <xf numFmtId="0" fontId="106" fillId="0" borderId="4" xfId="0" applyFont="1" applyBorder="1" applyAlignment="1">
      <alignment vertical="center"/>
    </xf>
    <xf numFmtId="0" fontId="106" fillId="0" borderId="4" xfId="0" applyFont="1" applyBorder="1" applyAlignment="1">
      <alignment horizontal="center" vertical="center"/>
    </xf>
    <xf numFmtId="164" fontId="0" fillId="53" borderId="4" xfId="7" applyFont="1" applyFill="1" applyBorder="1" applyAlignment="1" applyProtection="1">
      <alignment horizontal="center" vertical="center" wrapText="1"/>
    </xf>
    <xf numFmtId="0" fontId="110" fillId="0" borderId="0" xfId="106" applyFont="1" applyAlignment="1">
      <alignment horizontal="left" vertical="top"/>
    </xf>
    <xf numFmtId="0" fontId="111" fillId="0" borderId="0" xfId="106" applyFont="1" applyAlignment="1">
      <alignment vertical="top"/>
    </xf>
    <xf numFmtId="0" fontId="112" fillId="0" borderId="0" xfId="0" applyFont="1" applyAlignment="1">
      <alignment horizontal="left" vertical="top"/>
    </xf>
    <xf numFmtId="0" fontId="112" fillId="0" borderId="0" xfId="27" applyFont="1" applyAlignment="1">
      <alignment horizontal="left" vertical="top"/>
    </xf>
    <xf numFmtId="0" fontId="110" fillId="0" borderId="0" xfId="27" applyFont="1" applyAlignment="1">
      <alignment horizontal="left" vertical="top"/>
    </xf>
    <xf numFmtId="0" fontId="110" fillId="0" borderId="0" xfId="106" applyFont="1" applyAlignment="1">
      <alignment horizontal="center" vertical="center"/>
    </xf>
    <xf numFmtId="0" fontId="17" fillId="0" borderId="4" xfId="0" applyFont="1" applyBorder="1" applyAlignment="1">
      <alignment horizontal="center" vertical="center"/>
    </xf>
    <xf numFmtId="0" fontId="114" fillId="52" borderId="4" xfId="0" applyFont="1" applyFill="1" applyBorder="1" applyAlignment="1">
      <alignment vertical="center"/>
    </xf>
    <xf numFmtId="0" fontId="114" fillId="55" borderId="4" xfId="0" applyFont="1" applyFill="1" applyBorder="1" applyAlignment="1" applyProtection="1">
      <alignment vertical="center"/>
      <protection locked="0"/>
    </xf>
    <xf numFmtId="9" fontId="14" fillId="0" borderId="4" xfId="0" applyNumberFormat="1" applyFont="1" applyBorder="1" applyAlignment="1">
      <alignment horizontal="center" vertical="center"/>
    </xf>
    <xf numFmtId="0" fontId="112" fillId="5" borderId="4" xfId="106" applyFont="1" applyFill="1" applyBorder="1" applyAlignment="1" applyProtection="1">
      <alignment horizontal="center" vertical="center"/>
      <protection locked="0"/>
    </xf>
    <xf numFmtId="2" fontId="116" fillId="0" borderId="34" xfId="0" applyNumberFormat="1" applyFont="1" applyBorder="1" applyAlignment="1">
      <alignment horizontal="center" vertical="center" wrapText="1"/>
    </xf>
    <xf numFmtId="0" fontId="14" fillId="0" borderId="4" xfId="106" applyFont="1" applyBorder="1" applyAlignment="1">
      <alignment horizontal="center" vertical="center" wrapText="1"/>
    </xf>
    <xf numFmtId="164" fontId="14" fillId="0" borderId="4" xfId="7" applyFont="1" applyFill="1" applyBorder="1" applyAlignment="1" applyProtection="1">
      <alignment horizontal="center" vertical="center"/>
    </xf>
    <xf numFmtId="0" fontId="114" fillId="52" borderId="4" xfId="0" applyFont="1" applyFill="1" applyBorder="1" applyAlignment="1">
      <alignment horizontal="center" vertical="center"/>
    </xf>
    <xf numFmtId="0" fontId="117" fillId="55" borderId="4" xfId="0" applyFont="1" applyFill="1" applyBorder="1" applyAlignment="1" applyProtection="1">
      <alignment horizontal="center" vertical="center"/>
      <protection locked="0"/>
    </xf>
    <xf numFmtId="0" fontId="106" fillId="55" borderId="4" xfId="0" applyFont="1" applyFill="1" applyBorder="1" applyAlignment="1" applyProtection="1">
      <alignment horizontal="center" vertical="center"/>
      <protection locked="0"/>
    </xf>
    <xf numFmtId="167" fontId="118" fillId="0" borderId="4" xfId="0" applyNumberFormat="1" applyFont="1" applyBorder="1" applyAlignment="1">
      <alignment horizontal="center" vertical="center"/>
    </xf>
    <xf numFmtId="0" fontId="114" fillId="55" borderId="4" xfId="0" applyFont="1" applyFill="1" applyBorder="1" applyAlignment="1" applyProtection="1">
      <alignment horizontal="center" vertical="center"/>
      <protection locked="0"/>
    </xf>
    <xf numFmtId="0" fontId="118" fillId="0" borderId="4" xfId="0" applyFont="1" applyBorder="1" applyAlignment="1">
      <alignment horizontal="center" vertical="center"/>
    </xf>
    <xf numFmtId="2" fontId="116" fillId="0" borderId="35" xfId="0" applyNumberFormat="1" applyFont="1" applyBorder="1" applyAlignment="1">
      <alignment horizontal="center" vertical="center" wrapText="1"/>
    </xf>
    <xf numFmtId="2" fontId="116" fillId="0" borderId="4" xfId="0" applyNumberFormat="1" applyFont="1" applyBorder="1" applyAlignment="1">
      <alignment horizontal="center" vertical="center" wrapText="1"/>
    </xf>
    <xf numFmtId="2" fontId="116" fillId="0" borderId="11" xfId="0" applyNumberFormat="1" applyFont="1" applyBorder="1" applyAlignment="1">
      <alignment horizontal="center" vertical="center" wrapText="1"/>
    </xf>
    <xf numFmtId="0" fontId="0" fillId="0" borderId="4" xfId="0" applyBorder="1"/>
    <xf numFmtId="2" fontId="116" fillId="0" borderId="36" xfId="0" applyNumberFormat="1" applyFont="1" applyBorder="1" applyAlignment="1">
      <alignment horizontal="center" vertical="center" wrapText="1"/>
    </xf>
    <xf numFmtId="0" fontId="14" fillId="0" borderId="13" xfId="106" applyFont="1" applyBorder="1" applyAlignment="1">
      <alignment horizontal="center" vertical="center" wrapText="1"/>
    </xf>
    <xf numFmtId="0" fontId="17" fillId="8" borderId="4" xfId="0" applyFont="1" applyFill="1" applyBorder="1" applyAlignment="1">
      <alignment horizontal="center" vertical="center" wrapText="1"/>
    </xf>
    <xf numFmtId="0" fontId="115" fillId="0" borderId="4" xfId="0" applyFont="1" applyBorder="1" applyAlignment="1">
      <alignment horizontal="left" vertical="center" wrapText="1"/>
    </xf>
    <xf numFmtId="0" fontId="117" fillId="0" borderId="4" xfId="0" applyFont="1" applyBorder="1" applyAlignment="1">
      <alignment horizontal="left" vertical="center" wrapText="1"/>
    </xf>
    <xf numFmtId="0" fontId="117" fillId="51" borderId="4" xfId="0" applyFont="1" applyFill="1" applyBorder="1" applyAlignment="1">
      <alignment horizontal="center" vertical="center"/>
    </xf>
    <xf numFmtId="0" fontId="118" fillId="51" borderId="4" xfId="0" applyFont="1" applyFill="1" applyBorder="1" applyAlignment="1">
      <alignment horizontal="center" vertical="center" textRotation="90" wrapText="1"/>
    </xf>
    <xf numFmtId="0" fontId="120" fillId="51" borderId="4" xfId="0" applyFont="1" applyFill="1" applyBorder="1" applyAlignment="1">
      <alignment horizontal="center" vertical="center"/>
    </xf>
    <xf numFmtId="0" fontId="16" fillId="51" borderId="4" xfId="0" applyFont="1" applyFill="1" applyBorder="1" applyAlignment="1">
      <alignment horizontal="center" vertical="center"/>
    </xf>
    <xf numFmtId="0" fontId="17" fillId="0" borderId="4" xfId="0" applyFont="1" applyBorder="1" applyAlignment="1">
      <alignment vertical="center"/>
    </xf>
    <xf numFmtId="0" fontId="117" fillId="52" borderId="4" xfId="0" applyFont="1" applyFill="1" applyBorder="1" applyAlignment="1">
      <alignment horizontal="center" vertical="center"/>
    </xf>
    <xf numFmtId="0" fontId="14" fillId="0" borderId="0" xfId="0" applyFont="1" applyAlignment="1">
      <alignment horizontal="left" vertical="top" wrapText="1"/>
    </xf>
    <xf numFmtId="0" fontId="14" fillId="0" borderId="10" xfId="0" applyFont="1" applyBorder="1" applyAlignment="1">
      <alignment horizontal="left" vertical="top"/>
    </xf>
    <xf numFmtId="0" fontId="14" fillId="0" borderId="0" xfId="0" applyFont="1" applyAlignment="1">
      <alignment horizontal="right" vertical="center"/>
    </xf>
    <xf numFmtId="0" fontId="58" fillId="42" borderId="0" xfId="0" applyFont="1" applyFill="1"/>
    <xf numFmtId="0" fontId="58" fillId="42" borderId="0" xfId="0" applyFont="1" applyFill="1" applyAlignment="1">
      <alignment vertical="center"/>
    </xf>
    <xf numFmtId="0" fontId="58" fillId="42" borderId="0" xfId="0" applyFont="1" applyFill="1" applyAlignment="1">
      <alignment horizontal="center"/>
    </xf>
    <xf numFmtId="0" fontId="0" fillId="3" borderId="0" xfId="0" applyFill="1" applyAlignment="1">
      <alignment horizontal="left" vertical="center"/>
    </xf>
    <xf numFmtId="0" fontId="0" fillId="3" borderId="0" xfId="0" applyFill="1"/>
    <xf numFmtId="0" fontId="0" fillId="0" borderId="0" xfId="0" applyAlignment="1">
      <alignment vertical="center"/>
    </xf>
    <xf numFmtId="0" fontId="19" fillId="0" borderId="0" xfId="0" applyFont="1"/>
    <xf numFmtId="0" fontId="58" fillId="42" borderId="0" xfId="0" applyFont="1" applyFill="1" applyAlignment="1">
      <alignment vertical="top"/>
    </xf>
    <xf numFmtId="0" fontId="58" fillId="42" borderId="0" xfId="0" applyFont="1" applyFill="1" applyAlignment="1">
      <alignment horizontal="left" vertical="top"/>
    </xf>
    <xf numFmtId="10" fontId="58" fillId="42" borderId="0" xfId="0" applyNumberFormat="1" applyFont="1" applyFill="1" applyAlignment="1">
      <alignment horizontal="center" vertical="top"/>
    </xf>
    <xf numFmtId="0" fontId="0" fillId="0" borderId="0" xfId="0" applyAlignment="1">
      <alignment vertical="top"/>
    </xf>
    <xf numFmtId="0" fontId="0" fillId="0" borderId="0" xfId="0" applyAlignment="1">
      <alignment horizontal="left" vertical="top"/>
    </xf>
    <xf numFmtId="0" fontId="19" fillId="0" borderId="0" xfId="0" applyFont="1" applyAlignment="1">
      <alignment vertical="top"/>
    </xf>
    <xf numFmtId="0" fontId="58" fillId="42" borderId="0" xfId="0" applyFont="1" applyFill="1" applyAlignment="1">
      <alignment horizontal="left" vertical="center"/>
    </xf>
    <xf numFmtId="10" fontId="58" fillId="42" borderId="0" xfId="0" applyNumberFormat="1" applyFont="1" applyFill="1" applyAlignment="1">
      <alignment horizontal="center" vertical="center"/>
    </xf>
    <xf numFmtId="1" fontId="0" fillId="0" borderId="0" xfId="0" applyNumberFormat="1" applyAlignment="1">
      <alignment vertical="center"/>
    </xf>
    <xf numFmtId="2" fontId="0" fillId="0" borderId="0" xfId="0" applyNumberFormat="1"/>
    <xf numFmtId="0" fontId="0" fillId="0" borderId="0" xfId="0" applyAlignment="1">
      <alignment horizontal="center" vertical="center"/>
    </xf>
    <xf numFmtId="0" fontId="5" fillId="0" borderId="0" xfId="272" applyFont="1" applyAlignment="1">
      <alignment vertical="center"/>
    </xf>
    <xf numFmtId="0" fontId="14" fillId="0" borderId="0" xfId="27" applyFont="1" applyAlignment="1">
      <alignment horizontal="center" vertical="center"/>
    </xf>
    <xf numFmtId="0" fontId="14" fillId="0" borderId="0" xfId="27" applyFont="1" applyAlignment="1">
      <alignment horizontal="left" vertical="center"/>
    </xf>
    <xf numFmtId="1" fontId="15" fillId="0" borderId="0" xfId="0" applyNumberFormat="1" applyFont="1"/>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59" fillId="42" borderId="0" xfId="0" applyFont="1" applyFill="1" applyAlignment="1">
      <alignment horizontal="left" vertical="center"/>
    </xf>
    <xf numFmtId="10" fontId="59" fillId="42" borderId="0" xfId="0" applyNumberFormat="1" applyFont="1" applyFill="1" applyAlignment="1">
      <alignment horizontal="center" vertical="center"/>
    </xf>
    <xf numFmtId="0" fontId="5" fillId="0" borderId="0" xfId="27" applyFont="1" applyAlignment="1">
      <alignment vertical="center"/>
    </xf>
    <xf numFmtId="0" fontId="54" fillId="0" borderId="0" xfId="27" applyFont="1" applyAlignment="1">
      <alignment vertical="center"/>
    </xf>
    <xf numFmtId="0" fontId="102" fillId="0" borderId="0" xfId="27" applyFont="1" applyAlignment="1">
      <alignment vertical="center"/>
    </xf>
    <xf numFmtId="0" fontId="15" fillId="0" borderId="0" xfId="27" applyAlignment="1">
      <alignment horizontal="center" vertical="center"/>
    </xf>
    <xf numFmtId="2" fontId="58" fillId="42" borderId="0" xfId="0" applyNumberFormat="1" applyFont="1" applyFill="1" applyAlignment="1">
      <alignment horizontal="center" vertical="center"/>
    </xf>
    <xf numFmtId="0" fontId="15" fillId="3" borderId="0" xfId="0" applyFont="1" applyFill="1"/>
    <xf numFmtId="0" fontId="102" fillId="0" borderId="0" xfId="27" applyFont="1" applyAlignment="1">
      <alignment vertical="top" wrapText="1"/>
    </xf>
    <xf numFmtId="0" fontId="4" fillId="0" borderId="0" xfId="272" applyFont="1" applyAlignment="1">
      <alignment vertical="center"/>
    </xf>
    <xf numFmtId="2" fontId="59" fillId="42" borderId="0" xfId="0" applyNumberFormat="1" applyFont="1" applyFill="1" applyAlignment="1">
      <alignment horizontal="center" vertical="center"/>
    </xf>
    <xf numFmtId="176" fontId="58" fillId="42" borderId="0" xfId="0" applyNumberFormat="1" applyFont="1" applyFill="1" applyAlignment="1">
      <alignment horizontal="center"/>
    </xf>
    <xf numFmtId="0" fontId="4" fillId="0" borderId="6" xfId="27" applyFont="1" applyBorder="1" applyAlignment="1">
      <alignment horizontal="left" vertical="center"/>
    </xf>
    <xf numFmtId="0" fontId="4" fillId="0" borderId="0" xfId="27" applyFont="1" applyAlignment="1">
      <alignment horizontal="left" vertical="center"/>
    </xf>
    <xf numFmtId="0" fontId="4" fillId="0" borderId="0" xfId="27" applyFont="1" applyAlignment="1">
      <alignment horizontal="center" vertical="center"/>
    </xf>
    <xf numFmtId="0" fontId="0" fillId="0" borderId="0" xfId="27" applyFont="1" applyAlignment="1">
      <alignment horizontal="center" vertical="center"/>
    </xf>
    <xf numFmtId="0" fontId="59" fillId="42" borderId="0" xfId="0" applyFont="1" applyFill="1" applyAlignment="1">
      <alignment horizontal="center" vertical="center"/>
    </xf>
    <xf numFmtId="0" fontId="14" fillId="8" borderId="4" xfId="0" applyFont="1" applyFill="1" applyBorder="1" applyAlignment="1">
      <alignment horizontal="center" vertical="center" wrapText="1"/>
    </xf>
    <xf numFmtId="0" fontId="58" fillId="42" borderId="0" xfId="0" applyFont="1" applyFill="1" applyAlignment="1">
      <alignment horizontal="center" vertical="center"/>
    </xf>
    <xf numFmtId="0" fontId="59" fillId="42" borderId="0" xfId="0" applyFont="1" applyFill="1" applyAlignment="1">
      <alignment horizontal="center" vertical="center" wrapText="1"/>
    </xf>
    <xf numFmtId="0" fontId="19" fillId="0" borderId="0" xfId="0" applyFont="1" applyAlignment="1">
      <alignment horizontal="center" vertical="center"/>
    </xf>
    <xf numFmtId="0" fontId="14" fillId="52" borderId="4" xfId="0" applyFont="1" applyFill="1" applyBorder="1" applyAlignment="1">
      <alignment horizontal="center" vertical="top"/>
    </xf>
    <xf numFmtId="0" fontId="14" fillId="52" borderId="13" xfId="0" applyFont="1" applyFill="1" applyBorder="1" applyAlignment="1">
      <alignment horizontal="center" vertical="top"/>
    </xf>
    <xf numFmtId="0" fontId="14" fillId="52" borderId="4" xfId="0" applyFont="1" applyFill="1" applyBorder="1" applyAlignment="1">
      <alignment horizontal="center" vertical="center"/>
    </xf>
    <xf numFmtId="0" fontId="60" fillId="42" borderId="0" xfId="0" applyFont="1" applyFill="1" applyAlignment="1">
      <alignment horizontal="center" vertical="center"/>
    </xf>
    <xf numFmtId="0" fontId="61" fillId="42" borderId="0" xfId="0" applyFont="1" applyFill="1" applyAlignment="1">
      <alignment horizontal="center" vertical="center"/>
    </xf>
    <xf numFmtId="0" fontId="60" fillId="42" borderId="0" xfId="0" applyFont="1" applyFill="1" applyAlignment="1">
      <alignment horizontal="center"/>
    </xf>
    <xf numFmtId="0" fontId="55"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56" fillId="0" borderId="0" xfId="0" applyFont="1" applyAlignment="1">
      <alignment horizontal="center"/>
    </xf>
    <xf numFmtId="0" fontId="105" fillId="53" borderId="15" xfId="0" applyFont="1" applyFill="1" applyBorder="1" applyAlignment="1">
      <alignment vertical="center"/>
    </xf>
    <xf numFmtId="0" fontId="104" fillId="53" borderId="4" xfId="0" applyFont="1" applyFill="1" applyBorder="1" applyAlignment="1">
      <alignment horizontal="center" vertical="center" wrapText="1"/>
    </xf>
    <xf numFmtId="0" fontId="5" fillId="53" borderId="4" xfId="0" applyFont="1" applyFill="1" applyBorder="1" applyAlignment="1">
      <alignment horizontal="center" vertical="center"/>
    </xf>
    <xf numFmtId="0" fontId="62" fillId="42" borderId="0" xfId="0" applyFont="1" applyFill="1" applyAlignment="1">
      <alignment horizontal="center" vertical="center"/>
    </xf>
    <xf numFmtId="0" fontId="63" fillId="42" borderId="0" xfId="0" applyFont="1" applyFill="1" applyAlignment="1">
      <alignment horizontal="center" vertical="center"/>
    </xf>
    <xf numFmtId="0" fontId="51" fillId="41" borderId="0" xfId="0" applyFont="1" applyFill="1" applyAlignment="1">
      <alignment horizontal="center" vertical="center"/>
    </xf>
    <xf numFmtId="0" fontId="52" fillId="41" borderId="0" xfId="0" applyFont="1" applyFill="1" applyAlignment="1">
      <alignment horizontal="center" vertical="center"/>
    </xf>
    <xf numFmtId="0" fontId="53" fillId="41" borderId="0" xfId="0" applyFont="1" applyFill="1" applyAlignment="1">
      <alignment horizontal="center" vertical="center"/>
    </xf>
    <xf numFmtId="0" fontId="105" fillId="0" borderId="3" xfId="0" applyFont="1" applyBorder="1" applyAlignment="1">
      <alignment horizontal="left" vertical="center"/>
    </xf>
    <xf numFmtId="0" fontId="105" fillId="0" borderId="15" xfId="0" applyFont="1" applyBorder="1" applyAlignment="1">
      <alignment vertical="center"/>
    </xf>
    <xf numFmtId="0" fontId="104" fillId="51" borderId="4" xfId="0" applyFont="1" applyFill="1" applyBorder="1" applyAlignment="1">
      <alignment horizontal="center" vertical="center" wrapText="1"/>
    </xf>
    <xf numFmtId="0" fontId="5" fillId="51" borderId="4" xfId="0" applyFont="1" applyFill="1" applyBorder="1" applyAlignment="1">
      <alignment horizontal="center" vertical="center"/>
    </xf>
    <xf numFmtId="0" fontId="0" fillId="0" borderId="4" xfId="0" applyBorder="1" applyAlignment="1">
      <alignment horizontal="center" vertical="center"/>
    </xf>
    <xf numFmtId="0" fontId="107" fillId="0" borderId="4" xfId="0" applyFont="1" applyBorder="1" applyAlignment="1">
      <alignment horizontal="center" vertical="center"/>
    </xf>
    <xf numFmtId="0" fontId="0" fillId="5" borderId="4" xfId="0" applyFill="1" applyBorder="1" applyAlignment="1">
      <alignment horizontal="center" vertical="center" wrapText="1"/>
    </xf>
    <xf numFmtId="0" fontId="92" fillId="0" borderId="4" xfId="0" applyFont="1" applyBorder="1" applyAlignment="1">
      <alignment horizontal="left" vertical="center" wrapText="1"/>
    </xf>
    <xf numFmtId="0" fontId="5" fillId="0" borderId="4" xfId="0" applyFont="1" applyBorder="1" applyAlignment="1">
      <alignment horizontal="center" vertical="center"/>
    </xf>
    <xf numFmtId="0" fontId="5" fillId="43" borderId="4" xfId="0" applyFont="1" applyFill="1" applyBorder="1" applyAlignment="1">
      <alignment horizontal="center" vertical="center"/>
    </xf>
    <xf numFmtId="0" fontId="107" fillId="0" borderId="4" xfId="0" applyFont="1" applyBorder="1" applyAlignment="1">
      <alignment horizontal="left" vertical="center" wrapText="1"/>
    </xf>
    <xf numFmtId="0" fontId="105" fillId="0" borderId="4" xfId="0" applyFont="1" applyBorder="1" applyAlignment="1">
      <alignment horizontal="center"/>
    </xf>
    <xf numFmtId="0" fontId="4" fillId="52" borderId="4" xfId="0" applyFont="1" applyFill="1" applyBorder="1" applyAlignment="1">
      <alignment horizontal="center" vertical="center"/>
    </xf>
    <xf numFmtId="0" fontId="106" fillId="0" borderId="4" xfId="0" applyFont="1" applyBorder="1" applyAlignment="1">
      <alignment vertical="center" wrapText="1"/>
    </xf>
    <xf numFmtId="0" fontId="104" fillId="0" borderId="4" xfId="0" applyFont="1" applyBorder="1" applyAlignment="1">
      <alignment horizontal="center" vertical="center" wrapText="1"/>
    </xf>
    <xf numFmtId="0" fontId="117" fillId="0" borderId="4" xfId="0" applyFont="1" applyBorder="1" applyAlignment="1">
      <alignment wrapText="1"/>
    </xf>
    <xf numFmtId="0" fontId="117" fillId="0" borderId="4" xfId="0" applyFont="1" applyBorder="1" applyAlignment="1">
      <alignment vertical="center" wrapText="1"/>
    </xf>
    <xf numFmtId="0" fontId="114" fillId="0" borderId="4" xfId="0" applyFont="1" applyBorder="1" applyAlignment="1">
      <alignment wrapText="1"/>
    </xf>
    <xf numFmtId="0" fontId="106" fillId="0" borderId="4" xfId="0" applyFont="1" applyBorder="1" applyAlignment="1">
      <alignment horizontal="left" vertical="center" wrapText="1"/>
    </xf>
    <xf numFmtId="0" fontId="84" fillId="0" borderId="4" xfId="93" applyFont="1" applyBorder="1" applyAlignment="1" applyProtection="1">
      <alignment horizontal="left" vertical="center" wrapText="1"/>
    </xf>
    <xf numFmtId="0" fontId="108" fillId="54" borderId="4" xfId="0" applyFont="1" applyFill="1" applyBorder="1" applyAlignment="1">
      <alignment vertical="center" wrapText="1"/>
    </xf>
    <xf numFmtId="0" fontId="105" fillId="0" borderId="15" xfId="0" applyFont="1" applyBorder="1" applyAlignment="1">
      <alignment horizontal="left" vertical="center"/>
    </xf>
    <xf numFmtId="0" fontId="26" fillId="0" borderId="4" xfId="93" applyBorder="1" applyAlignment="1" applyProtection="1">
      <alignment horizontal="left" vertical="center" wrapText="1"/>
    </xf>
    <xf numFmtId="0" fontId="106" fillId="0" borderId="4" xfId="0" applyFont="1" applyBorder="1" applyAlignment="1">
      <alignment wrapText="1"/>
    </xf>
    <xf numFmtId="0" fontId="108" fillId="0" borderId="4" xfId="0" applyFont="1" applyBorder="1" applyAlignment="1">
      <alignment horizontal="left" vertical="center" wrapText="1"/>
    </xf>
    <xf numFmtId="0" fontId="108" fillId="0" borderId="4" xfId="0" applyFont="1" applyBorder="1" applyAlignment="1">
      <alignment vertical="center" wrapText="1"/>
    </xf>
    <xf numFmtId="0" fontId="59" fillId="42" borderId="0" xfId="0" applyFont="1" applyFill="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19" fillId="0" borderId="0" xfId="0" applyFont="1" applyAlignment="1">
      <alignment horizontal="center" vertical="top"/>
    </xf>
    <xf numFmtId="0" fontId="19" fillId="0" borderId="0" xfId="0" applyFont="1" applyAlignment="1">
      <alignment horizontal="left" vertical="center"/>
    </xf>
    <xf numFmtId="0" fontId="18" fillId="0" borderId="0" xfId="0" applyFont="1"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27" applyFont="1" applyAlignment="1">
      <alignment horizontal="left" vertical="top"/>
    </xf>
    <xf numFmtId="0" fontId="18" fillId="0" borderId="0" xfId="27" applyFont="1" applyAlignment="1">
      <alignment horizontal="center" vertical="top"/>
    </xf>
    <xf numFmtId="0" fontId="19" fillId="0" borderId="0" xfId="27" applyFont="1" applyAlignment="1">
      <alignment horizontal="left" vertical="center"/>
    </xf>
    <xf numFmtId="0" fontId="19" fillId="0" borderId="0" xfId="27" applyFont="1" applyAlignment="1">
      <alignment horizontal="left" vertical="top"/>
    </xf>
    <xf numFmtId="0" fontId="19" fillId="0" borderId="0" xfId="27"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horizontal="left" vertical="center" wrapText="1"/>
    </xf>
    <xf numFmtId="0" fontId="14" fillId="0" borderId="0" xfId="272" applyFont="1" applyAlignment="1">
      <alignment horizontal="left" vertical="center" wrapText="1"/>
    </xf>
    <xf numFmtId="0" fontId="68" fillId="0" borderId="11" xfId="26" applyFont="1" applyBorder="1" applyAlignment="1" applyProtection="1">
      <alignment horizontal="center" vertical="center" textRotation="180"/>
      <protection hidden="1"/>
    </xf>
    <xf numFmtId="0" fontId="68" fillId="0" borderId="12" xfId="26" applyFont="1" applyBorder="1" applyAlignment="1" applyProtection="1">
      <alignment horizontal="center" vertical="center" textRotation="180"/>
      <protection hidden="1"/>
    </xf>
    <xf numFmtId="0" fontId="68" fillId="0" borderId="13" xfId="26" applyFont="1" applyBorder="1" applyAlignment="1" applyProtection="1">
      <alignment horizontal="center" vertical="center" textRotation="180"/>
      <protection hidden="1"/>
    </xf>
    <xf numFmtId="0" fontId="79" fillId="0" borderId="20" xfId="26" applyFont="1" applyBorder="1" applyAlignment="1" applyProtection="1">
      <alignment horizontal="right" vertical="center"/>
      <protection hidden="1"/>
    </xf>
    <xf numFmtId="0" fontId="79" fillId="0" borderId="10" xfId="26" applyFont="1" applyBorder="1" applyAlignment="1" applyProtection="1">
      <alignment horizontal="right" vertical="center"/>
      <protection hidden="1"/>
    </xf>
    <xf numFmtId="0" fontId="79" fillId="0" borderId="21" xfId="26" applyFont="1" applyBorder="1" applyAlignment="1" applyProtection="1">
      <alignment horizontal="right" vertical="center"/>
      <protection hidden="1"/>
    </xf>
    <xf numFmtId="0" fontId="68" fillId="0" borderId="12" xfId="26" applyFont="1" applyBorder="1" applyAlignment="1" applyProtection="1">
      <alignment horizontal="center" vertical="center" textRotation="90"/>
      <protection hidden="1"/>
    </xf>
    <xf numFmtId="0" fontId="68" fillId="0" borderId="13" xfId="26" applyFont="1" applyBorder="1" applyAlignment="1" applyProtection="1">
      <alignment horizontal="center" vertical="center" textRotation="90"/>
      <protection hidden="1"/>
    </xf>
    <xf numFmtId="0" fontId="80" fillId="0" borderId="6" xfId="26" applyFont="1" applyBorder="1" applyAlignment="1" applyProtection="1">
      <alignment horizontal="right" vertical="top"/>
      <protection hidden="1"/>
    </xf>
    <xf numFmtId="0" fontId="80" fillId="0" borderId="0" xfId="26" applyFont="1" applyAlignment="1" applyProtection="1">
      <alignment horizontal="right" vertical="top"/>
      <protection hidden="1"/>
    </xf>
    <xf numFmtId="0" fontId="80" fillId="0" borderId="7" xfId="26" applyFont="1" applyBorder="1" applyAlignment="1" applyProtection="1">
      <alignment horizontal="right" vertical="top"/>
      <protection hidden="1"/>
    </xf>
    <xf numFmtId="0" fontId="81" fillId="0" borderId="6" xfId="26" applyFont="1" applyBorder="1" applyAlignment="1" applyProtection="1">
      <alignment horizontal="right" vertical="center"/>
      <protection hidden="1"/>
    </xf>
    <xf numFmtId="0" fontId="81" fillId="0" borderId="0" xfId="26" applyFont="1" applyAlignment="1" applyProtection="1">
      <alignment horizontal="right" vertical="center"/>
      <protection hidden="1"/>
    </xf>
    <xf numFmtId="0" fontId="81" fillId="0" borderId="7" xfId="26" applyFont="1" applyBorder="1" applyAlignment="1" applyProtection="1">
      <alignment horizontal="right" vertical="center"/>
      <protection hidden="1"/>
    </xf>
    <xf numFmtId="0" fontId="71" fillId="0" borderId="8" xfId="26" applyFont="1" applyBorder="1" applyAlignment="1" applyProtection="1">
      <alignment horizontal="right" vertical="top"/>
      <protection hidden="1"/>
    </xf>
    <xf numFmtId="0" fontId="71" fillId="0" borderId="5" xfId="26" applyFont="1" applyBorder="1" applyAlignment="1" applyProtection="1">
      <alignment horizontal="right" vertical="top"/>
      <protection hidden="1"/>
    </xf>
    <xf numFmtId="0" fontId="71" fillId="0" borderId="9" xfId="26" applyFont="1" applyBorder="1" applyAlignment="1" applyProtection="1">
      <alignment horizontal="right" vertical="top"/>
      <protection hidden="1"/>
    </xf>
    <xf numFmtId="0" fontId="69" fillId="45" borderId="3" xfId="26" applyFont="1" applyFill="1" applyBorder="1" applyAlignment="1" applyProtection="1">
      <alignment horizontal="center" vertical="center"/>
      <protection hidden="1"/>
    </xf>
    <xf numFmtId="0" fontId="72" fillId="0" borderId="14" xfId="26" applyFont="1" applyBorder="1" applyAlignment="1" applyProtection="1">
      <alignment horizontal="center" vertical="center" wrapText="1"/>
      <protection hidden="1"/>
    </xf>
    <xf numFmtId="0" fontId="72" fillId="0" borderId="3" xfId="26" applyFont="1" applyBorder="1" applyAlignment="1" applyProtection="1">
      <alignment horizontal="center" vertical="center" wrapText="1"/>
      <protection hidden="1"/>
    </xf>
    <xf numFmtId="0" fontId="72" fillId="0" borderId="15" xfId="26" applyFont="1" applyBorder="1" applyAlignment="1" applyProtection="1">
      <alignment horizontal="center" vertical="center" wrapText="1"/>
      <protection hidden="1"/>
    </xf>
    <xf numFmtId="0" fontId="73" fillId="0" borderId="12" xfId="26" applyFont="1" applyBorder="1" applyAlignment="1" applyProtection="1">
      <alignment horizontal="center" vertical="center" textRotation="90" wrapText="1"/>
      <protection hidden="1"/>
    </xf>
    <xf numFmtId="0" fontId="74" fillId="0" borderId="4" xfId="26" applyFont="1" applyBorder="1" applyAlignment="1" applyProtection="1">
      <alignment horizontal="center" vertical="center"/>
      <protection hidden="1"/>
    </xf>
    <xf numFmtId="0" fontId="75" fillId="0" borderId="23" xfId="26" applyFont="1" applyBorder="1" applyAlignment="1" applyProtection="1">
      <alignment horizontal="justify" vertical="center"/>
      <protection hidden="1"/>
    </xf>
    <xf numFmtId="0" fontId="78" fillId="46" borderId="3" xfId="26" applyFont="1" applyFill="1" applyBorder="1" applyAlignment="1" applyProtection="1">
      <alignment horizontal="justify" vertical="center"/>
      <protection hidden="1"/>
    </xf>
    <xf numFmtId="0" fontId="78" fillId="46" borderId="15" xfId="26" applyFont="1" applyFill="1" applyBorder="1" applyAlignment="1" applyProtection="1">
      <alignment horizontal="justify" vertical="center"/>
      <protection hidden="1"/>
    </xf>
    <xf numFmtId="0" fontId="75" fillId="0" borderId="0" xfId="26" applyFont="1" applyAlignment="1" applyProtection="1">
      <alignment horizontal="justify" vertical="top"/>
      <protection hidden="1"/>
    </xf>
    <xf numFmtId="0" fontId="75" fillId="0" borderId="7" xfId="26" applyFont="1" applyBorder="1" applyAlignment="1" applyProtection="1">
      <alignment horizontal="justify" vertical="top"/>
      <protection hidden="1"/>
    </xf>
    <xf numFmtId="0" fontId="17" fillId="51" borderId="4" xfId="273" applyFont="1" applyFill="1" applyBorder="1" applyAlignment="1" applyProtection="1">
      <alignment horizontal="center" vertical="center" wrapText="1"/>
      <protection hidden="1"/>
    </xf>
    <xf numFmtId="0" fontId="17" fillId="0" borderId="0" xfId="273" applyFont="1" applyAlignment="1" applyProtection="1">
      <alignment horizontal="center" vertical="top"/>
      <protection hidden="1"/>
    </xf>
    <xf numFmtId="0" fontId="17" fillId="0" borderId="23" xfId="273" applyFont="1" applyBorder="1" applyAlignment="1" applyProtection="1">
      <alignment horizontal="center" vertical="top"/>
      <protection hidden="1"/>
    </xf>
    <xf numFmtId="0" fontId="25" fillId="0" borderId="17" xfId="273" applyFont="1" applyBorder="1" applyAlignment="1" applyProtection="1">
      <alignment horizontal="center" vertical="center"/>
      <protection hidden="1"/>
    </xf>
    <xf numFmtId="0" fontId="17" fillId="47" borderId="0" xfId="273" applyFont="1" applyFill="1" applyAlignment="1" applyProtection="1">
      <alignment horizontal="center" vertical="center" wrapText="1"/>
      <protection hidden="1"/>
    </xf>
    <xf numFmtId="0" fontId="16" fillId="2" borderId="14" xfId="274" applyFill="1" applyBorder="1" applyAlignment="1" applyProtection="1">
      <alignment horizontal="center" vertical="center"/>
      <protection locked="0"/>
    </xf>
    <xf numFmtId="0" fontId="16" fillId="2" borderId="3" xfId="274" applyFill="1" applyBorder="1" applyAlignment="1" applyProtection="1">
      <alignment horizontal="center" vertical="center"/>
      <protection locked="0"/>
    </xf>
    <xf numFmtId="0" fontId="16" fillId="2" borderId="15" xfId="274" applyFill="1" applyBorder="1" applyAlignment="1" applyProtection="1">
      <alignment horizontal="center" vertical="center"/>
      <protection locked="0"/>
    </xf>
    <xf numFmtId="0" fontId="16" fillId="2" borderId="14" xfId="273" applyFont="1" applyFill="1" applyBorder="1" applyAlignment="1" applyProtection="1">
      <alignment horizontal="center" vertical="center"/>
      <protection locked="0"/>
    </xf>
    <xf numFmtId="0" fontId="16" fillId="2" borderId="3" xfId="273" applyFont="1" applyFill="1" applyBorder="1" applyAlignment="1" applyProtection="1">
      <alignment horizontal="center" vertical="center"/>
      <protection locked="0"/>
    </xf>
    <xf numFmtId="0" fontId="16" fillId="2" borderId="15" xfId="273" applyFont="1" applyFill="1" applyBorder="1" applyAlignment="1" applyProtection="1">
      <alignment horizontal="center" vertical="center"/>
      <protection locked="0"/>
    </xf>
    <xf numFmtId="0" fontId="15" fillId="0" borderId="0" xfId="272" applyAlignment="1" applyProtection="1">
      <alignment horizontal="left" vertical="center"/>
      <protection hidden="1"/>
    </xf>
    <xf numFmtId="0" fontId="15" fillId="0" borderId="0" xfId="272" applyAlignment="1" applyProtection="1">
      <alignment horizontal="center" vertical="center"/>
      <protection hidden="1"/>
    </xf>
    <xf numFmtId="0" fontId="15" fillId="0" borderId="8" xfId="272" applyBorder="1" applyAlignment="1" applyProtection="1">
      <alignment horizontal="center" vertical="center"/>
      <protection hidden="1"/>
    </xf>
    <xf numFmtId="0" fontId="15" fillId="0" borderId="5" xfId="272" applyBorder="1" applyAlignment="1" applyProtection="1">
      <alignment horizontal="center" vertical="center"/>
      <protection hidden="1"/>
    </xf>
    <xf numFmtId="0" fontId="16" fillId="0" borderId="0" xfId="273" applyFont="1" applyAlignment="1" applyProtection="1">
      <alignment horizontal="center" vertical="center"/>
      <protection locked="0"/>
    </xf>
    <xf numFmtId="0" fontId="15" fillId="0" borderId="0" xfId="274" applyFont="1" applyAlignment="1" applyProtection="1">
      <alignment horizontal="center" vertical="center"/>
      <protection locked="0" hidden="1"/>
    </xf>
    <xf numFmtId="0" fontId="15" fillId="0" borderId="0" xfId="274" applyFont="1" applyAlignment="1" applyProtection="1">
      <alignment horizontal="left" vertical="top"/>
      <protection hidden="1"/>
    </xf>
    <xf numFmtId="0" fontId="86" fillId="44" borderId="0" xfId="273" applyFont="1" applyFill="1" applyAlignment="1" applyProtection="1">
      <alignment horizontal="center" vertical="center" wrapText="1"/>
      <protection hidden="1"/>
    </xf>
    <xf numFmtId="0" fontId="17" fillId="0" borderId="0" xfId="273" applyFont="1" applyAlignment="1" applyProtection="1">
      <alignment horizontal="center" vertical="center"/>
      <protection hidden="1"/>
    </xf>
    <xf numFmtId="0" fontId="14" fillId="6" borderId="0" xfId="273" applyFont="1" applyFill="1" applyAlignment="1" applyProtection="1">
      <alignment horizontal="center" vertical="center"/>
      <protection hidden="1"/>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16" fillId="2" borderId="4" xfId="273" applyFont="1" applyFill="1" applyBorder="1" applyAlignment="1" applyProtection="1">
      <alignment horizontal="center" vertical="center"/>
      <protection locked="0"/>
    </xf>
    <xf numFmtId="0" fontId="93" fillId="0" borderId="10" xfId="273" applyFont="1" applyBorder="1" applyAlignment="1" applyProtection="1">
      <alignment horizontal="center" vertical="center"/>
      <protection hidden="1"/>
    </xf>
    <xf numFmtId="0" fontId="15" fillId="0" borderId="0" xfId="274" applyFont="1" applyAlignment="1" applyProtection="1">
      <alignment horizontal="left" vertical="center"/>
      <protection hidden="1"/>
    </xf>
    <xf numFmtId="0" fontId="14" fillId="51" borderId="4" xfId="24" applyFont="1" applyFill="1" applyBorder="1" applyAlignment="1">
      <alignment horizontal="center" vertical="top"/>
    </xf>
    <xf numFmtId="0" fontId="15" fillId="0" borderId="0" xfId="24" applyFont="1" applyAlignment="1">
      <alignment horizontal="justify" vertical="top"/>
    </xf>
    <xf numFmtId="0" fontId="14" fillId="0" borderId="0" xfId="24" applyFont="1" applyAlignment="1">
      <alignment horizontal="justify" vertical="center"/>
    </xf>
    <xf numFmtId="0" fontId="5" fillId="48" borderId="0" xfId="24" applyFont="1" applyFill="1" applyAlignment="1">
      <alignment horizontal="center" vertical="center"/>
    </xf>
    <xf numFmtId="0" fontId="15" fillId="2" borderId="0" xfId="24" applyFont="1" applyFill="1" applyAlignment="1" applyProtection="1">
      <alignment horizontal="left" vertical="center"/>
      <protection locked="0"/>
    </xf>
    <xf numFmtId="175" fontId="15" fillId="0" borderId="0" xfId="24" applyNumberFormat="1" applyFont="1" applyAlignment="1">
      <alignment horizontal="left" vertical="center"/>
    </xf>
    <xf numFmtId="0" fontId="49" fillId="0" borderId="0" xfId="24" applyFont="1" applyAlignment="1">
      <alignment horizontal="justify" vertical="top"/>
    </xf>
    <xf numFmtId="0" fontId="15" fillId="0" borderId="0" xfId="24" applyFont="1" applyAlignment="1">
      <alignment horizontal="justify" vertical="center"/>
    </xf>
    <xf numFmtId="0" fontId="21" fillId="0" borderId="0" xfId="24" quotePrefix="1" applyFont="1" applyAlignment="1">
      <alignment horizontal="center" vertical="center"/>
    </xf>
    <xf numFmtId="0" fontId="0" fillId="0" borderId="0" xfId="24" applyFont="1" applyAlignment="1">
      <alignment horizontal="justify" vertical="top"/>
    </xf>
    <xf numFmtId="0" fontId="0" fillId="2" borderId="17" xfId="0"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4" fillId="0" borderId="22" xfId="0" applyFont="1" applyBorder="1" applyAlignment="1">
      <alignment horizontal="justify" vertical="center" wrapText="1"/>
    </xf>
    <xf numFmtId="0" fontId="15" fillId="0" borderId="17" xfId="0" applyFont="1" applyBorder="1" applyAlignment="1">
      <alignment horizontal="left" vertical="center" indent="2"/>
    </xf>
    <xf numFmtId="0" fontId="15" fillId="0" borderId="23" xfId="0" applyFont="1" applyBorder="1" applyAlignment="1">
      <alignment horizontal="left" vertical="center" indent="2"/>
    </xf>
    <xf numFmtId="0" fontId="15" fillId="0" borderId="0" xfId="0" applyFont="1" applyAlignment="1">
      <alignment horizontal="left" vertical="center" indent="2"/>
    </xf>
    <xf numFmtId="0" fontId="15" fillId="0" borderId="22" xfId="0" applyFont="1" applyBorder="1" applyAlignment="1">
      <alignment horizontal="left" vertical="center" indent="2"/>
    </xf>
    <xf numFmtId="0" fontId="14" fillId="0" borderId="4" xfId="24" applyFont="1" applyBorder="1" applyAlignment="1">
      <alignment horizontal="center" vertical="top"/>
    </xf>
    <xf numFmtId="175" fontId="14" fillId="0" borderId="0" xfId="24" applyNumberFormat="1" applyFont="1" applyAlignment="1">
      <alignment horizontal="left" vertical="center" indent="1"/>
    </xf>
    <xf numFmtId="0" fontId="0" fillId="0" borderId="0" xfId="0" applyAlignment="1">
      <alignment horizontal="left" vertical="top" wrapText="1"/>
    </xf>
    <xf numFmtId="0" fontId="14" fillId="0" borderId="14" xfId="24" applyFont="1" applyBorder="1" applyAlignment="1">
      <alignment horizontal="left" vertical="top"/>
    </xf>
    <xf numFmtId="0" fontId="14" fillId="0" borderId="3" xfId="24" applyFont="1" applyBorder="1" applyAlignment="1">
      <alignment horizontal="left" vertical="top"/>
    </xf>
    <xf numFmtId="0" fontId="14" fillId="0" borderId="15" xfId="24" applyFont="1" applyBorder="1"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15" fillId="0" borderId="0" xfId="0" applyFont="1" applyAlignment="1">
      <alignment horizontal="center" vertical="center"/>
    </xf>
    <xf numFmtId="0" fontId="5" fillId="0" borderId="0" xfId="272" applyFont="1" applyAlignment="1">
      <alignment horizontal="left" vertical="center" wrapText="1"/>
    </xf>
    <xf numFmtId="0" fontId="59" fillId="42"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top" wrapText="1"/>
    </xf>
    <xf numFmtId="0" fontId="49" fillId="0" borderId="6" xfId="0" applyFont="1" applyBorder="1" applyAlignment="1">
      <alignment horizontal="center" vertical="center" wrapText="1"/>
    </xf>
    <xf numFmtId="0" fontId="49" fillId="0" borderId="0" xfId="0" applyFont="1" applyAlignment="1">
      <alignment horizontal="center" vertical="center" wrapText="1"/>
    </xf>
    <xf numFmtId="0" fontId="18" fillId="40" borderId="6" xfId="0" applyFont="1" applyFill="1" applyBorder="1" applyAlignment="1">
      <alignment horizontal="center" vertical="center"/>
    </xf>
    <xf numFmtId="0" fontId="18" fillId="40" borderId="0" xfId="0" applyFont="1" applyFill="1" applyAlignment="1">
      <alignment horizontal="center" vertical="center"/>
    </xf>
    <xf numFmtId="0" fontId="105" fillId="0" borderId="14" xfId="0" applyFont="1" applyBorder="1" applyAlignment="1">
      <alignment horizontal="right" vertical="center"/>
    </xf>
    <xf numFmtId="0" fontId="105" fillId="0" borderId="3" xfId="0" applyFont="1" applyBorder="1" applyAlignment="1">
      <alignment horizontal="right" vertical="center"/>
    </xf>
    <xf numFmtId="0" fontId="105" fillId="0" borderId="15" xfId="0" applyFont="1" applyBorder="1" applyAlignment="1">
      <alignment horizontal="right" vertical="center"/>
    </xf>
    <xf numFmtId="164" fontId="104" fillId="0" borderId="14" xfId="0" applyNumberFormat="1" applyFont="1" applyBorder="1" applyAlignment="1">
      <alignment horizontal="center" vertical="center" wrapText="1"/>
    </xf>
    <xf numFmtId="164" fontId="104" fillId="0" borderId="3" xfId="0" applyNumberFormat="1" applyFont="1" applyBorder="1" applyAlignment="1">
      <alignment horizontal="center" vertical="center" wrapText="1"/>
    </xf>
    <xf numFmtId="164" fontId="104" fillId="0" borderId="15" xfId="0" applyNumberFormat="1" applyFont="1" applyBorder="1" applyAlignment="1">
      <alignment horizontal="center" vertical="center" wrapText="1"/>
    </xf>
    <xf numFmtId="0" fontId="50" fillId="7" borderId="14" xfId="0" applyFont="1" applyFill="1" applyBorder="1" applyAlignment="1">
      <alignment horizontal="center" vertical="center" wrapText="1"/>
    </xf>
    <xf numFmtId="0" fontId="50" fillId="7" borderId="3" xfId="0" applyFont="1" applyFill="1" applyBorder="1" applyAlignment="1">
      <alignment horizontal="center" vertical="center" wrapText="1"/>
    </xf>
    <xf numFmtId="0" fontId="50" fillId="7" borderId="15" xfId="0" applyFont="1" applyFill="1" applyBorder="1" applyAlignment="1">
      <alignment horizontal="center" vertical="center" wrapText="1"/>
    </xf>
    <xf numFmtId="164" fontId="24" fillId="7" borderId="14" xfId="7" applyFont="1" applyFill="1" applyBorder="1" applyAlignment="1" applyProtection="1">
      <alignment horizontal="center" vertical="center" wrapText="1"/>
    </xf>
    <xf numFmtId="164" fontId="24" fillId="7" borderId="3" xfId="7" applyFont="1" applyFill="1" applyBorder="1" applyAlignment="1" applyProtection="1">
      <alignment horizontal="center" vertical="center" wrapText="1"/>
    </xf>
    <xf numFmtId="164" fontId="24" fillId="7" borderId="15" xfId="7" applyFont="1" applyFill="1" applyBorder="1" applyAlignment="1" applyProtection="1">
      <alignment horizontal="center" vertical="center" wrapText="1"/>
    </xf>
    <xf numFmtId="0" fontId="14" fillId="0" borderId="0" xfId="0" applyFont="1" applyAlignment="1">
      <alignment horizontal="right" vertical="center"/>
    </xf>
    <xf numFmtId="0" fontId="105" fillId="53" borderId="3" xfId="0" applyFont="1" applyFill="1" applyBorder="1" applyAlignment="1">
      <alignment horizontal="left" vertical="center"/>
    </xf>
    <xf numFmtId="164" fontId="105" fillId="0" borderId="3" xfId="0" applyNumberFormat="1" applyFont="1" applyBorder="1" applyAlignment="1">
      <alignment horizontal="center" vertical="center"/>
    </xf>
    <xf numFmtId="164" fontId="105" fillId="0" borderId="15" xfId="0" applyNumberFormat="1" applyFont="1" applyBorder="1" applyAlignment="1">
      <alignment horizontal="center" vertical="center"/>
    </xf>
    <xf numFmtId="0" fontId="0" fillId="0" borderId="5" xfId="0" applyBorder="1" applyAlignment="1">
      <alignment horizontal="left" vertical="top" wrapText="1"/>
    </xf>
    <xf numFmtId="0" fontId="106" fillId="0" borderId="3" xfId="0" applyFont="1" applyBorder="1" applyAlignment="1">
      <alignment horizontal="left" vertical="center" wrapText="1"/>
    </xf>
    <xf numFmtId="0" fontId="106" fillId="0" borderId="15" xfId="0" applyFont="1" applyBorder="1" applyAlignment="1">
      <alignment horizontal="left" vertical="center" wrapText="1"/>
    </xf>
    <xf numFmtId="0" fontId="108" fillId="54" borderId="3" xfId="0" applyFont="1" applyFill="1" applyBorder="1" applyAlignment="1">
      <alignment horizontal="left" vertical="center" wrapText="1"/>
    </xf>
    <xf numFmtId="0" fontId="108" fillId="54" borderId="15" xfId="0" applyFont="1" applyFill="1" applyBorder="1" applyAlignment="1">
      <alignment horizontal="left" vertical="center" wrapText="1"/>
    </xf>
    <xf numFmtId="0" fontId="108" fillId="0" borderId="3" xfId="0" applyFont="1" applyBorder="1" applyAlignment="1">
      <alignment horizontal="left" vertical="center" wrapText="1"/>
    </xf>
    <xf numFmtId="0" fontId="108" fillId="0" borderId="15" xfId="0" applyFont="1" applyBorder="1" applyAlignment="1">
      <alignment horizontal="left" vertical="center" wrapText="1"/>
    </xf>
    <xf numFmtId="0" fontId="105" fillId="0" borderId="3" xfId="0" applyFont="1" applyBorder="1" applyAlignment="1">
      <alignment horizontal="left" vertical="center"/>
    </xf>
    <xf numFmtId="0" fontId="105" fillId="0" borderId="15" xfId="0" applyFont="1" applyBorder="1" applyAlignment="1">
      <alignment horizontal="left" vertical="center"/>
    </xf>
    <xf numFmtId="0" fontId="113" fillId="0" borderId="0" xfId="27" applyFont="1" applyAlignment="1">
      <alignment horizontal="left" vertical="top"/>
    </xf>
    <xf numFmtId="0" fontId="14" fillId="0" borderId="0" xfId="0" applyFont="1" applyAlignment="1">
      <alignment horizontal="right"/>
    </xf>
    <xf numFmtId="0" fontId="49" fillId="0" borderId="6" xfId="0" applyFont="1" applyBorder="1" applyAlignment="1">
      <alignment horizontal="left" vertical="center" wrapText="1"/>
    </xf>
    <xf numFmtId="0" fontId="49" fillId="0" borderId="0" xfId="0" applyFont="1" applyAlignment="1">
      <alignment horizontal="left" vertical="center" wrapText="1"/>
    </xf>
    <xf numFmtId="0" fontId="112" fillId="0" borderId="0" xfId="0" applyFont="1" applyAlignment="1">
      <alignment horizontal="left" vertical="top" wrapText="1"/>
    </xf>
    <xf numFmtId="164" fontId="105" fillId="0" borderId="14" xfId="258" applyFont="1" applyBorder="1" applyAlignment="1" applyProtection="1">
      <alignment horizontal="center" vertical="top"/>
    </xf>
    <xf numFmtId="164" fontId="105" fillId="0" borderId="3" xfId="258" applyFont="1" applyBorder="1" applyAlignment="1" applyProtection="1">
      <alignment horizontal="center" vertical="top"/>
    </xf>
    <xf numFmtId="164" fontId="105" fillId="0" borderId="15" xfId="258" applyFont="1" applyBorder="1" applyAlignment="1" applyProtection="1">
      <alignment horizontal="center" vertical="top"/>
    </xf>
    <xf numFmtId="0" fontId="14" fillId="0" borderId="10" xfId="0" applyFont="1" applyBorder="1" applyAlignment="1">
      <alignment horizontal="left" vertical="top"/>
    </xf>
    <xf numFmtId="0" fontId="112" fillId="0" borderId="14" xfId="0" applyFont="1" applyBorder="1" applyAlignment="1">
      <alignment horizontal="center" vertical="center" wrapText="1"/>
    </xf>
    <xf numFmtId="0" fontId="112" fillId="0" borderId="3" xfId="0" applyFont="1" applyBorder="1" applyAlignment="1">
      <alignment horizontal="center" vertical="center" wrapText="1"/>
    </xf>
    <xf numFmtId="0" fontId="112" fillId="0" borderId="15" xfId="0" applyFont="1" applyBorder="1" applyAlignment="1">
      <alignment horizontal="center" vertical="center" wrapText="1"/>
    </xf>
    <xf numFmtId="0" fontId="110" fillId="0" borderId="0" xfId="0" applyFont="1" applyAlignment="1">
      <alignment horizontal="left" vertical="top" wrapText="1"/>
    </xf>
    <xf numFmtId="10" fontId="5" fillId="54" borderId="7" xfId="106" applyNumberFormat="1" applyFont="1" applyFill="1" applyBorder="1" applyAlignment="1" applyProtection="1">
      <alignment horizontal="center" vertical="center" wrapText="1"/>
      <protection locked="0"/>
    </xf>
    <xf numFmtId="0" fontId="17" fillId="51" borderId="14" xfId="0" applyFont="1" applyFill="1" applyBorder="1" applyAlignment="1">
      <alignment horizontal="left" vertical="center" wrapText="1"/>
    </xf>
    <xf numFmtId="0" fontId="17" fillId="51" borderId="3" xfId="0" applyFont="1" applyFill="1" applyBorder="1" applyAlignment="1">
      <alignment horizontal="left" vertical="center" wrapText="1"/>
    </xf>
    <xf numFmtId="0" fontId="17" fillId="51" borderId="15" xfId="0" applyFont="1" applyFill="1" applyBorder="1" applyAlignment="1">
      <alignment horizontal="left" vertical="center" wrapText="1"/>
    </xf>
    <xf numFmtId="0" fontId="14" fillId="0" borderId="0" xfId="26" applyFont="1" applyAlignment="1" applyProtection="1">
      <alignment vertical="top" wrapText="1"/>
      <protection hidden="1"/>
    </xf>
    <xf numFmtId="0" fontId="14" fillId="50" borderId="0" xfId="26" applyFont="1" applyFill="1" applyAlignment="1" applyProtection="1">
      <alignment horizontal="center" vertical="center"/>
      <protection hidden="1"/>
    </xf>
    <xf numFmtId="0" fontId="14" fillId="0" borderId="14" xfId="26" applyFont="1" applyBorder="1" applyAlignment="1" applyProtection="1">
      <alignment horizontal="center" vertical="center" wrapText="1"/>
      <protection hidden="1"/>
    </xf>
    <xf numFmtId="0" fontId="14" fillId="0" borderId="3" xfId="26" applyFont="1" applyBorder="1" applyAlignment="1" applyProtection="1">
      <alignment horizontal="center" vertical="center" wrapText="1"/>
      <protection hidden="1"/>
    </xf>
    <xf numFmtId="0" fontId="14" fillId="0" borderId="15" xfId="26" applyFont="1" applyBorder="1" applyAlignment="1" applyProtection="1">
      <alignment horizontal="center" vertical="center" wrapText="1"/>
      <protection hidden="1"/>
    </xf>
    <xf numFmtId="0" fontId="48" fillId="40" borderId="4" xfId="26" applyFont="1" applyFill="1" applyBorder="1" applyAlignment="1" applyProtection="1">
      <alignment horizontal="center" vertical="center"/>
      <protection hidden="1"/>
    </xf>
    <xf numFmtId="0" fontId="14" fillId="0" borderId="18" xfId="26" applyFont="1" applyBorder="1" applyAlignment="1" applyProtection="1">
      <alignment horizontal="justify" vertical="center" wrapText="1"/>
      <protection hidden="1"/>
    </xf>
    <xf numFmtId="0" fontId="14" fillId="0" borderId="33" xfId="26" applyFont="1" applyBorder="1" applyAlignment="1" applyProtection="1">
      <alignment horizontal="justify" vertical="center" wrapText="1"/>
      <protection hidden="1"/>
    </xf>
    <xf numFmtId="0" fontId="14" fillId="0" borderId="19" xfId="26" applyFont="1" applyBorder="1" applyAlignment="1" applyProtection="1">
      <alignment horizontal="justify" vertical="center" wrapText="1"/>
      <protection hidden="1"/>
    </xf>
    <xf numFmtId="0" fontId="47" fillId="40" borderId="4" xfId="26" applyFont="1" applyFill="1" applyBorder="1" applyAlignment="1" applyProtection="1">
      <alignment horizontal="left" vertical="center" wrapText="1"/>
      <protection hidden="1"/>
    </xf>
    <xf numFmtId="0" fontId="14" fillId="4" borderId="16" xfId="26" applyFont="1" applyFill="1" applyBorder="1" applyAlignment="1" applyProtection="1">
      <alignment horizontal="left" vertical="center" wrapText="1"/>
      <protection hidden="1"/>
    </xf>
    <xf numFmtId="4" fontId="47" fillId="40" borderId="11" xfId="26" applyNumberFormat="1" applyFont="1" applyFill="1" applyBorder="1" applyAlignment="1" applyProtection="1">
      <alignment horizontal="right" vertical="center" wrapText="1"/>
      <protection hidden="1"/>
    </xf>
    <xf numFmtId="4" fontId="47" fillId="40" borderId="13" xfId="26" applyNumberFormat="1" applyFont="1" applyFill="1" applyBorder="1" applyAlignment="1" applyProtection="1">
      <alignment horizontal="right" vertical="center" wrapText="1"/>
      <protection hidden="1"/>
    </xf>
  </cellXfs>
  <cellStyles count="275">
    <cellStyle name="20% - Accent1" xfId="224" builtinId="30" customBuiltin="1"/>
    <cellStyle name="20% - Accent2" xfId="228" builtinId="34" customBuiltin="1"/>
    <cellStyle name="20% - Accent3" xfId="232" builtinId="38" customBuiltin="1"/>
    <cellStyle name="20% - Accent4" xfId="236" builtinId="42" customBuiltin="1"/>
    <cellStyle name="20% - Accent5" xfId="240" builtinId="46" customBuiltin="1"/>
    <cellStyle name="20% - Accent6" xfId="244" builtinId="50" customBuiltin="1"/>
    <cellStyle name="40% - Accent1" xfId="225" builtinId="31" customBuiltin="1"/>
    <cellStyle name="40% - Accent2" xfId="229" builtinId="35" customBuiltin="1"/>
    <cellStyle name="40% - Accent3" xfId="233" builtinId="39" customBuiltin="1"/>
    <cellStyle name="40% - Accent4" xfId="237" builtinId="43" customBuiltin="1"/>
    <cellStyle name="40% - Accent5" xfId="241" builtinId="47" customBuiltin="1"/>
    <cellStyle name="40% - Accent6" xfId="245" builtinId="51" customBuiltin="1"/>
    <cellStyle name="60% - Accent1" xfId="226" builtinId="32" customBuiltin="1"/>
    <cellStyle name="60% - Accent2" xfId="230" builtinId="36" customBuiltin="1"/>
    <cellStyle name="60% - Accent3" xfId="234" builtinId="40" customBuiltin="1"/>
    <cellStyle name="60% - Accent4" xfId="238" builtinId="44" customBuiltin="1"/>
    <cellStyle name="60% - Accent5" xfId="242" builtinId="48" customBuiltin="1"/>
    <cellStyle name="60% - Accent6" xfId="246" builtinId="52" customBuiltin="1"/>
    <cellStyle name="75" xfId="1" xr:uid="{00000000-0005-0000-0000-000012000000}"/>
    <cellStyle name="75 2" xfId="33" xr:uid="{00000000-0005-0000-0000-000013000000}"/>
    <cellStyle name="75 2 2" xfId="34" xr:uid="{00000000-0005-0000-0000-000014000000}"/>
    <cellStyle name="75 3" xfId="35" xr:uid="{00000000-0005-0000-0000-000015000000}"/>
    <cellStyle name="75 4" xfId="36" xr:uid="{00000000-0005-0000-0000-000016000000}"/>
    <cellStyle name="Accent1" xfId="223" builtinId="29" customBuiltin="1"/>
    <cellStyle name="Accent2" xfId="227" builtinId="33" customBuiltin="1"/>
    <cellStyle name="Accent3" xfId="231" builtinId="37" customBuiltin="1"/>
    <cellStyle name="Accent4" xfId="235" builtinId="41" customBuiltin="1"/>
    <cellStyle name="Accent5" xfId="239" builtinId="45" customBuiltin="1"/>
    <cellStyle name="Accent6" xfId="243"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3" builtinId="27" customBuiltin="1"/>
    <cellStyle name="Ç¥ÁØ_¿¬°£´©°è¿¹»ó" xfId="6" xr:uid="{00000000-0005-0000-0000-000022000000}"/>
    <cellStyle name="Calculation" xfId="217" builtinId="22" customBuiltin="1"/>
    <cellStyle name="Check Cell" xfId="219" builtinId="23" customBuiltin="1"/>
    <cellStyle name="Comma" xfId="7" builtinId="3"/>
    <cellStyle name="Comma  - Style1" xfId="8" xr:uid="{00000000-0005-0000-0000-000026000000}"/>
    <cellStyle name="Comma  - Style1 2" xfId="37" xr:uid="{00000000-0005-0000-0000-000027000000}"/>
    <cellStyle name="Comma  - Style2" xfId="9" xr:uid="{00000000-0005-0000-0000-000028000000}"/>
    <cellStyle name="Comma  - Style2 2" xfId="38" xr:uid="{00000000-0005-0000-0000-000029000000}"/>
    <cellStyle name="Comma  - Style3" xfId="10" xr:uid="{00000000-0005-0000-0000-00002A000000}"/>
    <cellStyle name="Comma  - Style3 2" xfId="39" xr:uid="{00000000-0005-0000-0000-00002B000000}"/>
    <cellStyle name="Comma  - Style4" xfId="11" xr:uid="{00000000-0005-0000-0000-00002C000000}"/>
    <cellStyle name="Comma  - Style4 2" xfId="40" xr:uid="{00000000-0005-0000-0000-00002D000000}"/>
    <cellStyle name="Comma  - Style5" xfId="12" xr:uid="{00000000-0005-0000-0000-00002E000000}"/>
    <cellStyle name="Comma  - Style5 2" xfId="41" xr:uid="{00000000-0005-0000-0000-00002F000000}"/>
    <cellStyle name="Comma  - Style6" xfId="13" xr:uid="{00000000-0005-0000-0000-000030000000}"/>
    <cellStyle name="Comma  - Style6 2" xfId="42" xr:uid="{00000000-0005-0000-0000-000031000000}"/>
    <cellStyle name="Comma  - Style7" xfId="14" xr:uid="{00000000-0005-0000-0000-000032000000}"/>
    <cellStyle name="Comma  - Style7 2" xfId="43" xr:uid="{00000000-0005-0000-0000-000033000000}"/>
    <cellStyle name="Comma  - Style8" xfId="15" xr:uid="{00000000-0005-0000-0000-000034000000}"/>
    <cellStyle name="Comma  - Style8 2" xfId="44" xr:uid="{00000000-0005-0000-0000-000035000000}"/>
    <cellStyle name="Comma 10" xfId="45" xr:uid="{00000000-0005-0000-0000-000036000000}"/>
    <cellStyle name="Comma 11" xfId="46" xr:uid="{00000000-0005-0000-0000-000037000000}"/>
    <cellStyle name="Comma 12" xfId="47" xr:uid="{00000000-0005-0000-0000-000038000000}"/>
    <cellStyle name="Comma 13" xfId="48" xr:uid="{00000000-0005-0000-0000-000039000000}"/>
    <cellStyle name="Comma 14" xfId="49" xr:uid="{00000000-0005-0000-0000-00003A000000}"/>
    <cellStyle name="Comma 15" xfId="50" xr:uid="{00000000-0005-0000-0000-00003B000000}"/>
    <cellStyle name="Comma 16" xfId="51" xr:uid="{00000000-0005-0000-0000-00003C000000}"/>
    <cellStyle name="Comma 17" xfId="52" xr:uid="{00000000-0005-0000-0000-00003D000000}"/>
    <cellStyle name="Comma 18" xfId="53" xr:uid="{00000000-0005-0000-0000-00003E000000}"/>
    <cellStyle name="Comma 19" xfId="54" xr:uid="{00000000-0005-0000-0000-00003F000000}"/>
    <cellStyle name="Comma 2" xfId="16" xr:uid="{00000000-0005-0000-0000-000040000000}"/>
    <cellStyle name="Comma 2 2" xfId="258" xr:uid="{00000000-0005-0000-0000-000041000000}"/>
    <cellStyle name="Comma 20" xfId="55" xr:uid="{00000000-0005-0000-0000-000042000000}"/>
    <cellStyle name="Comma 21" xfId="56" xr:uid="{00000000-0005-0000-0000-000043000000}"/>
    <cellStyle name="Comma 22" xfId="57" xr:uid="{00000000-0005-0000-0000-000044000000}"/>
    <cellStyle name="Comma 23" xfId="58" xr:uid="{00000000-0005-0000-0000-000045000000}"/>
    <cellStyle name="Comma 24" xfId="59" xr:uid="{00000000-0005-0000-0000-000046000000}"/>
    <cellStyle name="Comma 25" xfId="60" xr:uid="{00000000-0005-0000-0000-000047000000}"/>
    <cellStyle name="Comma 26" xfId="61" xr:uid="{00000000-0005-0000-0000-000048000000}"/>
    <cellStyle name="Comma 27" xfId="62" xr:uid="{00000000-0005-0000-0000-000049000000}"/>
    <cellStyle name="Comma 28" xfId="63" xr:uid="{00000000-0005-0000-0000-00004A000000}"/>
    <cellStyle name="Comma 29" xfId="64" xr:uid="{00000000-0005-0000-0000-00004B000000}"/>
    <cellStyle name="Comma 3" xfId="65" xr:uid="{00000000-0005-0000-0000-00004C000000}"/>
    <cellStyle name="Comma 3 2" xfId="259" xr:uid="{00000000-0005-0000-0000-00004D000000}"/>
    <cellStyle name="Comma 30" xfId="66" xr:uid="{00000000-0005-0000-0000-00004E000000}"/>
    <cellStyle name="Comma 31" xfId="67" xr:uid="{00000000-0005-0000-0000-00004F000000}"/>
    <cellStyle name="Comma 32" xfId="68" xr:uid="{00000000-0005-0000-0000-000050000000}"/>
    <cellStyle name="Comma 33" xfId="69" xr:uid="{00000000-0005-0000-0000-000051000000}"/>
    <cellStyle name="Comma 34" xfId="70" xr:uid="{00000000-0005-0000-0000-000052000000}"/>
    <cellStyle name="Comma 35" xfId="71" xr:uid="{00000000-0005-0000-0000-000053000000}"/>
    <cellStyle name="Comma 36" xfId="72" xr:uid="{00000000-0005-0000-0000-000054000000}"/>
    <cellStyle name="Comma 37" xfId="73" xr:uid="{00000000-0005-0000-0000-000055000000}"/>
    <cellStyle name="Comma 38" xfId="74" xr:uid="{00000000-0005-0000-0000-000056000000}"/>
    <cellStyle name="Comma 39" xfId="75" xr:uid="{00000000-0005-0000-0000-000057000000}"/>
    <cellStyle name="Comma 4" xfId="76" xr:uid="{00000000-0005-0000-0000-000058000000}"/>
    <cellStyle name="Comma 40" xfId="77" xr:uid="{00000000-0005-0000-0000-000059000000}"/>
    <cellStyle name="Comma 41" xfId="78" xr:uid="{00000000-0005-0000-0000-00005A000000}"/>
    <cellStyle name="Comma 42" xfId="79" xr:uid="{00000000-0005-0000-0000-00005B000000}"/>
    <cellStyle name="Comma 43" xfId="80" xr:uid="{00000000-0005-0000-0000-00005C000000}"/>
    <cellStyle name="Comma 44" xfId="206" xr:uid="{00000000-0005-0000-0000-00005D000000}"/>
    <cellStyle name="Comma 5" xfId="81" xr:uid="{00000000-0005-0000-0000-00005E000000}"/>
    <cellStyle name="Comma 6" xfId="82" xr:uid="{00000000-0005-0000-0000-00005F000000}"/>
    <cellStyle name="Comma 7" xfId="83" xr:uid="{00000000-0005-0000-0000-000060000000}"/>
    <cellStyle name="Comma 8" xfId="84" xr:uid="{00000000-0005-0000-0000-000061000000}"/>
    <cellStyle name="Comma 9" xfId="85" xr:uid="{00000000-0005-0000-0000-000062000000}"/>
    <cellStyle name="Explanatory Text" xfId="221" builtinId="53" customBuiltin="1"/>
    <cellStyle name="Formula" xfId="17" xr:uid="{00000000-0005-0000-0000-000064000000}"/>
    <cellStyle name="Formula 2" xfId="86" xr:uid="{00000000-0005-0000-0000-000065000000}"/>
    <cellStyle name="Formula 2 2" xfId="87" xr:uid="{00000000-0005-0000-0000-000066000000}"/>
    <cellStyle name="Good" xfId="212" builtinId="26" customBuiltin="1"/>
    <cellStyle name="Header1" xfId="18" xr:uid="{00000000-0005-0000-0000-000068000000}"/>
    <cellStyle name="Header2" xfId="19" xr:uid="{00000000-0005-0000-0000-000069000000}"/>
    <cellStyle name="Heading 1" xfId="208" builtinId="16" customBuiltin="1"/>
    <cellStyle name="Heading 2" xfId="209" builtinId="17" customBuiltin="1"/>
    <cellStyle name="Heading 3" xfId="210" builtinId="18" customBuiltin="1"/>
    <cellStyle name="Heading 4" xfId="211" builtinId="19" customBuiltin="1"/>
    <cellStyle name="Hypertextový odkaz" xfId="20" xr:uid="{00000000-0005-0000-0000-00006E000000}"/>
    <cellStyle name="Hypertextový odkaz 2" xfId="88" xr:uid="{00000000-0005-0000-0000-00006F000000}"/>
    <cellStyle name="Hypertextový odkaz 2 2" xfId="89" xr:uid="{00000000-0005-0000-0000-000070000000}"/>
    <cellStyle name="Input" xfId="215" builtinId="20" customBuiltin="1"/>
    <cellStyle name="Linked Cell" xfId="218" builtinId="24" customBuiltin="1"/>
    <cellStyle name="Neutral" xfId="214" builtinId="28" customBuiltin="1"/>
    <cellStyle name="no dec" xfId="21" xr:uid="{00000000-0005-0000-0000-000074000000}"/>
    <cellStyle name="no dec 2" xfId="90" xr:uid="{00000000-0005-0000-0000-000075000000}"/>
    <cellStyle name="no dec 2 2" xfId="91" xr:uid="{00000000-0005-0000-0000-000076000000}"/>
    <cellStyle name="Normal" xfId="0" builtinId="0"/>
    <cellStyle name="Normal - Style1" xfId="22" xr:uid="{00000000-0005-0000-0000-000078000000}"/>
    <cellStyle name="Normal - Style1 2" xfId="92" xr:uid="{00000000-0005-0000-0000-000079000000}"/>
    <cellStyle name="Normal 10" xfId="93" xr:uid="{00000000-0005-0000-0000-00007A000000}"/>
    <cellStyle name="Normal 10 2" xfId="94" xr:uid="{00000000-0005-0000-0000-00007B000000}"/>
    <cellStyle name="Normal 100" xfId="249" xr:uid="{00000000-0005-0000-0000-00007C000000}"/>
    <cellStyle name="Normal 101" xfId="250" xr:uid="{00000000-0005-0000-0000-00007D000000}"/>
    <cellStyle name="Normal 102" xfId="256" xr:uid="{00000000-0005-0000-0000-00007E000000}"/>
    <cellStyle name="Normal 103" xfId="254" xr:uid="{00000000-0005-0000-0000-00007F000000}"/>
    <cellStyle name="Normal 104" xfId="253" xr:uid="{00000000-0005-0000-0000-000080000000}"/>
    <cellStyle name="Normal 105" xfId="255" xr:uid="{00000000-0005-0000-0000-000081000000}"/>
    <cellStyle name="Normal 106" xfId="257" xr:uid="{00000000-0005-0000-0000-000082000000}"/>
    <cellStyle name="Normal 107" xfId="273" xr:uid="{00000000-0005-0000-0000-000083000000}"/>
    <cellStyle name="Normal 11" xfId="95" xr:uid="{00000000-0005-0000-0000-000084000000}"/>
    <cellStyle name="Normal 11 2" xfId="96" xr:uid="{00000000-0005-0000-0000-000085000000}"/>
    <cellStyle name="Normal 12" xfId="97" xr:uid="{00000000-0005-0000-0000-000086000000}"/>
    <cellStyle name="Normal 12 2" xfId="98" xr:uid="{00000000-0005-0000-0000-000087000000}"/>
    <cellStyle name="Normal 13" xfId="99" xr:uid="{00000000-0005-0000-0000-000088000000}"/>
    <cellStyle name="Normal 14" xfId="100" xr:uid="{00000000-0005-0000-0000-000089000000}"/>
    <cellStyle name="Normal 15" xfId="101" xr:uid="{00000000-0005-0000-0000-00008A000000}"/>
    <cellStyle name="Normal 16" xfId="102" xr:uid="{00000000-0005-0000-0000-00008B000000}"/>
    <cellStyle name="Normal 17" xfId="103" xr:uid="{00000000-0005-0000-0000-00008C000000}"/>
    <cellStyle name="Normal 18" xfId="104" xr:uid="{00000000-0005-0000-0000-00008D000000}"/>
    <cellStyle name="Normal 19" xfId="105" xr:uid="{00000000-0005-0000-0000-00008E000000}"/>
    <cellStyle name="Normal 2" xfId="23" xr:uid="{00000000-0005-0000-0000-00008F000000}"/>
    <cellStyle name="Normal 2 2" xfId="106" xr:uid="{00000000-0005-0000-0000-000090000000}"/>
    <cellStyle name="Normal 2 3" xfId="107" xr:uid="{00000000-0005-0000-0000-000091000000}"/>
    <cellStyle name="Normal 2 3 2" xfId="260" xr:uid="{00000000-0005-0000-0000-000092000000}"/>
    <cellStyle name="Normal 2_20 Price Schedule VOL III Rev-2" xfId="261" xr:uid="{00000000-0005-0000-0000-000093000000}"/>
    <cellStyle name="Normal 20" xfId="108" xr:uid="{00000000-0005-0000-0000-000094000000}"/>
    <cellStyle name="Normal 21" xfId="109" xr:uid="{00000000-0005-0000-0000-000095000000}"/>
    <cellStyle name="Normal 22" xfId="110" xr:uid="{00000000-0005-0000-0000-000096000000}"/>
    <cellStyle name="Normal 23" xfId="111" xr:uid="{00000000-0005-0000-0000-000097000000}"/>
    <cellStyle name="Normal 24" xfId="112" xr:uid="{00000000-0005-0000-0000-000098000000}"/>
    <cellStyle name="Normal 25" xfId="113" xr:uid="{00000000-0005-0000-0000-000099000000}"/>
    <cellStyle name="Normal 26" xfId="114" xr:uid="{00000000-0005-0000-0000-00009A000000}"/>
    <cellStyle name="Normal 27" xfId="115" xr:uid="{00000000-0005-0000-0000-00009B000000}"/>
    <cellStyle name="Normal 28" xfId="116" xr:uid="{00000000-0005-0000-0000-00009C000000}"/>
    <cellStyle name="Normal 29" xfId="117" xr:uid="{00000000-0005-0000-0000-00009D000000}"/>
    <cellStyle name="Normal 3" xfId="118" xr:uid="{00000000-0005-0000-0000-00009E000000}"/>
    <cellStyle name="Normal 3 2" xfId="119" xr:uid="{00000000-0005-0000-0000-00009F000000}"/>
    <cellStyle name="Normal 3 2 2" xfId="263" xr:uid="{00000000-0005-0000-0000-0000A0000000}"/>
    <cellStyle name="Normal 3 3" xfId="120" xr:uid="{00000000-0005-0000-0000-0000A1000000}"/>
    <cellStyle name="Normal 3 3 2" xfId="264" xr:uid="{00000000-0005-0000-0000-0000A2000000}"/>
    <cellStyle name="Normal 3 4" xfId="262" xr:uid="{00000000-0005-0000-0000-0000A3000000}"/>
    <cellStyle name="Normal 3_29_First Envelope - R2_Vol-III" xfId="267" xr:uid="{00000000-0005-0000-0000-0000A4000000}"/>
    <cellStyle name="Normal 30" xfId="121" xr:uid="{00000000-0005-0000-0000-0000A5000000}"/>
    <cellStyle name="Normal 31" xfId="122" xr:uid="{00000000-0005-0000-0000-0000A6000000}"/>
    <cellStyle name="Normal 32" xfId="123" xr:uid="{00000000-0005-0000-0000-0000A7000000}"/>
    <cellStyle name="Normal 33" xfId="124" xr:uid="{00000000-0005-0000-0000-0000A8000000}"/>
    <cellStyle name="Normal 34" xfId="125" xr:uid="{00000000-0005-0000-0000-0000A9000000}"/>
    <cellStyle name="Normal 35" xfId="126" xr:uid="{00000000-0005-0000-0000-0000AA000000}"/>
    <cellStyle name="Normal 36" xfId="127" xr:uid="{00000000-0005-0000-0000-0000AB000000}"/>
    <cellStyle name="Normal 37" xfId="128" xr:uid="{00000000-0005-0000-0000-0000AC000000}"/>
    <cellStyle name="Normal 38" xfId="129" xr:uid="{00000000-0005-0000-0000-0000AD000000}"/>
    <cellStyle name="Normal 39" xfId="130" xr:uid="{00000000-0005-0000-0000-0000AE000000}"/>
    <cellStyle name="Normal 4" xfId="131" xr:uid="{00000000-0005-0000-0000-0000AF000000}"/>
    <cellStyle name="Normal 4 2" xfId="132" xr:uid="{00000000-0005-0000-0000-0000B0000000}"/>
    <cellStyle name="Normal 4 3" xfId="133" xr:uid="{00000000-0005-0000-0000-0000B1000000}"/>
    <cellStyle name="Normal 4 4" xfId="265" xr:uid="{00000000-0005-0000-0000-0000B2000000}"/>
    <cellStyle name="Normal 40" xfId="134" xr:uid="{00000000-0005-0000-0000-0000B3000000}"/>
    <cellStyle name="Normal 41" xfId="135" xr:uid="{00000000-0005-0000-0000-0000B4000000}"/>
    <cellStyle name="Normal 42" xfId="136" xr:uid="{00000000-0005-0000-0000-0000B5000000}"/>
    <cellStyle name="Normal 43" xfId="137" xr:uid="{00000000-0005-0000-0000-0000B6000000}"/>
    <cellStyle name="Normal 44" xfId="138" xr:uid="{00000000-0005-0000-0000-0000B7000000}"/>
    <cellStyle name="Normal 45" xfId="139" xr:uid="{00000000-0005-0000-0000-0000B8000000}"/>
    <cellStyle name="Normal 46" xfId="140" xr:uid="{00000000-0005-0000-0000-0000B9000000}"/>
    <cellStyle name="Normal 47" xfId="141" xr:uid="{00000000-0005-0000-0000-0000BA000000}"/>
    <cellStyle name="Normal 48" xfId="142" xr:uid="{00000000-0005-0000-0000-0000BB000000}"/>
    <cellStyle name="Normal 49" xfId="143" xr:uid="{00000000-0005-0000-0000-0000BC000000}"/>
    <cellStyle name="Normal 5" xfId="144" xr:uid="{00000000-0005-0000-0000-0000BD000000}"/>
    <cellStyle name="Normal 5 2" xfId="145" xr:uid="{00000000-0005-0000-0000-0000BE000000}"/>
    <cellStyle name="Normal 5 2 2" xfId="268" xr:uid="{00000000-0005-0000-0000-0000BF000000}"/>
    <cellStyle name="Normal 5 3" xfId="266" xr:uid="{00000000-0005-0000-0000-0000C0000000}"/>
    <cellStyle name="Normal 50" xfId="146" xr:uid="{00000000-0005-0000-0000-0000C1000000}"/>
    <cellStyle name="Normal 51" xfId="147" xr:uid="{00000000-0005-0000-0000-0000C2000000}"/>
    <cellStyle name="Normal 52" xfId="148" xr:uid="{00000000-0005-0000-0000-0000C3000000}"/>
    <cellStyle name="Normal 53" xfId="149" xr:uid="{00000000-0005-0000-0000-0000C4000000}"/>
    <cellStyle name="Normal 54" xfId="150" xr:uid="{00000000-0005-0000-0000-0000C5000000}"/>
    <cellStyle name="Normal 55" xfId="151" xr:uid="{00000000-0005-0000-0000-0000C6000000}"/>
    <cellStyle name="Normal 56" xfId="152" xr:uid="{00000000-0005-0000-0000-0000C7000000}"/>
    <cellStyle name="Normal 57" xfId="153" xr:uid="{00000000-0005-0000-0000-0000C8000000}"/>
    <cellStyle name="Normal 58" xfId="154" xr:uid="{00000000-0005-0000-0000-0000C9000000}"/>
    <cellStyle name="Normal 59" xfId="155" xr:uid="{00000000-0005-0000-0000-0000CA000000}"/>
    <cellStyle name="Normal 6" xfId="156" xr:uid="{00000000-0005-0000-0000-0000CB000000}"/>
    <cellStyle name="Normal 6 2" xfId="157" xr:uid="{00000000-0005-0000-0000-0000CC000000}"/>
    <cellStyle name="Normal 6 3" xfId="269" xr:uid="{00000000-0005-0000-0000-0000CD000000}"/>
    <cellStyle name="Normal 60" xfId="158" xr:uid="{00000000-0005-0000-0000-0000CE000000}"/>
    <cellStyle name="Normal 61" xfId="159" xr:uid="{00000000-0005-0000-0000-0000CF000000}"/>
    <cellStyle name="Normal 62" xfId="160" xr:uid="{00000000-0005-0000-0000-0000D0000000}"/>
    <cellStyle name="Normal 63" xfId="161" xr:uid="{00000000-0005-0000-0000-0000D1000000}"/>
    <cellStyle name="Normal 64" xfId="162" xr:uid="{00000000-0005-0000-0000-0000D2000000}"/>
    <cellStyle name="Normal 65" xfId="163" xr:uid="{00000000-0005-0000-0000-0000D3000000}"/>
    <cellStyle name="Normal 66" xfId="164" xr:uid="{00000000-0005-0000-0000-0000D4000000}"/>
    <cellStyle name="Normal 67" xfId="165" xr:uid="{00000000-0005-0000-0000-0000D5000000}"/>
    <cellStyle name="Normal 68" xfId="166" xr:uid="{00000000-0005-0000-0000-0000D6000000}"/>
    <cellStyle name="Normal 69" xfId="167" xr:uid="{00000000-0005-0000-0000-0000D7000000}"/>
    <cellStyle name="Normal 7" xfId="168" xr:uid="{00000000-0005-0000-0000-0000D8000000}"/>
    <cellStyle name="Normal 7 2" xfId="169" xr:uid="{00000000-0005-0000-0000-0000D9000000}"/>
    <cellStyle name="Normal 7 3" xfId="270" xr:uid="{00000000-0005-0000-0000-0000DA000000}"/>
    <cellStyle name="Normal 70" xfId="170" xr:uid="{00000000-0005-0000-0000-0000DB000000}"/>
    <cellStyle name="Normal 71" xfId="171" xr:uid="{00000000-0005-0000-0000-0000DC000000}"/>
    <cellStyle name="Normal 72" xfId="172" xr:uid="{00000000-0005-0000-0000-0000DD000000}"/>
    <cellStyle name="Normal 73" xfId="173" xr:uid="{00000000-0005-0000-0000-0000DE000000}"/>
    <cellStyle name="Normal 74" xfId="174" xr:uid="{00000000-0005-0000-0000-0000DF000000}"/>
    <cellStyle name="Normal 75" xfId="175" xr:uid="{00000000-0005-0000-0000-0000E0000000}"/>
    <cellStyle name="Normal 76" xfId="176" xr:uid="{00000000-0005-0000-0000-0000E1000000}"/>
    <cellStyle name="Normal 77" xfId="177" xr:uid="{00000000-0005-0000-0000-0000E2000000}"/>
    <cellStyle name="Normal 78" xfId="178" xr:uid="{00000000-0005-0000-0000-0000E3000000}"/>
    <cellStyle name="Normal 79" xfId="179" xr:uid="{00000000-0005-0000-0000-0000E4000000}"/>
    <cellStyle name="Normal 8" xfId="180" xr:uid="{00000000-0005-0000-0000-0000E5000000}"/>
    <cellStyle name="Normal 8 2" xfId="181" xr:uid="{00000000-0005-0000-0000-0000E6000000}"/>
    <cellStyle name="Normal 8 3" xfId="272" xr:uid="{00000000-0005-0000-0000-0000E7000000}"/>
    <cellStyle name="Normal 80" xfId="182" xr:uid="{00000000-0005-0000-0000-0000E8000000}"/>
    <cellStyle name="Normal 81" xfId="183" xr:uid="{00000000-0005-0000-0000-0000E9000000}"/>
    <cellStyle name="Normal 82" xfId="184" xr:uid="{00000000-0005-0000-0000-0000EA000000}"/>
    <cellStyle name="Normal 83" xfId="185" xr:uid="{00000000-0005-0000-0000-0000EB000000}"/>
    <cellStyle name="Normal 84" xfId="186" xr:uid="{00000000-0005-0000-0000-0000EC000000}"/>
    <cellStyle name="Normal 85" xfId="187" xr:uid="{00000000-0005-0000-0000-0000ED000000}"/>
    <cellStyle name="Normal 86" xfId="188" xr:uid="{00000000-0005-0000-0000-0000EE000000}"/>
    <cellStyle name="Normal 87" xfId="189" xr:uid="{00000000-0005-0000-0000-0000EF000000}"/>
    <cellStyle name="Normal 88" xfId="190" xr:uid="{00000000-0005-0000-0000-0000F0000000}"/>
    <cellStyle name="Normal 89" xfId="191" xr:uid="{00000000-0005-0000-0000-0000F1000000}"/>
    <cellStyle name="Normal 9" xfId="192" xr:uid="{00000000-0005-0000-0000-0000F2000000}"/>
    <cellStyle name="Normal 9 2" xfId="193" xr:uid="{00000000-0005-0000-0000-0000F3000000}"/>
    <cellStyle name="Normal 90" xfId="194" xr:uid="{00000000-0005-0000-0000-0000F4000000}"/>
    <cellStyle name="Normal 91" xfId="195" xr:uid="{00000000-0005-0000-0000-0000F5000000}"/>
    <cellStyle name="Normal 92" xfId="196" xr:uid="{00000000-0005-0000-0000-0000F6000000}"/>
    <cellStyle name="Normal 93" xfId="197" xr:uid="{00000000-0005-0000-0000-0000F7000000}"/>
    <cellStyle name="Normal 94" xfId="198" xr:uid="{00000000-0005-0000-0000-0000F8000000}"/>
    <cellStyle name="Normal 95" xfId="199" xr:uid="{00000000-0005-0000-0000-0000F9000000}"/>
    <cellStyle name="Normal 96" xfId="200" xr:uid="{00000000-0005-0000-0000-0000FA000000}"/>
    <cellStyle name="Normal 97" xfId="201" xr:uid="{00000000-0005-0000-0000-0000FB000000}"/>
    <cellStyle name="Normal 98" xfId="247" xr:uid="{00000000-0005-0000-0000-0000FC000000}"/>
    <cellStyle name="Normal 99" xfId="251" xr:uid="{00000000-0005-0000-0000-0000FD000000}"/>
    <cellStyle name="Normal_Annexures TW 04 2" xfId="24" xr:uid="{00000000-0005-0000-0000-0000FE000000}"/>
    <cellStyle name="Normal_Attach 3(JV)" xfId="25" xr:uid="{00000000-0005-0000-0000-0000FF000000}"/>
    <cellStyle name="Normal_Attacments TW 04 2" xfId="274"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rmal_Sch-1" xfId="29" xr:uid="{00000000-0005-0000-0000-000005010000}"/>
    <cellStyle name="Note 2" xfId="252" xr:uid="{00000000-0005-0000-0000-000006010000}"/>
    <cellStyle name="Output" xfId="216" builtinId="21" customBuiltin="1"/>
    <cellStyle name="Percent" xfId="207" builtinId="5"/>
    <cellStyle name="Percent 2" xfId="202" xr:uid="{00000000-0005-0000-0000-000009010000}"/>
    <cellStyle name="Percent 2 2" xfId="203" xr:uid="{00000000-0005-0000-0000-00000A010000}"/>
    <cellStyle name="Percent 2 3" xfId="271" xr:uid="{00000000-0005-0000-0000-00000B010000}"/>
    <cellStyle name="Popis" xfId="30" xr:uid="{00000000-0005-0000-0000-00000C010000}"/>
    <cellStyle name="Sledovaný hypertextový odkaz" xfId="31" xr:uid="{00000000-0005-0000-0000-00000D010000}"/>
    <cellStyle name="Sledovaný hypertextový odkaz 2" xfId="204" xr:uid="{00000000-0005-0000-0000-00000E010000}"/>
    <cellStyle name="Sledovaný hypertextový odkaz 2 2" xfId="205" xr:uid="{00000000-0005-0000-0000-00000F010000}"/>
    <cellStyle name="Standard_BS14" xfId="32" xr:uid="{00000000-0005-0000-0000-000010010000}"/>
    <cellStyle name="Title 2" xfId="248" xr:uid="{00000000-0005-0000-0000-000011010000}"/>
    <cellStyle name="Total" xfId="222" builtinId="25" customBuiltin="1"/>
    <cellStyle name="Warning Text" xfId="220" builtinId="11" customBuiltin="1"/>
  </cellStyles>
  <dxfs count="15">
    <dxf>
      <font>
        <color rgb="FF9C0006"/>
      </font>
      <fill>
        <patternFill>
          <bgColor rgb="FFFFC7CE"/>
        </patternFill>
      </fill>
    </dxf>
    <dxf>
      <font>
        <color rgb="FF9C0006"/>
      </font>
      <fill>
        <patternFill>
          <bgColor rgb="FFFFC7CE"/>
        </patternFill>
      </fill>
    </dxf>
    <dxf>
      <font>
        <color indexed="20"/>
      </font>
      <fill>
        <patternFill>
          <bgColor indexed="45"/>
        </patternFill>
      </fill>
    </dxf>
    <dxf>
      <font>
        <strike/>
      </font>
    </dxf>
    <dxf>
      <font>
        <color auto="1"/>
      </font>
      <fill>
        <patternFill>
          <bgColor rgb="FFCCFFCC"/>
        </patternFill>
      </fill>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ont>
        <color theme="0"/>
      </font>
      <fill>
        <patternFill patternType="none">
          <fgColor indexed="64"/>
          <bgColor indexed="65"/>
        </patternFill>
      </fill>
    </dxf>
    <dxf>
      <font>
        <color theme="0"/>
      </font>
      <fill>
        <patternFill>
          <fgColor theme="0"/>
          <bgColor theme="0"/>
        </patternFill>
      </fill>
    </dxf>
    <dxf>
      <font>
        <color theme="0"/>
      </font>
      <fill>
        <patternFill patternType="solid">
          <fgColor theme="0"/>
          <bgColor theme="0"/>
        </patternFill>
      </fill>
    </dxf>
    <dxf>
      <font>
        <color theme="0"/>
      </font>
      <fill>
        <patternFill>
          <fgColor theme="0"/>
          <bgColor theme="0"/>
        </patternFill>
      </fill>
    </dxf>
    <dxf>
      <font>
        <color theme="0"/>
      </font>
      <fill>
        <patternFill patternType="solid">
          <fgColor theme="0"/>
          <bgColor theme="0"/>
        </patternFill>
      </fill>
      <border>
        <left/>
        <right/>
        <top/>
        <bottom/>
      </border>
    </dxf>
    <dxf>
      <font>
        <color auto="1"/>
      </font>
      <fill>
        <patternFill>
          <fgColor indexed="64"/>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447675</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UBHASHRI-%20WORK\TENDERING\OPEN\4300-10-Construction%20of%20truss%20less%20store-NERSS%20VIII-AIZAWL\4300-10-(ISSUED)%20tender%20document\00-Price_schedule%201.xlsx" TargetMode="External"/><Relationship Id="rId1" Type="http://schemas.openxmlformats.org/officeDocument/2006/relationships/externalLinkPath" Target="/SUBHASHRI-%20WORK/TENDERING/OPEN/4300-10-Construction%20of%20truss%20less%20store-NERSS%20VIII-AIZAWL/4300-10-(ISSUED)%20tender%20document/00-Price_schedule%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UBHASHRI-%20WORK\TENDERING\OPEN\2023\1500-1202-RRM%20at%20Loc%2052%20of%20132%20kV%20Jiribam%20Loktak%20II%20TL\1500-1202-ISSUED%20tender%20document\Price_Schedule.xls" TargetMode="External"/><Relationship Id="rId1" Type="http://schemas.openxmlformats.org/officeDocument/2006/relationships/externalLinkPath" Target="/SUBHASHRI-%20WORK/TENDERING/OPEN/2023/1500-1202-RRM%20at%20Loc%2052%20of%20132%20kV%20Jiribam%20Loktak%20II%20TL/1500-1202-ISSUED%20tender%20document/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Cover"/>
      <sheetName val="Instructions"/>
      <sheetName val="Names of Bidder"/>
      <sheetName val="Bid Form 2nd Envelope"/>
      <sheetName val="SCHEDULE-1A"/>
      <sheetName val="SCHEDULE-1B"/>
      <sheetName val="SUMMARY"/>
    </sheetNames>
    <sheetDataSet>
      <sheetData sheetId="0">
        <row r="9">
          <cell r="B9" t="str">
            <v>Senior General Manager (C&amp;M)</v>
          </cell>
        </row>
        <row r="10">
          <cell r="B10" t="str">
            <v>Power Grid Corporation of India Limited.</v>
          </cell>
        </row>
        <row r="11">
          <cell r="B11" t="str">
            <v>Dongtieh, Lower Nongrah, Lapalang.</v>
          </cell>
        </row>
        <row r="12">
          <cell r="B12" t="str">
            <v>Shillong - 793006.</v>
          </cell>
        </row>
      </sheetData>
      <sheetData sheetId="1"/>
      <sheetData sheetId="2"/>
      <sheetData sheetId="3">
        <row r="41">
          <cell r="D41" t="str">
            <v>Desig</v>
          </cell>
          <cell r="E41"/>
          <cell r="F41"/>
          <cell r="G41"/>
        </row>
        <row r="43">
          <cell r="D43">
            <v>5</v>
          </cell>
          <cell r="E43" t="str">
            <v>May</v>
          </cell>
          <cell r="F43">
            <v>2024</v>
          </cell>
        </row>
        <row r="44">
          <cell r="D44" t="str">
            <v>Place</v>
          </cell>
          <cell r="E44"/>
          <cell r="F44"/>
          <cell r="G44"/>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Instructions"/>
      <sheetName val="Names of Bidder"/>
      <sheetName val="BPS-VOL-IC"/>
      <sheetName val="Schedule-I"/>
      <sheetName val="Summary"/>
    </sheetNames>
    <sheetDataSet>
      <sheetData sheetId="0" refreshError="1"/>
      <sheetData sheetId="1" refreshError="1"/>
      <sheetData sheetId="2" refreshError="1">
        <row r="9">
          <cell r="D9" t="str">
            <v>XXYYZZ</v>
          </cell>
        </row>
        <row r="10">
          <cell r="D10" t="str">
            <v>aaAAbbBB</v>
          </cell>
        </row>
        <row r="11">
          <cell r="D11" t="str">
            <v>xxXXyyYY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62" dT="2024-01-12T08:55:11.51" personId="{00000000-0000-0000-0000-000000000000}" id="{F92A01EE-4E38-4743-8B16-C8F51E675B45}">
    <text>10 spares</text>
  </threadedComment>
  <threadedComment ref="I65" dT="2024-01-12T08:55:17.79" personId="{00000000-0000-0000-0000-000000000000}" id="{3FB5CCE3-FD15-4AE6-888A-DFA63BE887A6}">
    <text>10 spares</text>
  </threadedComment>
  <threadedComment ref="I68" dT="2024-01-12T08:55:11.51" personId="{00000000-0000-0000-0000-000000000000}" id="{D1F68D56-3A18-4AA4-9F07-A30FFD1DD367}">
    <text>10 spares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18" Type="http://schemas.openxmlformats.org/officeDocument/2006/relationships/printerSettings" Target="../printerSettings/printerSettings29.bin"/><Relationship Id="rId3" Type="http://schemas.openxmlformats.org/officeDocument/2006/relationships/printerSettings" Target="../printerSettings/printerSettings14.bin"/><Relationship Id="rId21" Type="http://schemas.openxmlformats.org/officeDocument/2006/relationships/printerSettings" Target="../printerSettings/printerSettings32.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printerSettings" Target="../printerSettings/printerSettings28.bin"/><Relationship Id="rId25" Type="http://schemas.openxmlformats.org/officeDocument/2006/relationships/printerSettings" Target="../printerSettings/printerSettings36.bin"/><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20" Type="http://schemas.openxmlformats.org/officeDocument/2006/relationships/printerSettings" Target="../printerSettings/printerSettings31.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24" Type="http://schemas.openxmlformats.org/officeDocument/2006/relationships/printerSettings" Target="../printerSettings/printerSettings35.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23" Type="http://schemas.openxmlformats.org/officeDocument/2006/relationships/printerSettings" Target="../printerSettings/printerSettings34.bin"/><Relationship Id="rId10" Type="http://schemas.openxmlformats.org/officeDocument/2006/relationships/printerSettings" Target="../printerSettings/printerSettings21.bin"/><Relationship Id="rId19" Type="http://schemas.openxmlformats.org/officeDocument/2006/relationships/printerSettings" Target="../printerSettings/printerSettings30.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 Id="rId22"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view="pageBreakPreview" zoomScale="115" zoomScaleNormal="100" zoomScaleSheetLayoutView="115" workbookViewId="0">
      <selection activeCell="E9" sqref="E9"/>
    </sheetView>
  </sheetViews>
  <sheetFormatPr defaultRowHeight="16.5"/>
  <cols>
    <col min="1" max="1" width="18" style="66" customWidth="1"/>
    <col min="2" max="2" width="71.875" style="66" customWidth="1"/>
    <col min="3" max="256" width="9" style="66"/>
    <col min="257" max="257" width="18" style="66" customWidth="1"/>
    <col min="258" max="258" width="71.875" style="66" customWidth="1"/>
    <col min="259" max="512" width="9" style="66"/>
    <col min="513" max="513" width="18" style="66" customWidth="1"/>
    <col min="514" max="514" width="71.875" style="66" customWidth="1"/>
    <col min="515" max="768" width="9" style="66"/>
    <col min="769" max="769" width="18" style="66" customWidth="1"/>
    <col min="770" max="770" width="71.875" style="66" customWidth="1"/>
    <col min="771" max="1024" width="9" style="66"/>
    <col min="1025" max="1025" width="18" style="66" customWidth="1"/>
    <col min="1026" max="1026" width="71.875" style="66" customWidth="1"/>
    <col min="1027" max="1280" width="9" style="66"/>
    <col min="1281" max="1281" width="18" style="66" customWidth="1"/>
    <col min="1282" max="1282" width="71.875" style="66" customWidth="1"/>
    <col min="1283" max="1536" width="9" style="66"/>
    <col min="1537" max="1537" width="18" style="66" customWidth="1"/>
    <col min="1538" max="1538" width="71.875" style="66" customWidth="1"/>
    <col min="1539" max="1792" width="9" style="66"/>
    <col min="1793" max="1793" width="18" style="66" customWidth="1"/>
    <col min="1794" max="1794" width="71.875" style="66" customWidth="1"/>
    <col min="1795" max="2048" width="9" style="66"/>
    <col min="2049" max="2049" width="18" style="66" customWidth="1"/>
    <col min="2050" max="2050" width="71.875" style="66" customWidth="1"/>
    <col min="2051" max="2304" width="9" style="66"/>
    <col min="2305" max="2305" width="18" style="66" customWidth="1"/>
    <col min="2306" max="2306" width="71.875" style="66" customWidth="1"/>
    <col min="2307" max="2560" width="9" style="66"/>
    <col min="2561" max="2561" width="18" style="66" customWidth="1"/>
    <col min="2562" max="2562" width="71.875" style="66" customWidth="1"/>
    <col min="2563" max="2816" width="9" style="66"/>
    <col min="2817" max="2817" width="18" style="66" customWidth="1"/>
    <col min="2818" max="2818" width="71.875" style="66" customWidth="1"/>
    <col min="2819" max="3072" width="9" style="66"/>
    <col min="3073" max="3073" width="18" style="66" customWidth="1"/>
    <col min="3074" max="3074" width="71.875" style="66" customWidth="1"/>
    <col min="3075" max="3328" width="9" style="66"/>
    <col min="3329" max="3329" width="18" style="66" customWidth="1"/>
    <col min="3330" max="3330" width="71.875" style="66" customWidth="1"/>
    <col min="3331" max="3584" width="9" style="66"/>
    <col min="3585" max="3585" width="18" style="66" customWidth="1"/>
    <col min="3586" max="3586" width="71.875" style="66" customWidth="1"/>
    <col min="3587" max="3840" width="9" style="66"/>
    <col min="3841" max="3841" width="18" style="66" customWidth="1"/>
    <col min="3842" max="3842" width="71.875" style="66" customWidth="1"/>
    <col min="3843" max="4096" width="9" style="66"/>
    <col min="4097" max="4097" width="18" style="66" customWidth="1"/>
    <col min="4098" max="4098" width="71.875" style="66" customWidth="1"/>
    <col min="4099" max="4352" width="9" style="66"/>
    <col min="4353" max="4353" width="18" style="66" customWidth="1"/>
    <col min="4354" max="4354" width="71.875" style="66" customWidth="1"/>
    <col min="4355" max="4608" width="9" style="66"/>
    <col min="4609" max="4609" width="18" style="66" customWidth="1"/>
    <col min="4610" max="4610" width="71.875" style="66" customWidth="1"/>
    <col min="4611" max="4864" width="9" style="66"/>
    <col min="4865" max="4865" width="18" style="66" customWidth="1"/>
    <col min="4866" max="4866" width="71.875" style="66" customWidth="1"/>
    <col min="4867" max="5120" width="9" style="66"/>
    <col min="5121" max="5121" width="18" style="66" customWidth="1"/>
    <col min="5122" max="5122" width="71.875" style="66" customWidth="1"/>
    <col min="5123" max="5376" width="9" style="66"/>
    <col min="5377" max="5377" width="18" style="66" customWidth="1"/>
    <col min="5378" max="5378" width="71.875" style="66" customWidth="1"/>
    <col min="5379" max="5632" width="9" style="66"/>
    <col min="5633" max="5633" width="18" style="66" customWidth="1"/>
    <col min="5634" max="5634" width="71.875" style="66" customWidth="1"/>
    <col min="5635" max="5888" width="9" style="66"/>
    <col min="5889" max="5889" width="18" style="66" customWidth="1"/>
    <col min="5890" max="5890" width="71.875" style="66" customWidth="1"/>
    <col min="5891" max="6144" width="9" style="66"/>
    <col min="6145" max="6145" width="18" style="66" customWidth="1"/>
    <col min="6146" max="6146" width="71.875" style="66" customWidth="1"/>
    <col min="6147" max="6400" width="9" style="66"/>
    <col min="6401" max="6401" width="18" style="66" customWidth="1"/>
    <col min="6402" max="6402" width="71.875" style="66" customWidth="1"/>
    <col min="6403" max="6656" width="9" style="66"/>
    <col min="6657" max="6657" width="18" style="66" customWidth="1"/>
    <col min="6658" max="6658" width="71.875" style="66" customWidth="1"/>
    <col min="6659" max="6912" width="9" style="66"/>
    <col min="6913" max="6913" width="18" style="66" customWidth="1"/>
    <col min="6914" max="6914" width="71.875" style="66" customWidth="1"/>
    <col min="6915" max="7168" width="9" style="66"/>
    <col min="7169" max="7169" width="18" style="66" customWidth="1"/>
    <col min="7170" max="7170" width="71.875" style="66" customWidth="1"/>
    <col min="7171" max="7424" width="9" style="66"/>
    <col min="7425" max="7425" width="18" style="66" customWidth="1"/>
    <col min="7426" max="7426" width="71.875" style="66" customWidth="1"/>
    <col min="7427" max="7680" width="9" style="66"/>
    <col min="7681" max="7681" width="18" style="66" customWidth="1"/>
    <col min="7682" max="7682" width="71.875" style="66" customWidth="1"/>
    <col min="7683" max="7936" width="9" style="66"/>
    <col min="7937" max="7937" width="18" style="66" customWidth="1"/>
    <col min="7938" max="7938" width="71.875" style="66" customWidth="1"/>
    <col min="7939" max="8192" width="9" style="66"/>
    <col min="8193" max="8193" width="18" style="66" customWidth="1"/>
    <col min="8194" max="8194" width="71.875" style="66" customWidth="1"/>
    <col min="8195" max="8448" width="9" style="66"/>
    <col min="8449" max="8449" width="18" style="66" customWidth="1"/>
    <col min="8450" max="8450" width="71.875" style="66" customWidth="1"/>
    <col min="8451" max="8704" width="9" style="66"/>
    <col min="8705" max="8705" width="18" style="66" customWidth="1"/>
    <col min="8706" max="8706" width="71.875" style="66" customWidth="1"/>
    <col min="8707" max="8960" width="9" style="66"/>
    <col min="8961" max="8961" width="18" style="66" customWidth="1"/>
    <col min="8962" max="8962" width="71.875" style="66" customWidth="1"/>
    <col min="8963" max="9216" width="9" style="66"/>
    <col min="9217" max="9217" width="18" style="66" customWidth="1"/>
    <col min="9218" max="9218" width="71.875" style="66" customWidth="1"/>
    <col min="9219" max="9472" width="9" style="66"/>
    <col min="9473" max="9473" width="18" style="66" customWidth="1"/>
    <col min="9474" max="9474" width="71.875" style="66" customWidth="1"/>
    <col min="9475" max="9728" width="9" style="66"/>
    <col min="9729" max="9729" width="18" style="66" customWidth="1"/>
    <col min="9730" max="9730" width="71.875" style="66" customWidth="1"/>
    <col min="9731" max="9984" width="9" style="66"/>
    <col min="9985" max="9985" width="18" style="66" customWidth="1"/>
    <col min="9986" max="9986" width="71.875" style="66" customWidth="1"/>
    <col min="9987" max="10240" width="9" style="66"/>
    <col min="10241" max="10241" width="18" style="66" customWidth="1"/>
    <col min="10242" max="10242" width="71.875" style="66" customWidth="1"/>
    <col min="10243" max="10496" width="9" style="66"/>
    <col min="10497" max="10497" width="18" style="66" customWidth="1"/>
    <col min="10498" max="10498" width="71.875" style="66" customWidth="1"/>
    <col min="10499" max="10752" width="9" style="66"/>
    <col min="10753" max="10753" width="18" style="66" customWidth="1"/>
    <col min="10754" max="10754" width="71.875" style="66" customWidth="1"/>
    <col min="10755" max="11008" width="9" style="66"/>
    <col min="11009" max="11009" width="18" style="66" customWidth="1"/>
    <col min="11010" max="11010" width="71.875" style="66" customWidth="1"/>
    <col min="11011" max="11264" width="9" style="66"/>
    <col min="11265" max="11265" width="18" style="66" customWidth="1"/>
    <col min="11266" max="11266" width="71.875" style="66" customWidth="1"/>
    <col min="11267" max="11520" width="9" style="66"/>
    <col min="11521" max="11521" width="18" style="66" customWidth="1"/>
    <col min="11522" max="11522" width="71.875" style="66" customWidth="1"/>
    <col min="11523" max="11776" width="9" style="66"/>
    <col min="11777" max="11777" width="18" style="66" customWidth="1"/>
    <col min="11778" max="11778" width="71.875" style="66" customWidth="1"/>
    <col min="11779" max="12032" width="9" style="66"/>
    <col min="12033" max="12033" width="18" style="66" customWidth="1"/>
    <col min="12034" max="12034" width="71.875" style="66" customWidth="1"/>
    <col min="12035" max="12288" width="9" style="66"/>
    <col min="12289" max="12289" width="18" style="66" customWidth="1"/>
    <col min="12290" max="12290" width="71.875" style="66" customWidth="1"/>
    <col min="12291" max="12544" width="9" style="66"/>
    <col min="12545" max="12545" width="18" style="66" customWidth="1"/>
    <col min="12546" max="12546" width="71.875" style="66" customWidth="1"/>
    <col min="12547" max="12800" width="9" style="66"/>
    <col min="12801" max="12801" width="18" style="66" customWidth="1"/>
    <col min="12802" max="12802" width="71.875" style="66" customWidth="1"/>
    <col min="12803" max="13056" width="9" style="66"/>
    <col min="13057" max="13057" width="18" style="66" customWidth="1"/>
    <col min="13058" max="13058" width="71.875" style="66" customWidth="1"/>
    <col min="13059" max="13312" width="9" style="66"/>
    <col min="13313" max="13313" width="18" style="66" customWidth="1"/>
    <col min="13314" max="13314" width="71.875" style="66" customWidth="1"/>
    <col min="13315" max="13568" width="9" style="66"/>
    <col min="13569" max="13569" width="18" style="66" customWidth="1"/>
    <col min="13570" max="13570" width="71.875" style="66" customWidth="1"/>
    <col min="13571" max="13824" width="9" style="66"/>
    <col min="13825" max="13825" width="18" style="66" customWidth="1"/>
    <col min="13826" max="13826" width="71.875" style="66" customWidth="1"/>
    <col min="13827" max="14080" width="9" style="66"/>
    <col min="14081" max="14081" width="18" style="66" customWidth="1"/>
    <col min="14082" max="14082" width="71.875" style="66" customWidth="1"/>
    <col min="14083" max="14336" width="9" style="66"/>
    <col min="14337" max="14337" width="18" style="66" customWidth="1"/>
    <col min="14338" max="14338" width="71.875" style="66" customWidth="1"/>
    <col min="14339" max="14592" width="9" style="66"/>
    <col min="14593" max="14593" width="18" style="66" customWidth="1"/>
    <col min="14594" max="14594" width="71.875" style="66" customWidth="1"/>
    <col min="14595" max="14848" width="9" style="66"/>
    <col min="14849" max="14849" width="18" style="66" customWidth="1"/>
    <col min="14850" max="14850" width="71.875" style="66" customWidth="1"/>
    <col min="14851" max="15104" width="9" style="66"/>
    <col min="15105" max="15105" width="18" style="66" customWidth="1"/>
    <col min="15106" max="15106" width="71.875" style="66" customWidth="1"/>
    <col min="15107" max="15360" width="9" style="66"/>
    <col min="15361" max="15361" width="18" style="66" customWidth="1"/>
    <col min="15362" max="15362" width="71.875" style="66" customWidth="1"/>
    <col min="15363" max="15616" width="9" style="66"/>
    <col min="15617" max="15617" width="18" style="66" customWidth="1"/>
    <col min="15618" max="15618" width="71.875" style="66" customWidth="1"/>
    <col min="15619" max="15872" width="9" style="66"/>
    <col min="15873" max="15873" width="18" style="66" customWidth="1"/>
    <col min="15874" max="15874" width="71.875" style="66" customWidth="1"/>
    <col min="15875" max="16128" width="9" style="66"/>
    <col min="16129" max="16129" width="18" style="66" customWidth="1"/>
    <col min="16130" max="16130" width="71.875" style="66" customWidth="1"/>
    <col min="16131" max="16384" width="9" style="66"/>
  </cols>
  <sheetData>
    <row r="1" spans="1:2" ht="58.5" customHeight="1">
      <c r="A1" s="152"/>
      <c r="B1" s="153" t="s">
        <v>108</v>
      </c>
    </row>
    <row r="2" spans="1:2" ht="56.25" customHeight="1">
      <c r="A2" s="222" t="s">
        <v>109</v>
      </c>
      <c r="B2" s="67" t="s">
        <v>171</v>
      </c>
    </row>
    <row r="3" spans="1:2" ht="24.75" customHeight="1">
      <c r="A3" s="223" t="s">
        <v>110</v>
      </c>
      <c r="B3" s="68" t="s">
        <v>329</v>
      </c>
    </row>
    <row r="4" spans="1:2" ht="5.25" customHeight="1">
      <c r="A4" s="224"/>
      <c r="B4" s="69"/>
    </row>
    <row r="5" spans="1:2" ht="22.5" customHeight="1">
      <c r="A5" s="224" t="s">
        <v>54</v>
      </c>
      <c r="B5" s="69" t="s">
        <v>172</v>
      </c>
    </row>
    <row r="6" spans="1:2" ht="7.5" customHeight="1">
      <c r="A6" s="224"/>
      <c r="B6" s="70"/>
    </row>
    <row r="7" spans="1:2" ht="24.75" customHeight="1">
      <c r="A7" s="224" t="s">
        <v>55</v>
      </c>
      <c r="B7" s="69" t="s">
        <v>172</v>
      </c>
    </row>
    <row r="8" spans="1:2" ht="11.25" customHeight="1">
      <c r="A8" s="224"/>
    </row>
    <row r="9" spans="1:2" ht="16.5" customHeight="1">
      <c r="A9" s="374" t="s">
        <v>111</v>
      </c>
      <c r="B9" s="171" t="s">
        <v>112</v>
      </c>
    </row>
    <row r="10" spans="1:2" ht="16.5" customHeight="1">
      <c r="A10" s="374"/>
      <c r="B10" s="66" t="s">
        <v>113</v>
      </c>
    </row>
    <row r="11" spans="1:2" ht="16.5" customHeight="1">
      <c r="A11" s="374"/>
      <c r="B11" s="66" t="s">
        <v>114</v>
      </c>
    </row>
    <row r="12" spans="1:2" ht="16.5" customHeight="1">
      <c r="A12" s="374"/>
      <c r="B12" s="66" t="s">
        <v>115</v>
      </c>
    </row>
    <row r="13" spans="1:2" ht="16.5" customHeight="1">
      <c r="A13" s="374"/>
      <c r="B13" s="66" t="s">
        <v>116</v>
      </c>
    </row>
    <row r="14" spans="1:2" ht="16.5" customHeight="1">
      <c r="A14" s="374"/>
      <c r="B14" s="71" t="s">
        <v>173</v>
      </c>
    </row>
  </sheetData>
  <sheetProtection algorithmName="SHA-512" hashValue="CZfVD44VVZ5O0Ll6BThoQ3tbjn+DPjWJdbkZMBTFqsRqmRJCYzbiS93rEBWnj4uSDmm6OewOHt8nVMQK35T4Hg==" saltValue="ceZ5ju42Bia54vTNhXWBPQ==" spinCount="100000" sheet="1" objects="1" scenarios="1"/>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D13" sqref="D13"/>
    </sheetView>
  </sheetViews>
  <sheetFormatPr defaultRowHeight="12.75"/>
  <cols>
    <col min="1" max="1" width="8.625" style="75" customWidth="1"/>
    <col min="2" max="2" width="11.125" style="75" customWidth="1"/>
    <col min="3" max="4" width="38.625" style="75" customWidth="1"/>
    <col min="5" max="5" width="11.25" style="75" customWidth="1"/>
    <col min="6" max="6" width="26.875" style="75" customWidth="1"/>
    <col min="7" max="256" width="9" style="75"/>
    <col min="257" max="257" width="8.625" style="75" customWidth="1"/>
    <col min="258" max="258" width="11.125" style="75" customWidth="1"/>
    <col min="259" max="260" width="38.625" style="75" customWidth="1"/>
    <col min="261" max="261" width="11.25" style="75" customWidth="1"/>
    <col min="262" max="262" width="8.625" style="75" customWidth="1"/>
    <col min="263" max="512" width="9" style="75"/>
    <col min="513" max="513" width="8.625" style="75" customWidth="1"/>
    <col min="514" max="514" width="11.125" style="75" customWidth="1"/>
    <col min="515" max="516" width="38.625" style="75" customWidth="1"/>
    <col min="517" max="517" width="11.25" style="75" customWidth="1"/>
    <col min="518" max="518" width="8.625" style="75" customWidth="1"/>
    <col min="519" max="768" width="9" style="75"/>
    <col min="769" max="769" width="8.625" style="75" customWidth="1"/>
    <col min="770" max="770" width="11.125" style="75" customWidth="1"/>
    <col min="771" max="772" width="38.625" style="75" customWidth="1"/>
    <col min="773" max="773" width="11.25" style="75" customWidth="1"/>
    <col min="774" max="774" width="8.625" style="75" customWidth="1"/>
    <col min="775" max="1024" width="9" style="75"/>
    <col min="1025" max="1025" width="8.625" style="75" customWidth="1"/>
    <col min="1026" max="1026" width="11.125" style="75" customWidth="1"/>
    <col min="1027" max="1028" width="38.625" style="75" customWidth="1"/>
    <col min="1029" max="1029" width="11.25" style="75" customWidth="1"/>
    <col min="1030" max="1030" width="8.625" style="75" customWidth="1"/>
    <col min="1031" max="1280" width="9" style="75"/>
    <col min="1281" max="1281" width="8.625" style="75" customWidth="1"/>
    <col min="1282" max="1282" width="11.125" style="75" customWidth="1"/>
    <col min="1283" max="1284" width="38.625" style="75" customWidth="1"/>
    <col min="1285" max="1285" width="11.25" style="75" customWidth="1"/>
    <col min="1286" max="1286" width="8.625" style="75" customWidth="1"/>
    <col min="1287" max="1536" width="9" style="75"/>
    <col min="1537" max="1537" width="8.625" style="75" customWidth="1"/>
    <col min="1538" max="1538" width="11.125" style="75" customWidth="1"/>
    <col min="1539" max="1540" width="38.625" style="75" customWidth="1"/>
    <col min="1541" max="1541" width="11.25" style="75" customWidth="1"/>
    <col min="1542" max="1542" width="8.625" style="75" customWidth="1"/>
    <col min="1543" max="1792" width="9" style="75"/>
    <col min="1793" max="1793" width="8.625" style="75" customWidth="1"/>
    <col min="1794" max="1794" width="11.125" style="75" customWidth="1"/>
    <col min="1795" max="1796" width="38.625" style="75" customWidth="1"/>
    <col min="1797" max="1797" width="11.25" style="75" customWidth="1"/>
    <col min="1798" max="1798" width="8.625" style="75" customWidth="1"/>
    <col min="1799" max="2048" width="9" style="75"/>
    <col min="2049" max="2049" width="8.625" style="75" customWidth="1"/>
    <col min="2050" max="2050" width="11.125" style="75" customWidth="1"/>
    <col min="2051" max="2052" width="38.625" style="75" customWidth="1"/>
    <col min="2053" max="2053" width="11.25" style="75" customWidth="1"/>
    <col min="2054" max="2054" width="8.625" style="75" customWidth="1"/>
    <col min="2055" max="2304" width="9" style="75"/>
    <col min="2305" max="2305" width="8.625" style="75" customWidth="1"/>
    <col min="2306" max="2306" width="11.125" style="75" customWidth="1"/>
    <col min="2307" max="2308" width="38.625" style="75" customWidth="1"/>
    <col min="2309" max="2309" width="11.25" style="75" customWidth="1"/>
    <col min="2310" max="2310" width="8.625" style="75" customWidth="1"/>
    <col min="2311" max="2560" width="9" style="75"/>
    <col min="2561" max="2561" width="8.625" style="75" customWidth="1"/>
    <col min="2562" max="2562" width="11.125" style="75" customWidth="1"/>
    <col min="2563" max="2564" width="38.625" style="75" customWidth="1"/>
    <col min="2565" max="2565" width="11.25" style="75" customWidth="1"/>
    <col min="2566" max="2566" width="8.625" style="75" customWidth="1"/>
    <col min="2567" max="2816" width="9" style="75"/>
    <col min="2817" max="2817" width="8.625" style="75" customWidth="1"/>
    <col min="2818" max="2818" width="11.125" style="75" customWidth="1"/>
    <col min="2819" max="2820" width="38.625" style="75" customWidth="1"/>
    <col min="2821" max="2821" width="11.25" style="75" customWidth="1"/>
    <col min="2822" max="2822" width="8.625" style="75" customWidth="1"/>
    <col min="2823" max="3072" width="9" style="75"/>
    <col min="3073" max="3073" width="8.625" style="75" customWidth="1"/>
    <col min="3074" max="3074" width="11.125" style="75" customWidth="1"/>
    <col min="3075" max="3076" width="38.625" style="75" customWidth="1"/>
    <col min="3077" max="3077" width="11.25" style="75" customWidth="1"/>
    <col min="3078" max="3078" width="8.625" style="75" customWidth="1"/>
    <col min="3079" max="3328" width="9" style="75"/>
    <col min="3329" max="3329" width="8.625" style="75" customWidth="1"/>
    <col min="3330" max="3330" width="11.125" style="75" customWidth="1"/>
    <col min="3331" max="3332" width="38.625" style="75" customWidth="1"/>
    <col min="3333" max="3333" width="11.25" style="75" customWidth="1"/>
    <col min="3334" max="3334" width="8.625" style="75" customWidth="1"/>
    <col min="3335" max="3584" width="9" style="75"/>
    <col min="3585" max="3585" width="8.625" style="75" customWidth="1"/>
    <col min="3586" max="3586" width="11.125" style="75" customWidth="1"/>
    <col min="3587" max="3588" width="38.625" style="75" customWidth="1"/>
    <col min="3589" max="3589" width="11.25" style="75" customWidth="1"/>
    <col min="3590" max="3590" width="8.625" style="75" customWidth="1"/>
    <col min="3591" max="3840" width="9" style="75"/>
    <col min="3841" max="3841" width="8.625" style="75" customWidth="1"/>
    <col min="3842" max="3842" width="11.125" style="75" customWidth="1"/>
    <col min="3843" max="3844" width="38.625" style="75" customWidth="1"/>
    <col min="3845" max="3845" width="11.25" style="75" customWidth="1"/>
    <col min="3846" max="3846" width="8.625" style="75" customWidth="1"/>
    <col min="3847" max="4096" width="9" style="75"/>
    <col min="4097" max="4097" width="8.625" style="75" customWidth="1"/>
    <col min="4098" max="4098" width="11.125" style="75" customWidth="1"/>
    <col min="4099" max="4100" width="38.625" style="75" customWidth="1"/>
    <col min="4101" max="4101" width="11.25" style="75" customWidth="1"/>
    <col min="4102" max="4102" width="8.625" style="75" customWidth="1"/>
    <col min="4103" max="4352" width="9" style="75"/>
    <col min="4353" max="4353" width="8.625" style="75" customWidth="1"/>
    <col min="4354" max="4354" width="11.125" style="75" customWidth="1"/>
    <col min="4355" max="4356" width="38.625" style="75" customWidth="1"/>
    <col min="4357" max="4357" width="11.25" style="75" customWidth="1"/>
    <col min="4358" max="4358" width="8.625" style="75" customWidth="1"/>
    <col min="4359" max="4608" width="9" style="75"/>
    <col min="4609" max="4609" width="8.625" style="75" customWidth="1"/>
    <col min="4610" max="4610" width="11.125" style="75" customWidth="1"/>
    <col min="4611" max="4612" width="38.625" style="75" customWidth="1"/>
    <col min="4613" max="4613" width="11.25" style="75" customWidth="1"/>
    <col min="4614" max="4614" width="8.625" style="75" customWidth="1"/>
    <col min="4615" max="4864" width="9" style="75"/>
    <col min="4865" max="4865" width="8.625" style="75" customWidth="1"/>
    <col min="4866" max="4866" width="11.125" style="75" customWidth="1"/>
    <col min="4867" max="4868" width="38.625" style="75" customWidth="1"/>
    <col min="4869" max="4869" width="11.25" style="75" customWidth="1"/>
    <col min="4870" max="4870" width="8.625" style="75" customWidth="1"/>
    <col min="4871" max="5120" width="9" style="75"/>
    <col min="5121" max="5121" width="8.625" style="75" customWidth="1"/>
    <col min="5122" max="5122" width="11.125" style="75" customWidth="1"/>
    <col min="5123" max="5124" width="38.625" style="75" customWidth="1"/>
    <col min="5125" max="5125" width="11.25" style="75" customWidth="1"/>
    <col min="5126" max="5126" width="8.625" style="75" customWidth="1"/>
    <col min="5127" max="5376" width="9" style="75"/>
    <col min="5377" max="5377" width="8.625" style="75" customWidth="1"/>
    <col min="5378" max="5378" width="11.125" style="75" customWidth="1"/>
    <col min="5379" max="5380" width="38.625" style="75" customWidth="1"/>
    <col min="5381" max="5381" width="11.25" style="75" customWidth="1"/>
    <col min="5382" max="5382" width="8.625" style="75" customWidth="1"/>
    <col min="5383" max="5632" width="9" style="75"/>
    <col min="5633" max="5633" width="8.625" style="75" customWidth="1"/>
    <col min="5634" max="5634" width="11.125" style="75" customWidth="1"/>
    <col min="5635" max="5636" width="38.625" style="75" customWidth="1"/>
    <col min="5637" max="5637" width="11.25" style="75" customWidth="1"/>
    <col min="5638" max="5638" width="8.625" style="75" customWidth="1"/>
    <col min="5639" max="5888" width="9" style="75"/>
    <col min="5889" max="5889" width="8.625" style="75" customWidth="1"/>
    <col min="5890" max="5890" width="11.125" style="75" customWidth="1"/>
    <col min="5891" max="5892" width="38.625" style="75" customWidth="1"/>
    <col min="5893" max="5893" width="11.25" style="75" customWidth="1"/>
    <col min="5894" max="5894" width="8.625" style="75" customWidth="1"/>
    <col min="5895" max="6144" width="9" style="75"/>
    <col min="6145" max="6145" width="8.625" style="75" customWidth="1"/>
    <col min="6146" max="6146" width="11.125" style="75" customWidth="1"/>
    <col min="6147" max="6148" width="38.625" style="75" customWidth="1"/>
    <col min="6149" max="6149" width="11.25" style="75" customWidth="1"/>
    <col min="6150" max="6150" width="8.625" style="75" customWidth="1"/>
    <col min="6151" max="6400" width="9" style="75"/>
    <col min="6401" max="6401" width="8.625" style="75" customWidth="1"/>
    <col min="6402" max="6402" width="11.125" style="75" customWidth="1"/>
    <col min="6403" max="6404" width="38.625" style="75" customWidth="1"/>
    <col min="6405" max="6405" width="11.25" style="75" customWidth="1"/>
    <col min="6406" max="6406" width="8.625" style="75" customWidth="1"/>
    <col min="6407" max="6656" width="9" style="75"/>
    <col min="6657" max="6657" width="8.625" style="75" customWidth="1"/>
    <col min="6658" max="6658" width="11.125" style="75" customWidth="1"/>
    <col min="6659" max="6660" width="38.625" style="75" customWidth="1"/>
    <col min="6661" max="6661" width="11.25" style="75" customWidth="1"/>
    <col min="6662" max="6662" width="8.625" style="75" customWidth="1"/>
    <col min="6663" max="6912" width="9" style="75"/>
    <col min="6913" max="6913" width="8.625" style="75" customWidth="1"/>
    <col min="6914" max="6914" width="11.125" style="75" customWidth="1"/>
    <col min="6915" max="6916" width="38.625" style="75" customWidth="1"/>
    <col min="6917" max="6917" width="11.25" style="75" customWidth="1"/>
    <col min="6918" max="6918" width="8.625" style="75" customWidth="1"/>
    <col min="6919" max="7168" width="9" style="75"/>
    <col min="7169" max="7169" width="8.625" style="75" customWidth="1"/>
    <col min="7170" max="7170" width="11.125" style="75" customWidth="1"/>
    <col min="7171" max="7172" width="38.625" style="75" customWidth="1"/>
    <col min="7173" max="7173" width="11.25" style="75" customWidth="1"/>
    <col min="7174" max="7174" width="8.625" style="75" customWidth="1"/>
    <col min="7175" max="7424" width="9" style="75"/>
    <col min="7425" max="7425" width="8.625" style="75" customWidth="1"/>
    <col min="7426" max="7426" width="11.125" style="75" customWidth="1"/>
    <col min="7427" max="7428" width="38.625" style="75" customWidth="1"/>
    <col min="7429" max="7429" width="11.25" style="75" customWidth="1"/>
    <col min="7430" max="7430" width="8.625" style="75" customWidth="1"/>
    <col min="7431" max="7680" width="9" style="75"/>
    <col min="7681" max="7681" width="8.625" style="75" customWidth="1"/>
    <col min="7682" max="7682" width="11.125" style="75" customWidth="1"/>
    <col min="7683" max="7684" width="38.625" style="75" customWidth="1"/>
    <col min="7685" max="7685" width="11.25" style="75" customWidth="1"/>
    <col min="7686" max="7686" width="8.625" style="75" customWidth="1"/>
    <col min="7687" max="7936" width="9" style="75"/>
    <col min="7937" max="7937" width="8.625" style="75" customWidth="1"/>
    <col min="7938" max="7938" width="11.125" style="75" customWidth="1"/>
    <col min="7939" max="7940" width="38.625" style="75" customWidth="1"/>
    <col min="7941" max="7941" width="11.25" style="75" customWidth="1"/>
    <col min="7942" max="7942" width="8.625" style="75" customWidth="1"/>
    <col min="7943" max="8192" width="9" style="75"/>
    <col min="8193" max="8193" width="8.625" style="75" customWidth="1"/>
    <col min="8194" max="8194" width="11.125" style="75" customWidth="1"/>
    <col min="8195" max="8196" width="38.625" style="75" customWidth="1"/>
    <col min="8197" max="8197" width="11.25" style="75" customWidth="1"/>
    <col min="8198" max="8198" width="8.625" style="75" customWidth="1"/>
    <col min="8199" max="8448" width="9" style="75"/>
    <col min="8449" max="8449" width="8.625" style="75" customWidth="1"/>
    <col min="8450" max="8450" width="11.125" style="75" customWidth="1"/>
    <col min="8451" max="8452" width="38.625" style="75" customWidth="1"/>
    <col min="8453" max="8453" width="11.25" style="75" customWidth="1"/>
    <col min="8454" max="8454" width="8.625" style="75" customWidth="1"/>
    <col min="8455" max="8704" width="9" style="75"/>
    <col min="8705" max="8705" width="8.625" style="75" customWidth="1"/>
    <col min="8706" max="8706" width="11.125" style="75" customWidth="1"/>
    <col min="8707" max="8708" width="38.625" style="75" customWidth="1"/>
    <col min="8709" max="8709" width="11.25" style="75" customWidth="1"/>
    <col min="8710" max="8710" width="8.625" style="75" customWidth="1"/>
    <col min="8711" max="8960" width="9" style="75"/>
    <col min="8961" max="8961" width="8.625" style="75" customWidth="1"/>
    <col min="8962" max="8962" width="11.125" style="75" customWidth="1"/>
    <col min="8963" max="8964" width="38.625" style="75" customWidth="1"/>
    <col min="8965" max="8965" width="11.25" style="75" customWidth="1"/>
    <col min="8966" max="8966" width="8.625" style="75" customWidth="1"/>
    <col min="8967" max="9216" width="9" style="75"/>
    <col min="9217" max="9217" width="8.625" style="75" customWidth="1"/>
    <col min="9218" max="9218" width="11.125" style="75" customWidth="1"/>
    <col min="9219" max="9220" width="38.625" style="75" customWidth="1"/>
    <col min="9221" max="9221" width="11.25" style="75" customWidth="1"/>
    <col min="9222" max="9222" width="8.625" style="75" customWidth="1"/>
    <col min="9223" max="9472" width="9" style="75"/>
    <col min="9473" max="9473" width="8.625" style="75" customWidth="1"/>
    <col min="9474" max="9474" width="11.125" style="75" customWidth="1"/>
    <col min="9475" max="9476" width="38.625" style="75" customWidth="1"/>
    <col min="9477" max="9477" width="11.25" style="75" customWidth="1"/>
    <col min="9478" max="9478" width="8.625" style="75" customWidth="1"/>
    <col min="9479" max="9728" width="9" style="75"/>
    <col min="9729" max="9729" width="8.625" style="75" customWidth="1"/>
    <col min="9730" max="9730" width="11.125" style="75" customWidth="1"/>
    <col min="9731" max="9732" width="38.625" style="75" customWidth="1"/>
    <col min="9733" max="9733" width="11.25" style="75" customWidth="1"/>
    <col min="9734" max="9734" width="8.625" style="75" customWidth="1"/>
    <col min="9735" max="9984" width="9" style="75"/>
    <col min="9985" max="9985" width="8.625" style="75" customWidth="1"/>
    <col min="9986" max="9986" width="11.125" style="75" customWidth="1"/>
    <col min="9987" max="9988" width="38.625" style="75" customWidth="1"/>
    <col min="9989" max="9989" width="11.25" style="75" customWidth="1"/>
    <col min="9990" max="9990" width="8.625" style="75" customWidth="1"/>
    <col min="9991" max="10240" width="9" style="75"/>
    <col min="10241" max="10241" width="8.625" style="75" customWidth="1"/>
    <col min="10242" max="10242" width="11.125" style="75" customWidth="1"/>
    <col min="10243" max="10244" width="38.625" style="75" customWidth="1"/>
    <col min="10245" max="10245" width="11.25" style="75" customWidth="1"/>
    <col min="10246" max="10246" width="8.625" style="75" customWidth="1"/>
    <col min="10247" max="10496" width="9" style="75"/>
    <col min="10497" max="10497" width="8.625" style="75" customWidth="1"/>
    <col min="10498" max="10498" width="11.125" style="75" customWidth="1"/>
    <col min="10499" max="10500" width="38.625" style="75" customWidth="1"/>
    <col min="10501" max="10501" width="11.25" style="75" customWidth="1"/>
    <col min="10502" max="10502" width="8.625" style="75" customWidth="1"/>
    <col min="10503" max="10752" width="9" style="75"/>
    <col min="10753" max="10753" width="8.625" style="75" customWidth="1"/>
    <col min="10754" max="10754" width="11.125" style="75" customWidth="1"/>
    <col min="10755" max="10756" width="38.625" style="75" customWidth="1"/>
    <col min="10757" max="10757" width="11.25" style="75" customWidth="1"/>
    <col min="10758" max="10758" width="8.625" style="75" customWidth="1"/>
    <col min="10759" max="11008" width="9" style="75"/>
    <col min="11009" max="11009" width="8.625" style="75" customWidth="1"/>
    <col min="11010" max="11010" width="11.125" style="75" customWidth="1"/>
    <col min="11011" max="11012" width="38.625" style="75" customWidth="1"/>
    <col min="11013" max="11013" width="11.25" style="75" customWidth="1"/>
    <col min="11014" max="11014" width="8.625" style="75" customWidth="1"/>
    <col min="11015" max="11264" width="9" style="75"/>
    <col min="11265" max="11265" width="8.625" style="75" customWidth="1"/>
    <col min="11266" max="11266" width="11.125" style="75" customWidth="1"/>
    <col min="11267" max="11268" width="38.625" style="75" customWidth="1"/>
    <col min="11269" max="11269" width="11.25" style="75" customWidth="1"/>
    <col min="11270" max="11270" width="8.625" style="75" customWidth="1"/>
    <col min="11271" max="11520" width="9" style="75"/>
    <col min="11521" max="11521" width="8.625" style="75" customWidth="1"/>
    <col min="11522" max="11522" width="11.125" style="75" customWidth="1"/>
    <col min="11523" max="11524" width="38.625" style="75" customWidth="1"/>
    <col min="11525" max="11525" width="11.25" style="75" customWidth="1"/>
    <col min="11526" max="11526" width="8.625" style="75" customWidth="1"/>
    <col min="11527" max="11776" width="9" style="75"/>
    <col min="11777" max="11777" width="8.625" style="75" customWidth="1"/>
    <col min="11778" max="11778" width="11.125" style="75" customWidth="1"/>
    <col min="11779" max="11780" width="38.625" style="75" customWidth="1"/>
    <col min="11781" max="11781" width="11.25" style="75" customWidth="1"/>
    <col min="11782" max="11782" width="8.625" style="75" customWidth="1"/>
    <col min="11783" max="12032" width="9" style="75"/>
    <col min="12033" max="12033" width="8.625" style="75" customWidth="1"/>
    <col min="12034" max="12034" width="11.125" style="75" customWidth="1"/>
    <col min="12035" max="12036" width="38.625" style="75" customWidth="1"/>
    <col min="12037" max="12037" width="11.25" style="75" customWidth="1"/>
    <col min="12038" max="12038" width="8.625" style="75" customWidth="1"/>
    <col min="12039" max="12288" width="9" style="75"/>
    <col min="12289" max="12289" width="8.625" style="75" customWidth="1"/>
    <col min="12290" max="12290" width="11.125" style="75" customWidth="1"/>
    <col min="12291" max="12292" width="38.625" style="75" customWidth="1"/>
    <col min="12293" max="12293" width="11.25" style="75" customWidth="1"/>
    <col min="12294" max="12294" width="8.625" style="75" customWidth="1"/>
    <col min="12295" max="12544" width="9" style="75"/>
    <col min="12545" max="12545" width="8.625" style="75" customWidth="1"/>
    <col min="12546" max="12546" width="11.125" style="75" customWidth="1"/>
    <col min="12547" max="12548" width="38.625" style="75" customWidth="1"/>
    <col min="12549" max="12549" width="11.25" style="75" customWidth="1"/>
    <col min="12550" max="12550" width="8.625" style="75" customWidth="1"/>
    <col min="12551" max="12800" width="9" style="75"/>
    <col min="12801" max="12801" width="8.625" style="75" customWidth="1"/>
    <col min="12802" max="12802" width="11.125" style="75" customWidth="1"/>
    <col min="12803" max="12804" width="38.625" style="75" customWidth="1"/>
    <col min="12805" max="12805" width="11.25" style="75" customWidth="1"/>
    <col min="12806" max="12806" width="8.625" style="75" customWidth="1"/>
    <col min="12807" max="13056" width="9" style="75"/>
    <col min="13057" max="13057" width="8.625" style="75" customWidth="1"/>
    <col min="13058" max="13058" width="11.125" style="75" customWidth="1"/>
    <col min="13059" max="13060" width="38.625" style="75" customWidth="1"/>
    <col min="13061" max="13061" width="11.25" style="75" customWidth="1"/>
    <col min="13062" max="13062" width="8.625" style="75" customWidth="1"/>
    <col min="13063" max="13312" width="9" style="75"/>
    <col min="13313" max="13313" width="8.625" style="75" customWidth="1"/>
    <col min="13314" max="13314" width="11.125" style="75" customWidth="1"/>
    <col min="13315" max="13316" width="38.625" style="75" customWidth="1"/>
    <col min="13317" max="13317" width="11.25" style="75" customWidth="1"/>
    <col min="13318" max="13318" width="8.625" style="75" customWidth="1"/>
    <col min="13319" max="13568" width="9" style="75"/>
    <col min="13569" max="13569" width="8.625" style="75" customWidth="1"/>
    <col min="13570" max="13570" width="11.125" style="75" customWidth="1"/>
    <col min="13571" max="13572" width="38.625" style="75" customWidth="1"/>
    <col min="13573" max="13573" width="11.25" style="75" customWidth="1"/>
    <col min="13574" max="13574" width="8.625" style="75" customWidth="1"/>
    <col min="13575" max="13824" width="9" style="75"/>
    <col min="13825" max="13825" width="8.625" style="75" customWidth="1"/>
    <col min="13826" max="13826" width="11.125" style="75" customWidth="1"/>
    <col min="13827" max="13828" width="38.625" style="75" customWidth="1"/>
    <col min="13829" max="13829" width="11.25" style="75" customWidth="1"/>
    <col min="13830" max="13830" width="8.625" style="75" customWidth="1"/>
    <col min="13831" max="14080" width="9" style="75"/>
    <col min="14081" max="14081" width="8.625" style="75" customWidth="1"/>
    <col min="14082" max="14082" width="11.125" style="75" customWidth="1"/>
    <col min="14083" max="14084" width="38.625" style="75" customWidth="1"/>
    <col min="14085" max="14085" width="11.25" style="75" customWidth="1"/>
    <col min="14086" max="14086" width="8.625" style="75" customWidth="1"/>
    <col min="14087" max="14336" width="9" style="75"/>
    <col min="14337" max="14337" width="8.625" style="75" customWidth="1"/>
    <col min="14338" max="14338" width="11.125" style="75" customWidth="1"/>
    <col min="14339" max="14340" width="38.625" style="75" customWidth="1"/>
    <col min="14341" max="14341" width="11.25" style="75" customWidth="1"/>
    <col min="14342" max="14342" width="8.625" style="75" customWidth="1"/>
    <col min="14343" max="14592" width="9" style="75"/>
    <col min="14593" max="14593" width="8.625" style="75" customWidth="1"/>
    <col min="14594" max="14594" width="11.125" style="75" customWidth="1"/>
    <col min="14595" max="14596" width="38.625" style="75" customWidth="1"/>
    <col min="14597" max="14597" width="11.25" style="75" customWidth="1"/>
    <col min="14598" max="14598" width="8.625" style="75" customWidth="1"/>
    <col min="14599" max="14848" width="9" style="75"/>
    <col min="14849" max="14849" width="8.625" style="75" customWidth="1"/>
    <col min="14850" max="14850" width="11.125" style="75" customWidth="1"/>
    <col min="14851" max="14852" width="38.625" style="75" customWidth="1"/>
    <col min="14853" max="14853" width="11.25" style="75" customWidth="1"/>
    <col min="14854" max="14854" width="8.625" style="75" customWidth="1"/>
    <col min="14855" max="15104" width="9" style="75"/>
    <col min="15105" max="15105" width="8.625" style="75" customWidth="1"/>
    <col min="15106" max="15106" width="11.125" style="75" customWidth="1"/>
    <col min="15107" max="15108" width="38.625" style="75" customWidth="1"/>
    <col min="15109" max="15109" width="11.25" style="75" customWidth="1"/>
    <col min="15110" max="15110" width="8.625" style="75" customWidth="1"/>
    <col min="15111" max="15360" width="9" style="75"/>
    <col min="15361" max="15361" width="8.625" style="75" customWidth="1"/>
    <col min="15362" max="15362" width="11.125" style="75" customWidth="1"/>
    <col min="15363" max="15364" width="38.625" style="75" customWidth="1"/>
    <col min="15365" max="15365" width="11.25" style="75" customWidth="1"/>
    <col min="15366" max="15366" width="8.625" style="75" customWidth="1"/>
    <col min="15367" max="15616" width="9" style="75"/>
    <col min="15617" max="15617" width="8.625" style="75" customWidth="1"/>
    <col min="15618" max="15618" width="11.125" style="75" customWidth="1"/>
    <col min="15619" max="15620" width="38.625" style="75" customWidth="1"/>
    <col min="15621" max="15621" width="11.25" style="75" customWidth="1"/>
    <col min="15622" max="15622" width="8.625" style="75" customWidth="1"/>
    <col min="15623" max="15872" width="9" style="75"/>
    <col min="15873" max="15873" width="8.625" style="75" customWidth="1"/>
    <col min="15874" max="15874" width="11.125" style="75" customWidth="1"/>
    <col min="15875" max="15876" width="38.625" style="75" customWidth="1"/>
    <col min="15877" max="15877" width="11.25" style="75" customWidth="1"/>
    <col min="15878" max="15878" width="8.625" style="75" customWidth="1"/>
    <col min="15879" max="16128" width="9" style="75"/>
    <col min="16129" max="16129" width="8.625" style="75" customWidth="1"/>
    <col min="16130" max="16130" width="11.125" style="75" customWidth="1"/>
    <col min="16131" max="16132" width="38.625" style="75" customWidth="1"/>
    <col min="16133" max="16133" width="11.25" style="75" customWidth="1"/>
    <col min="16134" max="16134" width="8.625" style="75" customWidth="1"/>
    <col min="16135" max="16384" width="9" style="75"/>
  </cols>
  <sheetData>
    <row r="1" spans="1:12" ht="43.5" customHeight="1">
      <c r="A1" s="72"/>
      <c r="B1" s="392" t="s">
        <v>117</v>
      </c>
      <c r="C1" s="392"/>
      <c r="D1" s="392"/>
      <c r="E1" s="392"/>
      <c r="F1" s="73"/>
      <c r="G1" s="74"/>
      <c r="H1" s="74"/>
      <c r="I1" s="74"/>
      <c r="J1" s="74"/>
      <c r="L1" s="75" t="s">
        <v>118</v>
      </c>
    </row>
    <row r="2" spans="1:12" ht="103.5" customHeight="1">
      <c r="A2" s="381" t="s">
        <v>119</v>
      </c>
      <c r="B2" s="393" t="str">
        <f>Basic!B2</f>
        <v>Replacement of overhead LTAC system and street lighting of POWERGRID Kumarghat colony complex with underground cabling and proper lighting for boundary as per BoQ and instruction of Engineer-in-charge.</v>
      </c>
      <c r="C2" s="394"/>
      <c r="D2" s="394"/>
      <c r="E2" s="395"/>
      <c r="F2" s="396" t="str">
        <f>B2</f>
        <v>Replacement of overhead LTAC system and street lighting of POWERGRID Kumarghat colony complex with underground cabling and proper lighting for boundary as per BoQ and instruction of Engineer-in-charge.</v>
      </c>
      <c r="G2" s="74"/>
      <c r="H2" s="74"/>
      <c r="I2" s="74"/>
      <c r="J2" s="74"/>
    </row>
    <row r="3" spans="1:12" ht="30" customHeight="1">
      <c r="A3" s="381"/>
      <c r="B3" s="397" t="str">
        <f>"Specification No.:"&amp;Basic!B7</f>
        <v>Specification No.:NESH/CSM/OT/PRANIT/1500-1324/BPS-Vol-IC</v>
      </c>
      <c r="C3" s="397"/>
      <c r="D3" s="397"/>
      <c r="E3" s="397"/>
      <c r="F3" s="396"/>
      <c r="G3" s="74"/>
      <c r="H3" s="74"/>
      <c r="I3" s="74"/>
      <c r="J3" s="74"/>
    </row>
    <row r="4" spans="1:12" s="79" customFormat="1" ht="22.5" customHeight="1">
      <c r="A4" s="381"/>
      <c r="B4" s="76">
        <v>1</v>
      </c>
      <c r="C4" s="398" t="s">
        <v>120</v>
      </c>
      <c r="D4" s="398"/>
      <c r="E4" s="398"/>
      <c r="F4" s="396"/>
      <c r="G4" s="77"/>
      <c r="H4" s="77"/>
      <c r="I4" s="78"/>
      <c r="J4" s="78"/>
    </row>
    <row r="5" spans="1:12" s="79" customFormat="1" ht="33.75" customHeight="1">
      <c r="A5" s="381"/>
      <c r="B5" s="80"/>
      <c r="C5" s="401"/>
      <c r="D5" s="401"/>
      <c r="E5" s="402"/>
      <c r="F5" s="396"/>
      <c r="G5" s="78"/>
      <c r="H5" s="78"/>
      <c r="I5" s="78"/>
      <c r="J5" s="78"/>
    </row>
    <row r="6" spans="1:12" s="79" customFormat="1" ht="54" customHeight="1">
      <c r="A6" s="381"/>
      <c r="B6" s="81" t="s">
        <v>91</v>
      </c>
      <c r="C6" s="399" t="s">
        <v>121</v>
      </c>
      <c r="D6" s="399"/>
      <c r="E6" s="400"/>
      <c r="F6" s="396"/>
      <c r="G6" s="78"/>
      <c r="H6" s="78"/>
      <c r="I6" s="78"/>
      <c r="J6" s="78"/>
    </row>
    <row r="7" spans="1:12" ht="24" customHeight="1">
      <c r="A7" s="375"/>
      <c r="B7" s="378" t="s">
        <v>122</v>
      </c>
      <c r="C7" s="379"/>
      <c r="D7" s="379"/>
      <c r="E7" s="380"/>
      <c r="F7" s="381"/>
    </row>
    <row r="8" spans="1:12" ht="15.95" customHeight="1">
      <c r="A8" s="376"/>
      <c r="B8" s="383" t="s">
        <v>123</v>
      </c>
      <c r="C8" s="384"/>
      <c r="D8" s="384"/>
      <c r="E8" s="385"/>
      <c r="F8" s="381"/>
      <c r="G8" s="74"/>
      <c r="H8" s="74"/>
      <c r="I8" s="74"/>
      <c r="J8" s="74"/>
    </row>
    <row r="9" spans="1:12" ht="42" customHeight="1">
      <c r="A9" s="376"/>
      <c r="B9" s="386" t="s">
        <v>124</v>
      </c>
      <c r="C9" s="387"/>
      <c r="D9" s="387"/>
      <c r="E9" s="388"/>
      <c r="F9" s="381"/>
      <c r="G9" s="82"/>
      <c r="H9" s="82"/>
      <c r="I9" s="82"/>
      <c r="J9" s="82"/>
    </row>
    <row r="10" spans="1:12" ht="21.75" customHeight="1">
      <c r="A10" s="377"/>
      <c r="B10" s="389" t="s">
        <v>125</v>
      </c>
      <c r="C10" s="390"/>
      <c r="D10" s="390"/>
      <c r="E10" s="391"/>
      <c r="F10" s="382"/>
      <c r="G10" s="82"/>
      <c r="H10" s="82"/>
      <c r="I10" s="82"/>
      <c r="J10" s="82"/>
    </row>
    <row r="11" spans="1:12" ht="15.75">
      <c r="A11" s="74"/>
      <c r="B11" s="74"/>
      <c r="C11" s="74"/>
      <c r="D11" s="74"/>
      <c r="E11" s="74"/>
      <c r="F11" s="74"/>
      <c r="G11" s="74"/>
      <c r="H11" s="74"/>
      <c r="I11" s="74"/>
      <c r="J11" s="74"/>
    </row>
    <row r="12" spans="1:12" ht="15.75">
      <c r="A12" s="74"/>
      <c r="B12" s="74"/>
      <c r="C12" s="74"/>
      <c r="D12" s="74"/>
      <c r="E12" s="74"/>
      <c r="F12" s="74"/>
      <c r="G12" s="74"/>
      <c r="H12" s="74"/>
      <c r="I12" s="74"/>
      <c r="J12" s="74"/>
    </row>
  </sheetData>
  <sheetProtection algorithmName="SHA-512" hashValue="Yqhrnes8JbvRdimmuI3lstNHS1RlZQtiWzIWIXaX4hdDhr81qgV8BOfecuuIbh/TsxSAMOdPLRV/SPb5zetVOw==" saltValue="YPXZ9ydC8N/19eqdKWwxqg==" spinCount="100000" sheet="1" objects="1" scenarios="1"/>
  <mergeCells count="14">
    <mergeCell ref="B1:E1"/>
    <mergeCell ref="A2:A6"/>
    <mergeCell ref="B2:E2"/>
    <mergeCell ref="F2:F6"/>
    <mergeCell ref="B3:E3"/>
    <mergeCell ref="C4:E4"/>
    <mergeCell ref="C6:E6"/>
    <mergeCell ref="C5:E5"/>
    <mergeCell ref="A7:A10"/>
    <mergeCell ref="B7:E7"/>
    <mergeCell ref="F7:F10"/>
    <mergeCell ref="B8:E8"/>
    <mergeCell ref="B9:E9"/>
    <mergeCell ref="B10:E10"/>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D9" sqref="D9"/>
    </sheetView>
  </sheetViews>
  <sheetFormatPr defaultRowHeight="13.5"/>
  <cols>
    <col min="1" max="1" width="6.25" style="86" customWidth="1"/>
    <col min="2" max="2" width="5.75" style="86" customWidth="1"/>
    <col min="3" max="3" width="67.375" style="86" customWidth="1"/>
    <col min="4" max="4" width="66.125" style="86" customWidth="1"/>
    <col min="5" max="256" width="9" style="85"/>
    <col min="257" max="257" width="6.25" style="85" customWidth="1"/>
    <col min="258" max="258" width="4.25" style="85" customWidth="1"/>
    <col min="259" max="259" width="67.375" style="85" customWidth="1"/>
    <col min="260" max="260" width="66.125" style="85" customWidth="1"/>
    <col min="261" max="512" width="9" style="85"/>
    <col min="513" max="513" width="6.25" style="85" customWidth="1"/>
    <col min="514" max="514" width="4.25" style="85" customWidth="1"/>
    <col min="515" max="515" width="67.375" style="85" customWidth="1"/>
    <col min="516" max="516" width="66.125" style="85" customWidth="1"/>
    <col min="517" max="768" width="9" style="85"/>
    <col min="769" max="769" width="6.25" style="85" customWidth="1"/>
    <col min="770" max="770" width="4.25" style="85" customWidth="1"/>
    <col min="771" max="771" width="67.375" style="85" customWidth="1"/>
    <col min="772" max="772" width="66.125" style="85" customWidth="1"/>
    <col min="773" max="1024" width="9" style="85"/>
    <col min="1025" max="1025" width="6.25" style="85" customWidth="1"/>
    <col min="1026" max="1026" width="4.25" style="85" customWidth="1"/>
    <col min="1027" max="1027" width="67.375" style="85" customWidth="1"/>
    <col min="1028" max="1028" width="66.125" style="85" customWidth="1"/>
    <col min="1029" max="1280" width="9" style="85"/>
    <col min="1281" max="1281" width="6.25" style="85" customWidth="1"/>
    <col min="1282" max="1282" width="4.25" style="85" customWidth="1"/>
    <col min="1283" max="1283" width="67.375" style="85" customWidth="1"/>
    <col min="1284" max="1284" width="66.125" style="85" customWidth="1"/>
    <col min="1285" max="1536" width="9" style="85"/>
    <col min="1537" max="1537" width="6.25" style="85" customWidth="1"/>
    <col min="1538" max="1538" width="4.25" style="85" customWidth="1"/>
    <col min="1539" max="1539" width="67.375" style="85" customWidth="1"/>
    <col min="1540" max="1540" width="66.125" style="85" customWidth="1"/>
    <col min="1541" max="1792" width="9" style="85"/>
    <col min="1793" max="1793" width="6.25" style="85" customWidth="1"/>
    <col min="1794" max="1794" width="4.25" style="85" customWidth="1"/>
    <col min="1795" max="1795" width="67.375" style="85" customWidth="1"/>
    <col min="1796" max="1796" width="66.125" style="85" customWidth="1"/>
    <col min="1797" max="2048" width="9" style="85"/>
    <col min="2049" max="2049" width="6.25" style="85" customWidth="1"/>
    <col min="2050" max="2050" width="4.25" style="85" customWidth="1"/>
    <col min="2051" max="2051" width="67.375" style="85" customWidth="1"/>
    <col min="2052" max="2052" width="66.125" style="85" customWidth="1"/>
    <col min="2053" max="2304" width="9" style="85"/>
    <col min="2305" max="2305" width="6.25" style="85" customWidth="1"/>
    <col min="2306" max="2306" width="4.25" style="85" customWidth="1"/>
    <col min="2307" max="2307" width="67.375" style="85" customWidth="1"/>
    <col min="2308" max="2308" width="66.125" style="85" customWidth="1"/>
    <col min="2309" max="2560" width="9" style="85"/>
    <col min="2561" max="2561" width="6.25" style="85" customWidth="1"/>
    <col min="2562" max="2562" width="4.25" style="85" customWidth="1"/>
    <col min="2563" max="2563" width="67.375" style="85" customWidth="1"/>
    <col min="2564" max="2564" width="66.125" style="85" customWidth="1"/>
    <col min="2565" max="2816" width="9" style="85"/>
    <col min="2817" max="2817" width="6.25" style="85" customWidth="1"/>
    <col min="2818" max="2818" width="4.25" style="85" customWidth="1"/>
    <col min="2819" max="2819" width="67.375" style="85" customWidth="1"/>
    <col min="2820" max="2820" width="66.125" style="85" customWidth="1"/>
    <col min="2821" max="3072" width="9" style="85"/>
    <col min="3073" max="3073" width="6.25" style="85" customWidth="1"/>
    <col min="3074" max="3074" width="4.25" style="85" customWidth="1"/>
    <col min="3075" max="3075" width="67.375" style="85" customWidth="1"/>
    <col min="3076" max="3076" width="66.125" style="85" customWidth="1"/>
    <col min="3077" max="3328" width="9" style="85"/>
    <col min="3329" max="3329" width="6.25" style="85" customWidth="1"/>
    <col min="3330" max="3330" width="4.25" style="85" customWidth="1"/>
    <col min="3331" max="3331" width="67.375" style="85" customWidth="1"/>
    <col min="3332" max="3332" width="66.125" style="85" customWidth="1"/>
    <col min="3333" max="3584" width="9" style="85"/>
    <col min="3585" max="3585" width="6.25" style="85" customWidth="1"/>
    <col min="3586" max="3586" width="4.25" style="85" customWidth="1"/>
    <col min="3587" max="3587" width="67.375" style="85" customWidth="1"/>
    <col min="3588" max="3588" width="66.125" style="85" customWidth="1"/>
    <col min="3589" max="3840" width="9" style="85"/>
    <col min="3841" max="3841" width="6.25" style="85" customWidth="1"/>
    <col min="3842" max="3842" width="4.25" style="85" customWidth="1"/>
    <col min="3843" max="3843" width="67.375" style="85" customWidth="1"/>
    <col min="3844" max="3844" width="66.125" style="85" customWidth="1"/>
    <col min="3845" max="4096" width="9" style="85"/>
    <col min="4097" max="4097" width="6.25" style="85" customWidth="1"/>
    <col min="4098" max="4098" width="4.25" style="85" customWidth="1"/>
    <col min="4099" max="4099" width="67.375" style="85" customWidth="1"/>
    <col min="4100" max="4100" width="66.125" style="85" customWidth="1"/>
    <col min="4101" max="4352" width="9" style="85"/>
    <col min="4353" max="4353" width="6.25" style="85" customWidth="1"/>
    <col min="4354" max="4354" width="4.25" style="85" customWidth="1"/>
    <col min="4355" max="4355" width="67.375" style="85" customWidth="1"/>
    <col min="4356" max="4356" width="66.125" style="85" customWidth="1"/>
    <col min="4357" max="4608" width="9" style="85"/>
    <col min="4609" max="4609" width="6.25" style="85" customWidth="1"/>
    <col min="4610" max="4610" width="4.25" style="85" customWidth="1"/>
    <col min="4611" max="4611" width="67.375" style="85" customWidth="1"/>
    <col min="4612" max="4612" width="66.125" style="85" customWidth="1"/>
    <col min="4613" max="4864" width="9" style="85"/>
    <col min="4865" max="4865" width="6.25" style="85" customWidth="1"/>
    <col min="4866" max="4866" width="4.25" style="85" customWidth="1"/>
    <col min="4867" max="4867" width="67.375" style="85" customWidth="1"/>
    <col min="4868" max="4868" width="66.125" style="85" customWidth="1"/>
    <col min="4869" max="5120" width="9" style="85"/>
    <col min="5121" max="5121" width="6.25" style="85" customWidth="1"/>
    <col min="5122" max="5122" width="4.25" style="85" customWidth="1"/>
    <col min="5123" max="5123" width="67.375" style="85" customWidth="1"/>
    <col min="5124" max="5124" width="66.125" style="85" customWidth="1"/>
    <col min="5125" max="5376" width="9" style="85"/>
    <col min="5377" max="5377" width="6.25" style="85" customWidth="1"/>
    <col min="5378" max="5378" width="4.25" style="85" customWidth="1"/>
    <col min="5379" max="5379" width="67.375" style="85" customWidth="1"/>
    <col min="5380" max="5380" width="66.125" style="85" customWidth="1"/>
    <col min="5381" max="5632" width="9" style="85"/>
    <col min="5633" max="5633" width="6.25" style="85" customWidth="1"/>
    <col min="5634" max="5634" width="4.25" style="85" customWidth="1"/>
    <col min="5635" max="5635" width="67.375" style="85" customWidth="1"/>
    <col min="5636" max="5636" width="66.125" style="85" customWidth="1"/>
    <col min="5637" max="5888" width="9" style="85"/>
    <col min="5889" max="5889" width="6.25" style="85" customWidth="1"/>
    <col min="5890" max="5890" width="4.25" style="85" customWidth="1"/>
    <col min="5891" max="5891" width="67.375" style="85" customWidth="1"/>
    <col min="5892" max="5892" width="66.125" style="85" customWidth="1"/>
    <col min="5893" max="6144" width="9" style="85"/>
    <col min="6145" max="6145" width="6.25" style="85" customWidth="1"/>
    <col min="6146" max="6146" width="4.25" style="85" customWidth="1"/>
    <col min="6147" max="6147" width="67.375" style="85" customWidth="1"/>
    <col min="6148" max="6148" width="66.125" style="85" customWidth="1"/>
    <col min="6149" max="6400" width="9" style="85"/>
    <col min="6401" max="6401" width="6.25" style="85" customWidth="1"/>
    <col min="6402" max="6402" width="4.25" style="85" customWidth="1"/>
    <col min="6403" max="6403" width="67.375" style="85" customWidth="1"/>
    <col min="6404" max="6404" width="66.125" style="85" customWidth="1"/>
    <col min="6405" max="6656" width="9" style="85"/>
    <col min="6657" max="6657" width="6.25" style="85" customWidth="1"/>
    <col min="6658" max="6658" width="4.25" style="85" customWidth="1"/>
    <col min="6659" max="6659" width="67.375" style="85" customWidth="1"/>
    <col min="6660" max="6660" width="66.125" style="85" customWidth="1"/>
    <col min="6661" max="6912" width="9" style="85"/>
    <col min="6913" max="6913" width="6.25" style="85" customWidth="1"/>
    <col min="6914" max="6914" width="4.25" style="85" customWidth="1"/>
    <col min="6915" max="6915" width="67.375" style="85" customWidth="1"/>
    <col min="6916" max="6916" width="66.125" style="85" customWidth="1"/>
    <col min="6917" max="7168" width="9" style="85"/>
    <col min="7169" max="7169" width="6.25" style="85" customWidth="1"/>
    <col min="7170" max="7170" width="4.25" style="85" customWidth="1"/>
    <col min="7171" max="7171" width="67.375" style="85" customWidth="1"/>
    <col min="7172" max="7172" width="66.125" style="85" customWidth="1"/>
    <col min="7173" max="7424" width="9" style="85"/>
    <col min="7425" max="7425" width="6.25" style="85" customWidth="1"/>
    <col min="7426" max="7426" width="4.25" style="85" customWidth="1"/>
    <col min="7427" max="7427" width="67.375" style="85" customWidth="1"/>
    <col min="7428" max="7428" width="66.125" style="85" customWidth="1"/>
    <col min="7429" max="7680" width="9" style="85"/>
    <col min="7681" max="7681" width="6.25" style="85" customWidth="1"/>
    <col min="7682" max="7682" width="4.25" style="85" customWidth="1"/>
    <col min="7683" max="7683" width="67.375" style="85" customWidth="1"/>
    <col min="7684" max="7684" width="66.125" style="85" customWidth="1"/>
    <col min="7685" max="7936" width="9" style="85"/>
    <col min="7937" max="7937" width="6.25" style="85" customWidth="1"/>
    <col min="7938" max="7938" width="4.25" style="85" customWidth="1"/>
    <col min="7939" max="7939" width="67.375" style="85" customWidth="1"/>
    <col min="7940" max="7940" width="66.125" style="85" customWidth="1"/>
    <col min="7941" max="8192" width="9" style="85"/>
    <col min="8193" max="8193" width="6.25" style="85" customWidth="1"/>
    <col min="8194" max="8194" width="4.25" style="85" customWidth="1"/>
    <col min="8195" max="8195" width="67.375" style="85" customWidth="1"/>
    <col min="8196" max="8196" width="66.125" style="85" customWidth="1"/>
    <col min="8197" max="8448" width="9" style="85"/>
    <col min="8449" max="8449" width="6.25" style="85" customWidth="1"/>
    <col min="8450" max="8450" width="4.25" style="85" customWidth="1"/>
    <col min="8451" max="8451" width="67.375" style="85" customWidth="1"/>
    <col min="8452" max="8452" width="66.125" style="85" customWidth="1"/>
    <col min="8453" max="8704" width="9" style="85"/>
    <col min="8705" max="8705" width="6.25" style="85" customWidth="1"/>
    <col min="8706" max="8706" width="4.25" style="85" customWidth="1"/>
    <col min="8707" max="8707" width="67.375" style="85" customWidth="1"/>
    <col min="8708" max="8708" width="66.125" style="85" customWidth="1"/>
    <col min="8709" max="8960" width="9" style="85"/>
    <col min="8961" max="8961" width="6.25" style="85" customWidth="1"/>
    <col min="8962" max="8962" width="4.25" style="85" customWidth="1"/>
    <col min="8963" max="8963" width="67.375" style="85" customWidth="1"/>
    <col min="8964" max="8964" width="66.125" style="85" customWidth="1"/>
    <col min="8965" max="9216" width="9" style="85"/>
    <col min="9217" max="9217" width="6.25" style="85" customWidth="1"/>
    <col min="9218" max="9218" width="4.25" style="85" customWidth="1"/>
    <col min="9219" max="9219" width="67.375" style="85" customWidth="1"/>
    <col min="9220" max="9220" width="66.125" style="85" customWidth="1"/>
    <col min="9221" max="9472" width="9" style="85"/>
    <col min="9473" max="9473" width="6.25" style="85" customWidth="1"/>
    <col min="9474" max="9474" width="4.25" style="85" customWidth="1"/>
    <col min="9475" max="9475" width="67.375" style="85" customWidth="1"/>
    <col min="9476" max="9476" width="66.125" style="85" customWidth="1"/>
    <col min="9477" max="9728" width="9" style="85"/>
    <col min="9729" max="9729" width="6.25" style="85" customWidth="1"/>
    <col min="9730" max="9730" width="4.25" style="85" customWidth="1"/>
    <col min="9731" max="9731" width="67.375" style="85" customWidth="1"/>
    <col min="9732" max="9732" width="66.125" style="85" customWidth="1"/>
    <col min="9733" max="9984" width="9" style="85"/>
    <col min="9985" max="9985" width="6.25" style="85" customWidth="1"/>
    <col min="9986" max="9986" width="4.25" style="85" customWidth="1"/>
    <col min="9987" max="9987" width="67.375" style="85" customWidth="1"/>
    <col min="9988" max="9988" width="66.125" style="85" customWidth="1"/>
    <col min="9989" max="10240" width="9" style="85"/>
    <col min="10241" max="10241" width="6.25" style="85" customWidth="1"/>
    <col min="10242" max="10242" width="4.25" style="85" customWidth="1"/>
    <col min="10243" max="10243" width="67.375" style="85" customWidth="1"/>
    <col min="10244" max="10244" width="66.125" style="85" customWidth="1"/>
    <col min="10245" max="10496" width="9" style="85"/>
    <col min="10497" max="10497" width="6.25" style="85" customWidth="1"/>
    <col min="10498" max="10498" width="4.25" style="85" customWidth="1"/>
    <col min="10499" max="10499" width="67.375" style="85" customWidth="1"/>
    <col min="10500" max="10500" width="66.125" style="85" customWidth="1"/>
    <col min="10501" max="10752" width="9" style="85"/>
    <col min="10753" max="10753" width="6.25" style="85" customWidth="1"/>
    <col min="10754" max="10754" width="4.25" style="85" customWidth="1"/>
    <col min="10755" max="10755" width="67.375" style="85" customWidth="1"/>
    <col min="10756" max="10756" width="66.125" style="85" customWidth="1"/>
    <col min="10757" max="11008" width="9" style="85"/>
    <col min="11009" max="11009" width="6.25" style="85" customWidth="1"/>
    <col min="11010" max="11010" width="4.25" style="85" customWidth="1"/>
    <col min="11011" max="11011" width="67.375" style="85" customWidth="1"/>
    <col min="11012" max="11012" width="66.125" style="85" customWidth="1"/>
    <col min="11013" max="11264" width="9" style="85"/>
    <col min="11265" max="11265" width="6.25" style="85" customWidth="1"/>
    <col min="11266" max="11266" width="4.25" style="85" customWidth="1"/>
    <col min="11267" max="11267" width="67.375" style="85" customWidth="1"/>
    <col min="11268" max="11268" width="66.125" style="85" customWidth="1"/>
    <col min="11269" max="11520" width="9" style="85"/>
    <col min="11521" max="11521" width="6.25" style="85" customWidth="1"/>
    <col min="11522" max="11522" width="4.25" style="85" customWidth="1"/>
    <col min="11523" max="11523" width="67.375" style="85" customWidth="1"/>
    <col min="11524" max="11524" width="66.125" style="85" customWidth="1"/>
    <col min="11525" max="11776" width="9" style="85"/>
    <col min="11777" max="11777" width="6.25" style="85" customWidth="1"/>
    <col min="11778" max="11778" width="4.25" style="85" customWidth="1"/>
    <col min="11779" max="11779" width="67.375" style="85" customWidth="1"/>
    <col min="11780" max="11780" width="66.125" style="85" customWidth="1"/>
    <col min="11781" max="12032" width="9" style="85"/>
    <col min="12033" max="12033" width="6.25" style="85" customWidth="1"/>
    <col min="12034" max="12034" width="4.25" style="85" customWidth="1"/>
    <col min="12035" max="12035" width="67.375" style="85" customWidth="1"/>
    <col min="12036" max="12036" width="66.125" style="85" customWidth="1"/>
    <col min="12037" max="12288" width="9" style="85"/>
    <col min="12289" max="12289" width="6.25" style="85" customWidth="1"/>
    <col min="12290" max="12290" width="4.25" style="85" customWidth="1"/>
    <col min="12291" max="12291" width="67.375" style="85" customWidth="1"/>
    <col min="12292" max="12292" width="66.125" style="85" customWidth="1"/>
    <col min="12293" max="12544" width="9" style="85"/>
    <col min="12545" max="12545" width="6.25" style="85" customWidth="1"/>
    <col min="12546" max="12546" width="4.25" style="85" customWidth="1"/>
    <col min="12547" max="12547" width="67.375" style="85" customWidth="1"/>
    <col min="12548" max="12548" width="66.125" style="85" customWidth="1"/>
    <col min="12549" max="12800" width="9" style="85"/>
    <col min="12801" max="12801" width="6.25" style="85" customWidth="1"/>
    <col min="12802" max="12802" width="4.25" style="85" customWidth="1"/>
    <col min="12803" max="12803" width="67.375" style="85" customWidth="1"/>
    <col min="12804" max="12804" width="66.125" style="85" customWidth="1"/>
    <col min="12805" max="13056" width="9" style="85"/>
    <col min="13057" max="13057" width="6.25" style="85" customWidth="1"/>
    <col min="13058" max="13058" width="4.25" style="85" customWidth="1"/>
    <col min="13059" max="13059" width="67.375" style="85" customWidth="1"/>
    <col min="13060" max="13060" width="66.125" style="85" customWidth="1"/>
    <col min="13061" max="13312" width="9" style="85"/>
    <col min="13313" max="13313" width="6.25" style="85" customWidth="1"/>
    <col min="13314" max="13314" width="4.25" style="85" customWidth="1"/>
    <col min="13315" max="13315" width="67.375" style="85" customWidth="1"/>
    <col min="13316" max="13316" width="66.125" style="85" customWidth="1"/>
    <col min="13317" max="13568" width="9" style="85"/>
    <col min="13569" max="13569" width="6.25" style="85" customWidth="1"/>
    <col min="13570" max="13570" width="4.25" style="85" customWidth="1"/>
    <col min="13571" max="13571" width="67.375" style="85" customWidth="1"/>
    <col min="13572" max="13572" width="66.125" style="85" customWidth="1"/>
    <col min="13573" max="13824" width="9" style="85"/>
    <col min="13825" max="13825" width="6.25" style="85" customWidth="1"/>
    <col min="13826" max="13826" width="4.25" style="85" customWidth="1"/>
    <col min="13827" max="13827" width="67.375" style="85" customWidth="1"/>
    <col min="13828" max="13828" width="66.125" style="85" customWidth="1"/>
    <col min="13829" max="14080" width="9" style="85"/>
    <col min="14081" max="14081" width="6.25" style="85" customWidth="1"/>
    <col min="14082" max="14082" width="4.25" style="85" customWidth="1"/>
    <col min="14083" max="14083" width="67.375" style="85" customWidth="1"/>
    <col min="14084" max="14084" width="66.125" style="85" customWidth="1"/>
    <col min="14085" max="14336" width="9" style="85"/>
    <col min="14337" max="14337" width="6.25" style="85" customWidth="1"/>
    <col min="14338" max="14338" width="4.25" style="85" customWidth="1"/>
    <col min="14339" max="14339" width="67.375" style="85" customWidth="1"/>
    <col min="14340" max="14340" width="66.125" style="85" customWidth="1"/>
    <col min="14341" max="14592" width="9" style="85"/>
    <col min="14593" max="14593" width="6.25" style="85" customWidth="1"/>
    <col min="14594" max="14594" width="4.25" style="85" customWidth="1"/>
    <col min="14595" max="14595" width="67.375" style="85" customWidth="1"/>
    <col min="14596" max="14596" width="66.125" style="85" customWidth="1"/>
    <col min="14597" max="14848" width="9" style="85"/>
    <col min="14849" max="14849" width="6.25" style="85" customWidth="1"/>
    <col min="14850" max="14850" width="4.25" style="85" customWidth="1"/>
    <col min="14851" max="14851" width="67.375" style="85" customWidth="1"/>
    <col min="14852" max="14852" width="66.125" style="85" customWidth="1"/>
    <col min="14853" max="15104" width="9" style="85"/>
    <col min="15105" max="15105" width="6.25" style="85" customWidth="1"/>
    <col min="15106" max="15106" width="4.25" style="85" customWidth="1"/>
    <col min="15107" max="15107" width="67.375" style="85" customWidth="1"/>
    <col min="15108" max="15108" width="66.125" style="85" customWidth="1"/>
    <col min="15109" max="15360" width="9" style="85"/>
    <col min="15361" max="15361" width="6.25" style="85" customWidth="1"/>
    <col min="15362" max="15362" width="4.25" style="85" customWidth="1"/>
    <col min="15363" max="15363" width="67.375" style="85" customWidth="1"/>
    <col min="15364" max="15364" width="66.125" style="85" customWidth="1"/>
    <col min="15365" max="15616" width="9" style="85"/>
    <col min="15617" max="15617" width="6.25" style="85" customWidth="1"/>
    <col min="15618" max="15618" width="4.25" style="85" customWidth="1"/>
    <col min="15619" max="15619" width="67.375" style="85" customWidth="1"/>
    <col min="15620" max="15620" width="66.125" style="85" customWidth="1"/>
    <col min="15621" max="15872" width="9" style="85"/>
    <col min="15873" max="15873" width="6.25" style="85" customWidth="1"/>
    <col min="15874" max="15874" width="4.25" style="85" customWidth="1"/>
    <col min="15875" max="15875" width="67.375" style="85" customWidth="1"/>
    <col min="15876" max="15876" width="66.125" style="85" customWidth="1"/>
    <col min="15877" max="16128" width="9" style="85"/>
    <col min="16129" max="16129" width="6.25" style="85" customWidth="1"/>
    <col min="16130" max="16130" width="4.25" style="85" customWidth="1"/>
    <col min="16131" max="16131" width="67.375" style="85" customWidth="1"/>
    <col min="16132" max="16132" width="66.125" style="85" customWidth="1"/>
    <col min="16133" max="16384" width="9" style="85"/>
  </cols>
  <sheetData>
    <row r="1" spans="1:11" ht="21" customHeight="1">
      <c r="A1" s="403" t="s">
        <v>158</v>
      </c>
      <c r="B1" s="403"/>
      <c r="C1" s="403"/>
      <c r="D1" s="83"/>
      <c r="E1" s="84"/>
      <c r="F1" s="84"/>
      <c r="G1" s="84"/>
      <c r="H1" s="84"/>
      <c r="I1" s="84"/>
      <c r="J1" s="84"/>
      <c r="K1" s="84"/>
    </row>
    <row r="2" spans="1:11" ht="49.5" customHeight="1">
      <c r="A2" s="407" t="str">
        <f>Basic!B2</f>
        <v>Replacement of overhead LTAC system and street lighting of POWERGRID Kumarghat colony complex with underground cabling and proper lighting for boundary as per BoQ and instruction of Engineer-in-charge.</v>
      </c>
      <c r="B2" s="407"/>
      <c r="C2" s="407"/>
      <c r="D2" s="83"/>
      <c r="E2" s="84"/>
      <c r="F2" s="84"/>
      <c r="G2" s="84"/>
      <c r="H2" s="84"/>
      <c r="I2" s="84"/>
      <c r="J2" s="84"/>
      <c r="K2" s="84"/>
    </row>
    <row r="3" spans="1:11" ht="18" customHeight="1">
      <c r="D3" s="87"/>
      <c r="E3" s="88"/>
      <c r="F3" s="88"/>
      <c r="G3" s="88"/>
      <c r="H3" s="88"/>
      <c r="I3" s="88"/>
      <c r="J3" s="88"/>
      <c r="K3" s="88"/>
    </row>
    <row r="4" spans="1:11" ht="18" customHeight="1">
      <c r="A4" s="89" t="s">
        <v>59</v>
      </c>
      <c r="B4" s="86" t="s">
        <v>56</v>
      </c>
      <c r="D4" s="90"/>
      <c r="E4" s="91"/>
      <c r="F4" s="91"/>
      <c r="G4" s="91"/>
      <c r="H4" s="91"/>
      <c r="I4" s="91"/>
      <c r="J4" s="91"/>
      <c r="K4" s="91"/>
    </row>
    <row r="5" spans="1:11" ht="18" customHeight="1">
      <c r="B5" s="92" t="s">
        <v>64</v>
      </c>
      <c r="C5" s="93" t="s">
        <v>57</v>
      </c>
      <c r="D5" s="90"/>
      <c r="E5" s="91"/>
      <c r="F5" s="91"/>
      <c r="G5" s="91"/>
      <c r="H5" s="91"/>
      <c r="I5" s="91"/>
      <c r="J5" s="91"/>
      <c r="K5" s="91"/>
    </row>
    <row r="6" spans="1:11" ht="38.1" customHeight="1">
      <c r="B6" s="92" t="s">
        <v>65</v>
      </c>
      <c r="C6" s="93" t="s">
        <v>81</v>
      </c>
      <c r="D6" s="94"/>
      <c r="E6" s="91"/>
      <c r="F6" s="91"/>
      <c r="G6" s="91"/>
      <c r="H6" s="91"/>
      <c r="I6" s="91"/>
      <c r="J6" s="91"/>
      <c r="K6" s="91"/>
    </row>
    <row r="7" spans="1:11" ht="18" customHeight="1">
      <c r="B7" s="92" t="s">
        <v>78</v>
      </c>
      <c r="C7" s="93" t="s">
        <v>35</v>
      </c>
      <c r="D7" s="90"/>
      <c r="E7" s="91"/>
      <c r="F7" s="91"/>
      <c r="G7" s="91"/>
      <c r="H7" s="91"/>
      <c r="I7" s="91"/>
      <c r="J7" s="91"/>
      <c r="K7" s="91"/>
    </row>
    <row r="8" spans="1:11" ht="18" customHeight="1">
      <c r="B8" s="92" t="s">
        <v>79</v>
      </c>
      <c r="C8" s="93" t="s">
        <v>82</v>
      </c>
      <c r="D8" s="90"/>
      <c r="E8" s="91"/>
      <c r="F8" s="91"/>
      <c r="G8" s="91"/>
      <c r="H8" s="91"/>
      <c r="I8" s="91"/>
      <c r="J8" s="91"/>
      <c r="K8" s="91"/>
    </row>
    <row r="9" spans="1:11" ht="18" customHeight="1">
      <c r="B9" s="92" t="s">
        <v>83</v>
      </c>
      <c r="C9" s="93" t="s">
        <v>84</v>
      </c>
      <c r="D9" s="90"/>
      <c r="E9" s="91"/>
      <c r="F9" s="91"/>
      <c r="G9" s="91"/>
      <c r="H9" s="91"/>
      <c r="I9" s="91"/>
      <c r="J9" s="91"/>
      <c r="K9" s="91"/>
    </row>
    <row r="10" spans="1:11" ht="18" customHeight="1">
      <c r="B10" s="92" t="s">
        <v>85</v>
      </c>
      <c r="C10" s="93" t="s">
        <v>86</v>
      </c>
      <c r="D10" s="90"/>
      <c r="E10" s="91"/>
      <c r="F10" s="91"/>
      <c r="G10" s="91"/>
      <c r="H10" s="91"/>
      <c r="I10" s="91"/>
      <c r="J10" s="91"/>
      <c r="K10" s="91"/>
    </row>
    <row r="11" spans="1:11" ht="18" customHeight="1">
      <c r="B11" s="92"/>
      <c r="C11" s="93"/>
      <c r="D11" s="90"/>
      <c r="E11" s="91"/>
      <c r="F11" s="91"/>
      <c r="G11" s="91"/>
      <c r="H11" s="91"/>
      <c r="I11" s="91"/>
      <c r="J11" s="91"/>
      <c r="K11" s="91"/>
    </row>
    <row r="12" spans="1:11" ht="18" customHeight="1">
      <c r="A12" s="404"/>
      <c r="B12" s="404"/>
      <c r="C12" s="404"/>
      <c r="D12" s="95"/>
    </row>
    <row r="13" spans="1:11" ht="18" customHeight="1">
      <c r="A13" s="405" t="s">
        <v>36</v>
      </c>
      <c r="B13" s="405"/>
      <c r="C13" s="405"/>
      <c r="D13" s="95"/>
    </row>
    <row r="14" spans="1:11" ht="18" customHeight="1">
      <c r="A14" s="406" t="s">
        <v>58</v>
      </c>
      <c r="B14" s="406"/>
      <c r="C14" s="406"/>
    </row>
    <row r="15" spans="1:11" ht="18" customHeight="1">
      <c r="B15" s="96"/>
      <c r="C15" s="96"/>
    </row>
    <row r="16" spans="1:11" ht="18" customHeight="1">
      <c r="C16" s="97"/>
    </row>
    <row r="17" spans="2:3" ht="18" customHeight="1">
      <c r="C17" s="85"/>
    </row>
    <row r="18" spans="2:3" ht="18" customHeight="1">
      <c r="C18" s="97"/>
    </row>
    <row r="19" spans="2:3" ht="18" customHeight="1">
      <c r="B19" s="85"/>
      <c r="C19" s="85"/>
    </row>
    <row r="20" spans="2:3" ht="18" customHeight="1">
      <c r="B20" s="85"/>
      <c r="C20" s="85"/>
    </row>
    <row r="21" spans="2:3" ht="18" customHeight="1">
      <c r="B21" s="85"/>
      <c r="C21" s="85"/>
    </row>
    <row r="22" spans="2:3" ht="18" customHeight="1">
      <c r="B22" s="85"/>
      <c r="C22" s="85"/>
    </row>
    <row r="23" spans="2:3" ht="18" customHeight="1">
      <c r="B23" s="85"/>
      <c r="C23" s="85"/>
    </row>
    <row r="24" spans="2:3" ht="18" customHeight="1">
      <c r="B24" s="85"/>
      <c r="C24" s="85"/>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98" customFormat="1" ht="18" customHeight="1">
      <c r="A38" s="86"/>
      <c r="B38" s="86"/>
      <c r="C38" s="86"/>
      <c r="D38" s="86"/>
    </row>
    <row r="39" spans="1:4" s="99" customFormat="1" ht="18" customHeight="1">
      <c r="A39" s="98"/>
      <c r="B39" s="98"/>
      <c r="C39" s="83"/>
    </row>
    <row r="40" spans="1:4" s="99" customFormat="1" ht="18" customHeight="1"/>
    <row r="41" spans="1:4" s="87" customFormat="1" ht="18" customHeight="1">
      <c r="A41" s="85"/>
      <c r="B41" s="86"/>
      <c r="C41" s="86"/>
      <c r="D41" s="86"/>
    </row>
    <row r="42" spans="1:4" ht="18" customHeight="1">
      <c r="A42" s="85"/>
      <c r="B42" s="85"/>
      <c r="C42" s="85"/>
      <c r="D42" s="85"/>
    </row>
    <row r="43" spans="1:4" s="86" customFormat="1" ht="18" customHeight="1">
      <c r="A43" s="85"/>
      <c r="B43" s="85"/>
      <c r="C43" s="85"/>
      <c r="D43" s="89"/>
    </row>
    <row r="44" spans="1:4" s="100" customFormat="1" ht="18" customHeight="1">
      <c r="A44" s="86"/>
      <c r="B44" s="90"/>
    </row>
    <row r="45" spans="1:4" ht="18" customHeight="1">
      <c r="A45" s="100"/>
      <c r="B45" s="100"/>
      <c r="C45" s="100"/>
      <c r="D45" s="100"/>
    </row>
    <row r="46" spans="1:4" s="100" customFormat="1" ht="18" customHeight="1">
      <c r="A46" s="86"/>
      <c r="B46" s="92"/>
      <c r="C46" s="93"/>
      <c r="D46" s="90"/>
    </row>
    <row r="47" spans="1:4" s="100" customFormat="1" ht="18" customHeight="1"/>
    <row r="48" spans="1:4" s="93" customFormat="1" ht="18" customHeight="1">
      <c r="A48" s="100"/>
      <c r="B48" s="85"/>
      <c r="C48" s="86"/>
      <c r="D48" s="92"/>
    </row>
    <row r="49" spans="1:4" s="100" customFormat="1" ht="18" customHeight="1">
      <c r="A49" s="94"/>
    </row>
    <row r="50" spans="1:4" s="86" customFormat="1" ht="18" customHeight="1">
      <c r="A50" s="100"/>
      <c r="B50" s="100"/>
      <c r="C50" s="100"/>
      <c r="D50" s="85"/>
    </row>
    <row r="51" spans="1:4" s="100" customFormat="1" ht="18" customHeight="1">
      <c r="A51" s="92"/>
      <c r="B51" s="93"/>
      <c r="C51" s="90"/>
    </row>
    <row r="52" spans="1:4" s="100" customFormat="1" ht="18" customHeight="1"/>
    <row r="53" spans="1:4" s="90" customFormat="1" ht="18" customHeight="1">
      <c r="A53" s="85"/>
      <c r="B53" s="86"/>
      <c r="C53" s="92"/>
      <c r="D53" s="93"/>
    </row>
    <row r="54" spans="1:4" s="100" customFormat="1" ht="18" customHeight="1"/>
    <row r="55" spans="1:4" s="92" customFormat="1" ht="18" customHeight="1">
      <c r="A55" s="100"/>
      <c r="B55" s="100"/>
      <c r="C55" s="85"/>
      <c r="D55" s="86"/>
    </row>
    <row r="56" spans="1:4" s="100" customFormat="1" ht="18" customHeight="1">
      <c r="A56" s="93"/>
      <c r="B56" s="90"/>
    </row>
    <row r="57" spans="1:4" ht="18" customHeight="1">
      <c r="A57" s="100"/>
      <c r="B57" s="100"/>
      <c r="C57" s="100"/>
      <c r="D57" s="100"/>
    </row>
    <row r="58" spans="1:4" s="100" customFormat="1" ht="18" customHeight="1">
      <c r="A58" s="86"/>
      <c r="B58" s="92"/>
      <c r="C58" s="93"/>
      <c r="D58" s="90"/>
    </row>
    <row r="59" spans="1:4" s="100" customFormat="1" ht="18" customHeight="1"/>
    <row r="60" spans="1:4" s="93" customFormat="1" ht="18" customHeight="1">
      <c r="A60" s="100"/>
      <c r="B60" s="85"/>
      <c r="C60" s="86"/>
      <c r="D60" s="92"/>
    </row>
    <row r="61" spans="1:4" s="100" customFormat="1" ht="18" customHeight="1">
      <c r="A61" s="90"/>
    </row>
    <row r="62" spans="1:4" s="89" customFormat="1" ht="18" customHeight="1">
      <c r="A62" s="100"/>
      <c r="B62" s="100"/>
      <c r="C62" s="100"/>
      <c r="D62" s="85"/>
    </row>
    <row r="63" spans="1:4" ht="18" customHeight="1">
      <c r="A63" s="89"/>
      <c r="B63" s="89"/>
      <c r="C63" s="95"/>
      <c r="D63" s="85"/>
    </row>
    <row r="64" spans="1:4" ht="18" customHeight="1">
      <c r="A64" s="85"/>
      <c r="B64" s="85"/>
      <c r="C64" s="85"/>
      <c r="D64" s="85"/>
    </row>
    <row r="65" spans="1:4" s="95" customFormat="1" ht="18" customHeight="1">
      <c r="A65" s="85"/>
      <c r="B65" s="101"/>
      <c r="C65" s="101"/>
      <c r="D65" s="101"/>
    </row>
    <row r="66" spans="1:4" ht="18" customHeight="1">
      <c r="A66" s="85"/>
      <c r="B66" s="85"/>
      <c r="C66" s="85"/>
      <c r="D66" s="85"/>
    </row>
    <row r="67" spans="1:4" s="102" customFormat="1" ht="18" customHeight="1">
      <c r="A67" s="85"/>
      <c r="B67" s="85"/>
      <c r="C67" s="85"/>
    </row>
    <row r="68" spans="1:4" ht="18" customHeight="1">
      <c r="A68" s="102"/>
      <c r="C68" s="85"/>
      <c r="D68" s="85"/>
    </row>
    <row r="69" spans="1:4" ht="18" customHeight="1">
      <c r="A69" s="85"/>
      <c r="B69" s="85"/>
      <c r="C69" s="85"/>
      <c r="D69" s="85"/>
    </row>
    <row r="70" spans="1:4" ht="18" customHeight="1">
      <c r="B70" s="96"/>
      <c r="C70" s="96"/>
    </row>
    <row r="71" spans="1:4" ht="18" customHeight="1">
      <c r="A71" s="85"/>
      <c r="B71" s="85"/>
      <c r="C71" s="85"/>
      <c r="D71" s="85"/>
    </row>
    <row r="72" spans="1:4" s="97" customFormat="1" ht="18" customHeight="1">
      <c r="A72" s="85"/>
      <c r="B72" s="85"/>
      <c r="C72" s="86"/>
      <c r="D72" s="86"/>
    </row>
    <row r="73" spans="1:4" ht="18" customHeight="1">
      <c r="B73" s="85"/>
      <c r="C73" s="85"/>
      <c r="D73" s="85"/>
    </row>
    <row r="74" spans="1:4" s="86" customFormat="1" ht="18" customHeight="1">
      <c r="A74" s="85"/>
      <c r="B74" s="85"/>
      <c r="C74" s="85"/>
      <c r="D74" s="85"/>
    </row>
    <row r="75" spans="1:4" ht="18" customHeight="1">
      <c r="B75" s="85"/>
      <c r="D75" s="85"/>
    </row>
    <row r="76" spans="1:4" ht="18" customHeight="1">
      <c r="A76" s="85"/>
      <c r="B76" s="85"/>
      <c r="C76" s="85"/>
      <c r="D76" s="85"/>
    </row>
    <row r="77" spans="1:4" ht="18" customHeight="1">
      <c r="A77" s="85"/>
      <c r="C77" s="97"/>
      <c r="D77" s="85"/>
    </row>
    <row r="78" spans="1:4" ht="18" customHeight="1">
      <c r="A78" s="85"/>
      <c r="B78" s="85"/>
      <c r="C78" s="85"/>
      <c r="D78" s="85"/>
    </row>
    <row r="79" spans="1:4" ht="18" customHeight="1">
      <c r="A79" s="85"/>
      <c r="B79" s="85"/>
      <c r="C79" s="85"/>
      <c r="D79" s="85"/>
    </row>
    <row r="80" spans="1:4" ht="18" customHeight="1">
      <c r="A80" s="85"/>
      <c r="B80" s="85"/>
      <c r="C80" s="85"/>
      <c r="D80" s="85"/>
    </row>
    <row r="81" spans="1:4" ht="18" customHeight="1">
      <c r="A81" s="85"/>
      <c r="B81" s="85"/>
    </row>
    <row r="82" spans="1:4" s="86" customFormat="1" ht="18" customHeight="1">
      <c r="C82" s="85"/>
    </row>
    <row r="83" spans="1:4" s="86" customFormat="1" ht="18" customHeight="1">
      <c r="A83" s="85"/>
      <c r="D83" s="85"/>
    </row>
    <row r="84" spans="1:4" ht="18" customHeight="1">
      <c r="B84" s="85"/>
    </row>
    <row r="85" spans="1:4" s="86" customFormat="1" ht="18" customHeight="1">
      <c r="C85" s="85"/>
    </row>
    <row r="86" spans="1:4" ht="18" customHeight="1">
      <c r="A86" s="85"/>
      <c r="D86" s="85"/>
    </row>
    <row r="87" spans="1:4" ht="18" customHeight="1">
      <c r="A87" s="85"/>
      <c r="B87" s="85"/>
      <c r="C87" s="85"/>
      <c r="D87" s="85"/>
    </row>
    <row r="88" spans="1:4" ht="18" customHeight="1">
      <c r="A88" s="85"/>
      <c r="B88" s="85"/>
      <c r="C88" s="85"/>
      <c r="D88" s="85"/>
    </row>
    <row r="89" spans="1:4" ht="18" customHeight="1">
      <c r="A89" s="85"/>
      <c r="B89" s="85"/>
      <c r="C89" s="85"/>
      <c r="D89" s="85"/>
    </row>
    <row r="90" spans="1:4" ht="18" customHeight="1">
      <c r="A90" s="85"/>
      <c r="B90" s="85"/>
      <c r="C90" s="85"/>
      <c r="D90" s="85"/>
    </row>
    <row r="91" spans="1:4" ht="18" customHeight="1">
      <c r="A91" s="85"/>
      <c r="B91" s="85"/>
      <c r="C91" s="85"/>
      <c r="D91" s="85"/>
    </row>
    <row r="92" spans="1:4" ht="18" customHeight="1">
      <c r="A92" s="85"/>
      <c r="B92" s="85"/>
      <c r="C92" s="85"/>
      <c r="D92" s="85"/>
    </row>
    <row r="93" spans="1:4" ht="18" customHeight="1">
      <c r="A93" s="85"/>
      <c r="B93" s="85"/>
      <c r="C93" s="85"/>
      <c r="D93" s="85"/>
    </row>
    <row r="94" spans="1:4" ht="18" customHeight="1">
      <c r="A94" s="85"/>
      <c r="B94" s="85"/>
      <c r="C94" s="85"/>
      <c r="D94" s="85"/>
    </row>
    <row r="95" spans="1:4" ht="18" customHeight="1">
      <c r="A95" s="85"/>
      <c r="B95" s="85"/>
      <c r="C95" s="85"/>
      <c r="D95" s="85"/>
    </row>
    <row r="96" spans="1:4" ht="18" customHeight="1">
      <c r="A96" s="85"/>
      <c r="B96" s="85"/>
      <c r="C96" s="85"/>
      <c r="D96" s="85"/>
    </row>
    <row r="97" s="85" customFormat="1" ht="18" customHeight="1"/>
    <row r="98" s="85" customFormat="1" ht="18" customHeight="1"/>
    <row r="99" s="85" customFormat="1" ht="18" customHeight="1"/>
  </sheetData>
  <sheetProtection algorithmName="SHA-512" hashValue="ANb7KVL7/mRNzrI9XD8hzvaHsx1Ut/d8wUUV4dKpn6zngt/Fwhe9Enpbpkf4/ciqNH51kSu01Pvr6kCR7rnLBA==" saltValue="zgB0/KW7TRXC6YCJxdjyoA==" spinCount="100000" sheet="1" objects="1" scenarios="1"/>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topLeftCell="A29" zoomScaleNormal="100" zoomScaleSheetLayoutView="100" workbookViewId="0">
      <selection activeCell="D43" sqref="D43"/>
    </sheetView>
  </sheetViews>
  <sheetFormatPr defaultRowHeight="13.5"/>
  <cols>
    <col min="1" max="1" width="5.25" style="107" customWidth="1"/>
    <col min="2" max="2" width="37.875" style="87" customWidth="1"/>
    <col min="3" max="3" width="23.25" style="87" customWidth="1"/>
    <col min="4" max="4" width="5.125" style="87" customWidth="1"/>
    <col min="5" max="6" width="6.25" style="87" customWidth="1"/>
    <col min="7" max="7" width="16.25" style="87" customWidth="1"/>
    <col min="8" max="8" width="25.875" style="87" customWidth="1"/>
    <col min="9" max="9" width="10.375" style="146" customWidth="1"/>
    <col min="10" max="10" width="27.625" style="146" customWidth="1"/>
    <col min="11" max="14" width="10.375" style="146" customWidth="1"/>
    <col min="15" max="28" width="10.375" style="107" customWidth="1"/>
    <col min="29" max="29" width="9" style="107"/>
    <col min="30" max="30" width="13.375" style="107" customWidth="1"/>
    <col min="31" max="256" width="9" style="107"/>
    <col min="257" max="257" width="5.25" style="107" customWidth="1"/>
    <col min="258" max="258" width="37.875" style="107" customWidth="1"/>
    <col min="259" max="259" width="23.25" style="107" customWidth="1"/>
    <col min="260" max="260" width="5.125" style="107" customWidth="1"/>
    <col min="261" max="262" width="6.25" style="107" customWidth="1"/>
    <col min="263" max="263" width="16.25" style="107" customWidth="1"/>
    <col min="264" max="264" width="25.875" style="107" customWidth="1"/>
    <col min="265" max="265" width="10.375" style="107" customWidth="1"/>
    <col min="266" max="266" width="27.625" style="107" customWidth="1"/>
    <col min="267" max="284" width="10.375" style="107" customWidth="1"/>
    <col min="285" max="285" width="9" style="107"/>
    <col min="286" max="286" width="13.375" style="107" customWidth="1"/>
    <col min="287" max="512" width="9" style="107"/>
    <col min="513" max="513" width="5.25" style="107" customWidth="1"/>
    <col min="514" max="514" width="37.875" style="107" customWidth="1"/>
    <col min="515" max="515" width="23.25" style="107" customWidth="1"/>
    <col min="516" max="516" width="5.125" style="107" customWidth="1"/>
    <col min="517" max="518" width="6.25" style="107" customWidth="1"/>
    <col min="519" max="519" width="16.25" style="107" customWidth="1"/>
    <col min="520" max="520" width="25.875" style="107" customWidth="1"/>
    <col min="521" max="521" width="10.375" style="107" customWidth="1"/>
    <col min="522" max="522" width="27.625" style="107" customWidth="1"/>
    <col min="523" max="540" width="10.375" style="107" customWidth="1"/>
    <col min="541" max="541" width="9" style="107"/>
    <col min="542" max="542" width="13.375" style="107" customWidth="1"/>
    <col min="543" max="768" width="9" style="107"/>
    <col min="769" max="769" width="5.25" style="107" customWidth="1"/>
    <col min="770" max="770" width="37.875" style="107" customWidth="1"/>
    <col min="771" max="771" width="23.25" style="107" customWidth="1"/>
    <col min="772" max="772" width="5.125" style="107" customWidth="1"/>
    <col min="773" max="774" width="6.25" style="107" customWidth="1"/>
    <col min="775" max="775" width="16.25" style="107" customWidth="1"/>
    <col min="776" max="776" width="25.875" style="107" customWidth="1"/>
    <col min="777" max="777" width="10.375" style="107" customWidth="1"/>
    <col min="778" max="778" width="27.625" style="107" customWidth="1"/>
    <col min="779" max="796" width="10.375" style="107" customWidth="1"/>
    <col min="797" max="797" width="9" style="107"/>
    <col min="798" max="798" width="13.375" style="107" customWidth="1"/>
    <col min="799" max="1024" width="9" style="107"/>
    <col min="1025" max="1025" width="5.25" style="107" customWidth="1"/>
    <col min="1026" max="1026" width="37.875" style="107" customWidth="1"/>
    <col min="1027" max="1027" width="23.25" style="107" customWidth="1"/>
    <col min="1028" max="1028" width="5.125" style="107" customWidth="1"/>
    <col min="1029" max="1030" width="6.25" style="107" customWidth="1"/>
    <col min="1031" max="1031" width="16.25" style="107" customWidth="1"/>
    <col min="1032" max="1032" width="25.875" style="107" customWidth="1"/>
    <col min="1033" max="1033" width="10.375" style="107" customWidth="1"/>
    <col min="1034" max="1034" width="27.625" style="107" customWidth="1"/>
    <col min="1035" max="1052" width="10.375" style="107" customWidth="1"/>
    <col min="1053" max="1053" width="9" style="107"/>
    <col min="1054" max="1054" width="13.375" style="107" customWidth="1"/>
    <col min="1055" max="1280" width="9" style="107"/>
    <col min="1281" max="1281" width="5.25" style="107" customWidth="1"/>
    <col min="1282" max="1282" width="37.875" style="107" customWidth="1"/>
    <col min="1283" max="1283" width="23.25" style="107" customWidth="1"/>
    <col min="1284" max="1284" width="5.125" style="107" customWidth="1"/>
    <col min="1285" max="1286" width="6.25" style="107" customWidth="1"/>
    <col min="1287" max="1287" width="16.25" style="107" customWidth="1"/>
    <col min="1288" max="1288" width="25.875" style="107" customWidth="1"/>
    <col min="1289" max="1289" width="10.375" style="107" customWidth="1"/>
    <col min="1290" max="1290" width="27.625" style="107" customWidth="1"/>
    <col min="1291" max="1308" width="10.375" style="107" customWidth="1"/>
    <col min="1309" max="1309" width="9" style="107"/>
    <col min="1310" max="1310" width="13.375" style="107" customWidth="1"/>
    <col min="1311" max="1536" width="9" style="107"/>
    <col min="1537" max="1537" width="5.25" style="107" customWidth="1"/>
    <col min="1538" max="1538" width="37.875" style="107" customWidth="1"/>
    <col min="1539" max="1539" width="23.25" style="107" customWidth="1"/>
    <col min="1540" max="1540" width="5.125" style="107" customWidth="1"/>
    <col min="1541" max="1542" width="6.25" style="107" customWidth="1"/>
    <col min="1543" max="1543" width="16.25" style="107" customWidth="1"/>
    <col min="1544" max="1544" width="25.875" style="107" customWidth="1"/>
    <col min="1545" max="1545" width="10.375" style="107" customWidth="1"/>
    <col min="1546" max="1546" width="27.625" style="107" customWidth="1"/>
    <col min="1547" max="1564" width="10.375" style="107" customWidth="1"/>
    <col min="1565" max="1565" width="9" style="107"/>
    <col min="1566" max="1566" width="13.375" style="107" customWidth="1"/>
    <col min="1567" max="1792" width="9" style="107"/>
    <col min="1793" max="1793" width="5.25" style="107" customWidth="1"/>
    <col min="1794" max="1794" width="37.875" style="107" customWidth="1"/>
    <col min="1795" max="1795" width="23.25" style="107" customWidth="1"/>
    <col min="1796" max="1796" width="5.125" style="107" customWidth="1"/>
    <col min="1797" max="1798" width="6.25" style="107" customWidth="1"/>
    <col min="1799" max="1799" width="16.25" style="107" customWidth="1"/>
    <col min="1800" max="1800" width="25.875" style="107" customWidth="1"/>
    <col min="1801" max="1801" width="10.375" style="107" customWidth="1"/>
    <col min="1802" max="1802" width="27.625" style="107" customWidth="1"/>
    <col min="1803" max="1820" width="10.375" style="107" customWidth="1"/>
    <col min="1821" max="1821" width="9" style="107"/>
    <col min="1822" max="1822" width="13.375" style="107" customWidth="1"/>
    <col min="1823" max="2048" width="9" style="107"/>
    <col min="2049" max="2049" width="5.25" style="107" customWidth="1"/>
    <col min="2050" max="2050" width="37.875" style="107" customWidth="1"/>
    <col min="2051" max="2051" width="23.25" style="107" customWidth="1"/>
    <col min="2052" max="2052" width="5.125" style="107" customWidth="1"/>
    <col min="2053" max="2054" width="6.25" style="107" customWidth="1"/>
    <col min="2055" max="2055" width="16.25" style="107" customWidth="1"/>
    <col min="2056" max="2056" width="25.875" style="107" customWidth="1"/>
    <col min="2057" max="2057" width="10.375" style="107" customWidth="1"/>
    <col min="2058" max="2058" width="27.625" style="107" customWidth="1"/>
    <col min="2059" max="2076" width="10.375" style="107" customWidth="1"/>
    <col min="2077" max="2077" width="9" style="107"/>
    <col min="2078" max="2078" width="13.375" style="107" customWidth="1"/>
    <col min="2079" max="2304" width="9" style="107"/>
    <col min="2305" max="2305" width="5.25" style="107" customWidth="1"/>
    <col min="2306" max="2306" width="37.875" style="107" customWidth="1"/>
    <col min="2307" max="2307" width="23.25" style="107" customWidth="1"/>
    <col min="2308" max="2308" width="5.125" style="107" customWidth="1"/>
    <col min="2309" max="2310" width="6.25" style="107" customWidth="1"/>
    <col min="2311" max="2311" width="16.25" style="107" customWidth="1"/>
    <col min="2312" max="2312" width="25.875" style="107" customWidth="1"/>
    <col min="2313" max="2313" width="10.375" style="107" customWidth="1"/>
    <col min="2314" max="2314" width="27.625" style="107" customWidth="1"/>
    <col min="2315" max="2332" width="10.375" style="107" customWidth="1"/>
    <col min="2333" max="2333" width="9" style="107"/>
    <col min="2334" max="2334" width="13.375" style="107" customWidth="1"/>
    <col min="2335" max="2560" width="9" style="107"/>
    <col min="2561" max="2561" width="5.25" style="107" customWidth="1"/>
    <col min="2562" max="2562" width="37.875" style="107" customWidth="1"/>
    <col min="2563" max="2563" width="23.25" style="107" customWidth="1"/>
    <col min="2564" max="2564" width="5.125" style="107" customWidth="1"/>
    <col min="2565" max="2566" width="6.25" style="107" customWidth="1"/>
    <col min="2567" max="2567" width="16.25" style="107" customWidth="1"/>
    <col min="2568" max="2568" width="25.875" style="107" customWidth="1"/>
    <col min="2569" max="2569" width="10.375" style="107" customWidth="1"/>
    <col min="2570" max="2570" width="27.625" style="107" customWidth="1"/>
    <col min="2571" max="2588" width="10.375" style="107" customWidth="1"/>
    <col min="2589" max="2589" width="9" style="107"/>
    <col min="2590" max="2590" width="13.375" style="107" customWidth="1"/>
    <col min="2591" max="2816" width="9" style="107"/>
    <col min="2817" max="2817" width="5.25" style="107" customWidth="1"/>
    <col min="2818" max="2818" width="37.875" style="107" customWidth="1"/>
    <col min="2819" max="2819" width="23.25" style="107" customWidth="1"/>
    <col min="2820" max="2820" width="5.125" style="107" customWidth="1"/>
    <col min="2821" max="2822" width="6.25" style="107" customWidth="1"/>
    <col min="2823" max="2823" width="16.25" style="107" customWidth="1"/>
    <col min="2824" max="2824" width="25.875" style="107" customWidth="1"/>
    <col min="2825" max="2825" width="10.375" style="107" customWidth="1"/>
    <col min="2826" max="2826" width="27.625" style="107" customWidth="1"/>
    <col min="2827" max="2844" width="10.375" style="107" customWidth="1"/>
    <col min="2845" max="2845" width="9" style="107"/>
    <col min="2846" max="2846" width="13.375" style="107" customWidth="1"/>
    <col min="2847" max="3072" width="9" style="107"/>
    <col min="3073" max="3073" width="5.25" style="107" customWidth="1"/>
    <col min="3074" max="3074" width="37.875" style="107" customWidth="1"/>
    <col min="3075" max="3075" width="23.25" style="107" customWidth="1"/>
    <col min="3076" max="3076" width="5.125" style="107" customWidth="1"/>
    <col min="3077" max="3078" width="6.25" style="107" customWidth="1"/>
    <col min="3079" max="3079" width="16.25" style="107" customWidth="1"/>
    <col min="3080" max="3080" width="25.875" style="107" customWidth="1"/>
    <col min="3081" max="3081" width="10.375" style="107" customWidth="1"/>
    <col min="3082" max="3082" width="27.625" style="107" customWidth="1"/>
    <col min="3083" max="3100" width="10.375" style="107" customWidth="1"/>
    <col min="3101" max="3101" width="9" style="107"/>
    <col min="3102" max="3102" width="13.375" style="107" customWidth="1"/>
    <col min="3103" max="3328" width="9" style="107"/>
    <col min="3329" max="3329" width="5.25" style="107" customWidth="1"/>
    <col min="3330" max="3330" width="37.875" style="107" customWidth="1"/>
    <col min="3331" max="3331" width="23.25" style="107" customWidth="1"/>
    <col min="3332" max="3332" width="5.125" style="107" customWidth="1"/>
    <col min="3333" max="3334" width="6.25" style="107" customWidth="1"/>
    <col min="3335" max="3335" width="16.25" style="107" customWidth="1"/>
    <col min="3336" max="3336" width="25.875" style="107" customWidth="1"/>
    <col min="3337" max="3337" width="10.375" style="107" customWidth="1"/>
    <col min="3338" max="3338" width="27.625" style="107" customWidth="1"/>
    <col min="3339" max="3356" width="10.375" style="107" customWidth="1"/>
    <col min="3357" max="3357" width="9" style="107"/>
    <col min="3358" max="3358" width="13.375" style="107" customWidth="1"/>
    <col min="3359" max="3584" width="9" style="107"/>
    <col min="3585" max="3585" width="5.25" style="107" customWidth="1"/>
    <col min="3586" max="3586" width="37.875" style="107" customWidth="1"/>
    <col min="3587" max="3587" width="23.25" style="107" customWidth="1"/>
    <col min="3588" max="3588" width="5.125" style="107" customWidth="1"/>
    <col min="3589" max="3590" width="6.25" style="107" customWidth="1"/>
    <col min="3591" max="3591" width="16.25" style="107" customWidth="1"/>
    <col min="3592" max="3592" width="25.875" style="107" customWidth="1"/>
    <col min="3593" max="3593" width="10.375" style="107" customWidth="1"/>
    <col min="3594" max="3594" width="27.625" style="107" customWidth="1"/>
    <col min="3595" max="3612" width="10.375" style="107" customWidth="1"/>
    <col min="3613" max="3613" width="9" style="107"/>
    <col min="3614" max="3614" width="13.375" style="107" customWidth="1"/>
    <col min="3615" max="3840" width="9" style="107"/>
    <col min="3841" max="3841" width="5.25" style="107" customWidth="1"/>
    <col min="3842" max="3842" width="37.875" style="107" customWidth="1"/>
    <col min="3843" max="3843" width="23.25" style="107" customWidth="1"/>
    <col min="3844" max="3844" width="5.125" style="107" customWidth="1"/>
    <col min="3845" max="3846" width="6.25" style="107" customWidth="1"/>
    <col min="3847" max="3847" width="16.25" style="107" customWidth="1"/>
    <col min="3848" max="3848" width="25.875" style="107" customWidth="1"/>
    <col min="3849" max="3849" width="10.375" style="107" customWidth="1"/>
    <col min="3850" max="3850" width="27.625" style="107" customWidth="1"/>
    <col min="3851" max="3868" width="10.375" style="107" customWidth="1"/>
    <col min="3869" max="3869" width="9" style="107"/>
    <col min="3870" max="3870" width="13.375" style="107" customWidth="1"/>
    <col min="3871" max="4096" width="9" style="107"/>
    <col min="4097" max="4097" width="5.25" style="107" customWidth="1"/>
    <col min="4098" max="4098" width="37.875" style="107" customWidth="1"/>
    <col min="4099" max="4099" width="23.25" style="107" customWidth="1"/>
    <col min="4100" max="4100" width="5.125" style="107" customWidth="1"/>
    <col min="4101" max="4102" width="6.25" style="107" customWidth="1"/>
    <col min="4103" max="4103" width="16.25" style="107" customWidth="1"/>
    <col min="4104" max="4104" width="25.875" style="107" customWidth="1"/>
    <col min="4105" max="4105" width="10.375" style="107" customWidth="1"/>
    <col min="4106" max="4106" width="27.625" style="107" customWidth="1"/>
    <col min="4107" max="4124" width="10.375" style="107" customWidth="1"/>
    <col min="4125" max="4125" width="9" style="107"/>
    <col min="4126" max="4126" width="13.375" style="107" customWidth="1"/>
    <col min="4127" max="4352" width="9" style="107"/>
    <col min="4353" max="4353" width="5.25" style="107" customWidth="1"/>
    <col min="4354" max="4354" width="37.875" style="107" customWidth="1"/>
    <col min="4355" max="4355" width="23.25" style="107" customWidth="1"/>
    <col min="4356" max="4356" width="5.125" style="107" customWidth="1"/>
    <col min="4357" max="4358" width="6.25" style="107" customWidth="1"/>
    <col min="4359" max="4359" width="16.25" style="107" customWidth="1"/>
    <col min="4360" max="4360" width="25.875" style="107" customWidth="1"/>
    <col min="4361" max="4361" width="10.375" style="107" customWidth="1"/>
    <col min="4362" max="4362" width="27.625" style="107" customWidth="1"/>
    <col min="4363" max="4380" width="10.375" style="107" customWidth="1"/>
    <col min="4381" max="4381" width="9" style="107"/>
    <col min="4382" max="4382" width="13.375" style="107" customWidth="1"/>
    <col min="4383" max="4608" width="9" style="107"/>
    <col min="4609" max="4609" width="5.25" style="107" customWidth="1"/>
    <col min="4610" max="4610" width="37.875" style="107" customWidth="1"/>
    <col min="4611" max="4611" width="23.25" style="107" customWidth="1"/>
    <col min="4612" max="4612" width="5.125" style="107" customWidth="1"/>
    <col min="4613" max="4614" width="6.25" style="107" customWidth="1"/>
    <col min="4615" max="4615" width="16.25" style="107" customWidth="1"/>
    <col min="4616" max="4616" width="25.875" style="107" customWidth="1"/>
    <col min="4617" max="4617" width="10.375" style="107" customWidth="1"/>
    <col min="4618" max="4618" width="27.625" style="107" customWidth="1"/>
    <col min="4619" max="4636" width="10.375" style="107" customWidth="1"/>
    <col min="4637" max="4637" width="9" style="107"/>
    <col min="4638" max="4638" width="13.375" style="107" customWidth="1"/>
    <col min="4639" max="4864" width="9" style="107"/>
    <col min="4865" max="4865" width="5.25" style="107" customWidth="1"/>
    <col min="4866" max="4866" width="37.875" style="107" customWidth="1"/>
    <col min="4867" max="4867" width="23.25" style="107" customWidth="1"/>
    <col min="4868" max="4868" width="5.125" style="107" customWidth="1"/>
    <col min="4869" max="4870" width="6.25" style="107" customWidth="1"/>
    <col min="4871" max="4871" width="16.25" style="107" customWidth="1"/>
    <col min="4872" max="4872" width="25.875" style="107" customWidth="1"/>
    <col min="4873" max="4873" width="10.375" style="107" customWidth="1"/>
    <col min="4874" max="4874" width="27.625" style="107" customWidth="1"/>
    <col min="4875" max="4892" width="10.375" style="107" customWidth="1"/>
    <col min="4893" max="4893" width="9" style="107"/>
    <col min="4894" max="4894" width="13.375" style="107" customWidth="1"/>
    <col min="4895" max="5120" width="9" style="107"/>
    <col min="5121" max="5121" width="5.25" style="107" customWidth="1"/>
    <col min="5122" max="5122" width="37.875" style="107" customWidth="1"/>
    <col min="5123" max="5123" width="23.25" style="107" customWidth="1"/>
    <col min="5124" max="5124" width="5.125" style="107" customWidth="1"/>
    <col min="5125" max="5126" width="6.25" style="107" customWidth="1"/>
    <col min="5127" max="5127" width="16.25" style="107" customWidth="1"/>
    <col min="5128" max="5128" width="25.875" style="107" customWidth="1"/>
    <col min="5129" max="5129" width="10.375" style="107" customWidth="1"/>
    <col min="5130" max="5130" width="27.625" style="107" customWidth="1"/>
    <col min="5131" max="5148" width="10.375" style="107" customWidth="1"/>
    <col min="5149" max="5149" width="9" style="107"/>
    <col min="5150" max="5150" width="13.375" style="107" customWidth="1"/>
    <col min="5151" max="5376" width="9" style="107"/>
    <col min="5377" max="5377" width="5.25" style="107" customWidth="1"/>
    <col min="5378" max="5378" width="37.875" style="107" customWidth="1"/>
    <col min="5379" max="5379" width="23.25" style="107" customWidth="1"/>
    <col min="5380" max="5380" width="5.125" style="107" customWidth="1"/>
    <col min="5381" max="5382" width="6.25" style="107" customWidth="1"/>
    <col min="5383" max="5383" width="16.25" style="107" customWidth="1"/>
    <col min="5384" max="5384" width="25.875" style="107" customWidth="1"/>
    <col min="5385" max="5385" width="10.375" style="107" customWidth="1"/>
    <col min="5386" max="5386" width="27.625" style="107" customWidth="1"/>
    <col min="5387" max="5404" width="10.375" style="107" customWidth="1"/>
    <col min="5405" max="5405" width="9" style="107"/>
    <col min="5406" max="5406" width="13.375" style="107" customWidth="1"/>
    <col min="5407" max="5632" width="9" style="107"/>
    <col min="5633" max="5633" width="5.25" style="107" customWidth="1"/>
    <col min="5634" max="5634" width="37.875" style="107" customWidth="1"/>
    <col min="5635" max="5635" width="23.25" style="107" customWidth="1"/>
    <col min="5636" max="5636" width="5.125" style="107" customWidth="1"/>
    <col min="5637" max="5638" width="6.25" style="107" customWidth="1"/>
    <col min="5639" max="5639" width="16.25" style="107" customWidth="1"/>
    <col min="5640" max="5640" width="25.875" style="107" customWidth="1"/>
    <col min="5641" max="5641" width="10.375" style="107" customWidth="1"/>
    <col min="5642" max="5642" width="27.625" style="107" customWidth="1"/>
    <col min="5643" max="5660" width="10.375" style="107" customWidth="1"/>
    <col min="5661" max="5661" width="9" style="107"/>
    <col min="5662" max="5662" width="13.375" style="107" customWidth="1"/>
    <col min="5663" max="5888" width="9" style="107"/>
    <col min="5889" max="5889" width="5.25" style="107" customWidth="1"/>
    <col min="5890" max="5890" width="37.875" style="107" customWidth="1"/>
    <col min="5891" max="5891" width="23.25" style="107" customWidth="1"/>
    <col min="5892" max="5892" width="5.125" style="107" customWidth="1"/>
    <col min="5893" max="5894" width="6.25" style="107" customWidth="1"/>
    <col min="5895" max="5895" width="16.25" style="107" customWidth="1"/>
    <col min="5896" max="5896" width="25.875" style="107" customWidth="1"/>
    <col min="5897" max="5897" width="10.375" style="107" customWidth="1"/>
    <col min="5898" max="5898" width="27.625" style="107" customWidth="1"/>
    <col min="5899" max="5916" width="10.375" style="107" customWidth="1"/>
    <col min="5917" max="5917" width="9" style="107"/>
    <col min="5918" max="5918" width="13.375" style="107" customWidth="1"/>
    <col min="5919" max="6144" width="9" style="107"/>
    <col min="6145" max="6145" width="5.25" style="107" customWidth="1"/>
    <col min="6146" max="6146" width="37.875" style="107" customWidth="1"/>
    <col min="6147" max="6147" width="23.25" style="107" customWidth="1"/>
    <col min="6148" max="6148" width="5.125" style="107" customWidth="1"/>
    <col min="6149" max="6150" width="6.25" style="107" customWidth="1"/>
    <col min="6151" max="6151" width="16.25" style="107" customWidth="1"/>
    <col min="6152" max="6152" width="25.875" style="107" customWidth="1"/>
    <col min="6153" max="6153" width="10.375" style="107" customWidth="1"/>
    <col min="6154" max="6154" width="27.625" style="107" customWidth="1"/>
    <col min="6155" max="6172" width="10.375" style="107" customWidth="1"/>
    <col min="6173" max="6173" width="9" style="107"/>
    <col min="6174" max="6174" width="13.375" style="107" customWidth="1"/>
    <col min="6175" max="6400" width="9" style="107"/>
    <col min="6401" max="6401" width="5.25" style="107" customWidth="1"/>
    <col min="6402" max="6402" width="37.875" style="107" customWidth="1"/>
    <col min="6403" max="6403" width="23.25" style="107" customWidth="1"/>
    <col min="6404" max="6404" width="5.125" style="107" customWidth="1"/>
    <col min="6405" max="6406" width="6.25" style="107" customWidth="1"/>
    <col min="6407" max="6407" width="16.25" style="107" customWidth="1"/>
    <col min="6408" max="6408" width="25.875" style="107" customWidth="1"/>
    <col min="6409" max="6409" width="10.375" style="107" customWidth="1"/>
    <col min="6410" max="6410" width="27.625" style="107" customWidth="1"/>
    <col min="6411" max="6428" width="10.375" style="107" customWidth="1"/>
    <col min="6429" max="6429" width="9" style="107"/>
    <col min="6430" max="6430" width="13.375" style="107" customWidth="1"/>
    <col min="6431" max="6656" width="9" style="107"/>
    <col min="6657" max="6657" width="5.25" style="107" customWidth="1"/>
    <col min="6658" max="6658" width="37.875" style="107" customWidth="1"/>
    <col min="6659" max="6659" width="23.25" style="107" customWidth="1"/>
    <col min="6660" max="6660" width="5.125" style="107" customWidth="1"/>
    <col min="6661" max="6662" width="6.25" style="107" customWidth="1"/>
    <col min="6663" max="6663" width="16.25" style="107" customWidth="1"/>
    <col min="6664" max="6664" width="25.875" style="107" customWidth="1"/>
    <col min="6665" max="6665" width="10.375" style="107" customWidth="1"/>
    <col min="6666" max="6666" width="27.625" style="107" customWidth="1"/>
    <col min="6667" max="6684" width="10.375" style="107" customWidth="1"/>
    <col min="6685" max="6685" width="9" style="107"/>
    <col min="6686" max="6686" width="13.375" style="107" customWidth="1"/>
    <col min="6687" max="6912" width="9" style="107"/>
    <col min="6913" max="6913" width="5.25" style="107" customWidth="1"/>
    <col min="6914" max="6914" width="37.875" style="107" customWidth="1"/>
    <col min="6915" max="6915" width="23.25" style="107" customWidth="1"/>
    <col min="6916" max="6916" width="5.125" style="107" customWidth="1"/>
    <col min="6917" max="6918" width="6.25" style="107" customWidth="1"/>
    <col min="6919" max="6919" width="16.25" style="107" customWidth="1"/>
    <col min="6920" max="6920" width="25.875" style="107" customWidth="1"/>
    <col min="6921" max="6921" width="10.375" style="107" customWidth="1"/>
    <col min="6922" max="6922" width="27.625" style="107" customWidth="1"/>
    <col min="6923" max="6940" width="10.375" style="107" customWidth="1"/>
    <col min="6941" max="6941" width="9" style="107"/>
    <col min="6942" max="6942" width="13.375" style="107" customWidth="1"/>
    <col min="6943" max="7168" width="9" style="107"/>
    <col min="7169" max="7169" width="5.25" style="107" customWidth="1"/>
    <col min="7170" max="7170" width="37.875" style="107" customWidth="1"/>
    <col min="7171" max="7171" width="23.25" style="107" customWidth="1"/>
    <col min="7172" max="7172" width="5.125" style="107" customWidth="1"/>
    <col min="7173" max="7174" width="6.25" style="107" customWidth="1"/>
    <col min="7175" max="7175" width="16.25" style="107" customWidth="1"/>
    <col min="7176" max="7176" width="25.875" style="107" customWidth="1"/>
    <col min="7177" max="7177" width="10.375" style="107" customWidth="1"/>
    <col min="7178" max="7178" width="27.625" style="107" customWidth="1"/>
    <col min="7179" max="7196" width="10.375" style="107" customWidth="1"/>
    <col min="7197" max="7197" width="9" style="107"/>
    <col min="7198" max="7198" width="13.375" style="107" customWidth="1"/>
    <col min="7199" max="7424" width="9" style="107"/>
    <col min="7425" max="7425" width="5.25" style="107" customWidth="1"/>
    <col min="7426" max="7426" width="37.875" style="107" customWidth="1"/>
    <col min="7427" max="7427" width="23.25" style="107" customWidth="1"/>
    <col min="7428" max="7428" width="5.125" style="107" customWidth="1"/>
    <col min="7429" max="7430" width="6.25" style="107" customWidth="1"/>
    <col min="7431" max="7431" width="16.25" style="107" customWidth="1"/>
    <col min="7432" max="7432" width="25.875" style="107" customWidth="1"/>
    <col min="7433" max="7433" width="10.375" style="107" customWidth="1"/>
    <col min="7434" max="7434" width="27.625" style="107" customWidth="1"/>
    <col min="7435" max="7452" width="10.375" style="107" customWidth="1"/>
    <col min="7453" max="7453" width="9" style="107"/>
    <col min="7454" max="7454" width="13.375" style="107" customWidth="1"/>
    <col min="7455" max="7680" width="9" style="107"/>
    <col min="7681" max="7681" width="5.25" style="107" customWidth="1"/>
    <col min="7682" max="7682" width="37.875" style="107" customWidth="1"/>
    <col min="7683" max="7683" width="23.25" style="107" customWidth="1"/>
    <col min="7684" max="7684" width="5.125" style="107" customWidth="1"/>
    <col min="7685" max="7686" width="6.25" style="107" customWidth="1"/>
    <col min="7687" max="7687" width="16.25" style="107" customWidth="1"/>
    <col min="7688" max="7688" width="25.875" style="107" customWidth="1"/>
    <col min="7689" max="7689" width="10.375" style="107" customWidth="1"/>
    <col min="7690" max="7690" width="27.625" style="107" customWidth="1"/>
    <col min="7691" max="7708" width="10.375" style="107" customWidth="1"/>
    <col min="7709" max="7709" width="9" style="107"/>
    <col min="7710" max="7710" width="13.375" style="107" customWidth="1"/>
    <col min="7711" max="7936" width="9" style="107"/>
    <col min="7937" max="7937" width="5.25" style="107" customWidth="1"/>
    <col min="7938" max="7938" width="37.875" style="107" customWidth="1"/>
    <col min="7939" max="7939" width="23.25" style="107" customWidth="1"/>
    <col min="7940" max="7940" width="5.125" style="107" customWidth="1"/>
    <col min="7941" max="7942" width="6.25" style="107" customWidth="1"/>
    <col min="7943" max="7943" width="16.25" style="107" customWidth="1"/>
    <col min="7944" max="7944" width="25.875" style="107" customWidth="1"/>
    <col min="7945" max="7945" width="10.375" style="107" customWidth="1"/>
    <col min="7946" max="7946" width="27.625" style="107" customWidth="1"/>
    <col min="7947" max="7964" width="10.375" style="107" customWidth="1"/>
    <col min="7965" max="7965" width="9" style="107"/>
    <col min="7966" max="7966" width="13.375" style="107" customWidth="1"/>
    <col min="7967" max="8192" width="9" style="107"/>
    <col min="8193" max="8193" width="5.25" style="107" customWidth="1"/>
    <col min="8194" max="8194" width="37.875" style="107" customWidth="1"/>
    <col min="8195" max="8195" width="23.25" style="107" customWidth="1"/>
    <col min="8196" max="8196" width="5.125" style="107" customWidth="1"/>
    <col min="8197" max="8198" width="6.25" style="107" customWidth="1"/>
    <col min="8199" max="8199" width="16.25" style="107" customWidth="1"/>
    <col min="8200" max="8200" width="25.875" style="107" customWidth="1"/>
    <col min="8201" max="8201" width="10.375" style="107" customWidth="1"/>
    <col min="8202" max="8202" width="27.625" style="107" customWidth="1"/>
    <col min="8203" max="8220" width="10.375" style="107" customWidth="1"/>
    <col min="8221" max="8221" width="9" style="107"/>
    <col min="8222" max="8222" width="13.375" style="107" customWidth="1"/>
    <col min="8223" max="8448" width="9" style="107"/>
    <col min="8449" max="8449" width="5.25" style="107" customWidth="1"/>
    <col min="8450" max="8450" width="37.875" style="107" customWidth="1"/>
    <col min="8451" max="8451" width="23.25" style="107" customWidth="1"/>
    <col min="8452" max="8452" width="5.125" style="107" customWidth="1"/>
    <col min="8453" max="8454" width="6.25" style="107" customWidth="1"/>
    <col min="8455" max="8455" width="16.25" style="107" customWidth="1"/>
    <col min="8456" max="8456" width="25.875" style="107" customWidth="1"/>
    <col min="8457" max="8457" width="10.375" style="107" customWidth="1"/>
    <col min="8458" max="8458" width="27.625" style="107" customWidth="1"/>
    <col min="8459" max="8476" width="10.375" style="107" customWidth="1"/>
    <col min="8477" max="8477" width="9" style="107"/>
    <col min="8478" max="8478" width="13.375" style="107" customWidth="1"/>
    <col min="8479" max="8704" width="9" style="107"/>
    <col min="8705" max="8705" width="5.25" style="107" customWidth="1"/>
    <col min="8706" max="8706" width="37.875" style="107" customWidth="1"/>
    <col min="8707" max="8707" width="23.25" style="107" customWidth="1"/>
    <col min="8708" max="8708" width="5.125" style="107" customWidth="1"/>
    <col min="8709" max="8710" width="6.25" style="107" customWidth="1"/>
    <col min="8711" max="8711" width="16.25" style="107" customWidth="1"/>
    <col min="8712" max="8712" width="25.875" style="107" customWidth="1"/>
    <col min="8713" max="8713" width="10.375" style="107" customWidth="1"/>
    <col min="8714" max="8714" width="27.625" style="107" customWidth="1"/>
    <col min="8715" max="8732" width="10.375" style="107" customWidth="1"/>
    <col min="8733" max="8733" width="9" style="107"/>
    <col min="8734" max="8734" width="13.375" style="107" customWidth="1"/>
    <col min="8735" max="8960" width="9" style="107"/>
    <col min="8961" max="8961" width="5.25" style="107" customWidth="1"/>
    <col min="8962" max="8962" width="37.875" style="107" customWidth="1"/>
    <col min="8963" max="8963" width="23.25" style="107" customWidth="1"/>
    <col min="8964" max="8964" width="5.125" style="107" customWidth="1"/>
    <col min="8965" max="8966" width="6.25" style="107" customWidth="1"/>
    <col min="8967" max="8967" width="16.25" style="107" customWidth="1"/>
    <col min="8968" max="8968" width="25.875" style="107" customWidth="1"/>
    <col min="8969" max="8969" width="10.375" style="107" customWidth="1"/>
    <col min="8970" max="8970" width="27.625" style="107" customWidth="1"/>
    <col min="8971" max="8988" width="10.375" style="107" customWidth="1"/>
    <col min="8989" max="8989" width="9" style="107"/>
    <col min="8990" max="8990" width="13.375" style="107" customWidth="1"/>
    <col min="8991" max="9216" width="9" style="107"/>
    <col min="9217" max="9217" width="5.25" style="107" customWidth="1"/>
    <col min="9218" max="9218" width="37.875" style="107" customWidth="1"/>
    <col min="9219" max="9219" width="23.25" style="107" customWidth="1"/>
    <col min="9220" max="9220" width="5.125" style="107" customWidth="1"/>
    <col min="9221" max="9222" width="6.25" style="107" customWidth="1"/>
    <col min="9223" max="9223" width="16.25" style="107" customWidth="1"/>
    <col min="9224" max="9224" width="25.875" style="107" customWidth="1"/>
    <col min="9225" max="9225" width="10.375" style="107" customWidth="1"/>
    <col min="9226" max="9226" width="27.625" style="107" customWidth="1"/>
    <col min="9227" max="9244" width="10.375" style="107" customWidth="1"/>
    <col min="9245" max="9245" width="9" style="107"/>
    <col min="9246" max="9246" width="13.375" style="107" customWidth="1"/>
    <col min="9247" max="9472" width="9" style="107"/>
    <col min="9473" max="9473" width="5.25" style="107" customWidth="1"/>
    <col min="9474" max="9474" width="37.875" style="107" customWidth="1"/>
    <col min="9475" max="9475" width="23.25" style="107" customWidth="1"/>
    <col min="9476" max="9476" width="5.125" style="107" customWidth="1"/>
    <col min="9477" max="9478" width="6.25" style="107" customWidth="1"/>
    <col min="9479" max="9479" width="16.25" style="107" customWidth="1"/>
    <col min="9480" max="9480" width="25.875" style="107" customWidth="1"/>
    <col min="9481" max="9481" width="10.375" style="107" customWidth="1"/>
    <col min="9482" max="9482" width="27.625" style="107" customWidth="1"/>
    <col min="9483" max="9500" width="10.375" style="107" customWidth="1"/>
    <col min="9501" max="9501" width="9" style="107"/>
    <col min="9502" max="9502" width="13.375" style="107" customWidth="1"/>
    <col min="9503" max="9728" width="9" style="107"/>
    <col min="9729" max="9729" width="5.25" style="107" customWidth="1"/>
    <col min="9730" max="9730" width="37.875" style="107" customWidth="1"/>
    <col min="9731" max="9731" width="23.25" style="107" customWidth="1"/>
    <col min="9732" max="9732" width="5.125" style="107" customWidth="1"/>
    <col min="9733" max="9734" width="6.25" style="107" customWidth="1"/>
    <col min="9735" max="9735" width="16.25" style="107" customWidth="1"/>
    <col min="9736" max="9736" width="25.875" style="107" customWidth="1"/>
    <col min="9737" max="9737" width="10.375" style="107" customWidth="1"/>
    <col min="9738" max="9738" width="27.625" style="107" customWidth="1"/>
    <col min="9739" max="9756" width="10.375" style="107" customWidth="1"/>
    <col min="9757" max="9757" width="9" style="107"/>
    <col min="9758" max="9758" width="13.375" style="107" customWidth="1"/>
    <col min="9759" max="9984" width="9" style="107"/>
    <col min="9985" max="9985" width="5.25" style="107" customWidth="1"/>
    <col min="9986" max="9986" width="37.875" style="107" customWidth="1"/>
    <col min="9987" max="9987" width="23.25" style="107" customWidth="1"/>
    <col min="9988" max="9988" width="5.125" style="107" customWidth="1"/>
    <col min="9989" max="9990" width="6.25" style="107" customWidth="1"/>
    <col min="9991" max="9991" width="16.25" style="107" customWidth="1"/>
    <col min="9992" max="9992" width="25.875" style="107" customWidth="1"/>
    <col min="9993" max="9993" width="10.375" style="107" customWidth="1"/>
    <col min="9994" max="9994" width="27.625" style="107" customWidth="1"/>
    <col min="9995" max="10012" width="10.375" style="107" customWidth="1"/>
    <col min="10013" max="10013" width="9" style="107"/>
    <col min="10014" max="10014" width="13.375" style="107" customWidth="1"/>
    <col min="10015" max="10240" width="9" style="107"/>
    <col min="10241" max="10241" width="5.25" style="107" customWidth="1"/>
    <col min="10242" max="10242" width="37.875" style="107" customWidth="1"/>
    <col min="10243" max="10243" width="23.25" style="107" customWidth="1"/>
    <col min="10244" max="10244" width="5.125" style="107" customWidth="1"/>
    <col min="10245" max="10246" width="6.25" style="107" customWidth="1"/>
    <col min="10247" max="10247" width="16.25" style="107" customWidth="1"/>
    <col min="10248" max="10248" width="25.875" style="107" customWidth="1"/>
    <col min="10249" max="10249" width="10.375" style="107" customWidth="1"/>
    <col min="10250" max="10250" width="27.625" style="107" customWidth="1"/>
    <col min="10251" max="10268" width="10.375" style="107" customWidth="1"/>
    <col min="10269" max="10269" width="9" style="107"/>
    <col min="10270" max="10270" width="13.375" style="107" customWidth="1"/>
    <col min="10271" max="10496" width="9" style="107"/>
    <col min="10497" max="10497" width="5.25" style="107" customWidth="1"/>
    <col min="10498" max="10498" width="37.875" style="107" customWidth="1"/>
    <col min="10499" max="10499" width="23.25" style="107" customWidth="1"/>
    <col min="10500" max="10500" width="5.125" style="107" customWidth="1"/>
    <col min="10501" max="10502" width="6.25" style="107" customWidth="1"/>
    <col min="10503" max="10503" width="16.25" style="107" customWidth="1"/>
    <col min="10504" max="10504" width="25.875" style="107" customWidth="1"/>
    <col min="10505" max="10505" width="10.375" style="107" customWidth="1"/>
    <col min="10506" max="10506" width="27.625" style="107" customWidth="1"/>
    <col min="10507" max="10524" width="10.375" style="107" customWidth="1"/>
    <col min="10525" max="10525" width="9" style="107"/>
    <col min="10526" max="10526" width="13.375" style="107" customWidth="1"/>
    <col min="10527" max="10752" width="9" style="107"/>
    <col min="10753" max="10753" width="5.25" style="107" customWidth="1"/>
    <col min="10754" max="10754" width="37.875" style="107" customWidth="1"/>
    <col min="10755" max="10755" width="23.25" style="107" customWidth="1"/>
    <col min="10756" max="10756" width="5.125" style="107" customWidth="1"/>
    <col min="10757" max="10758" width="6.25" style="107" customWidth="1"/>
    <col min="10759" max="10759" width="16.25" style="107" customWidth="1"/>
    <col min="10760" max="10760" width="25.875" style="107" customWidth="1"/>
    <col min="10761" max="10761" width="10.375" style="107" customWidth="1"/>
    <col min="10762" max="10762" width="27.625" style="107" customWidth="1"/>
    <col min="10763" max="10780" width="10.375" style="107" customWidth="1"/>
    <col min="10781" max="10781" width="9" style="107"/>
    <col min="10782" max="10782" width="13.375" style="107" customWidth="1"/>
    <col min="10783" max="11008" width="9" style="107"/>
    <col min="11009" max="11009" width="5.25" style="107" customWidth="1"/>
    <col min="11010" max="11010" width="37.875" style="107" customWidth="1"/>
    <col min="11011" max="11011" width="23.25" style="107" customWidth="1"/>
    <col min="11012" max="11012" width="5.125" style="107" customWidth="1"/>
    <col min="11013" max="11014" width="6.25" style="107" customWidth="1"/>
    <col min="11015" max="11015" width="16.25" style="107" customWidth="1"/>
    <col min="11016" max="11016" width="25.875" style="107" customWidth="1"/>
    <col min="11017" max="11017" width="10.375" style="107" customWidth="1"/>
    <col min="11018" max="11018" width="27.625" style="107" customWidth="1"/>
    <col min="11019" max="11036" width="10.375" style="107" customWidth="1"/>
    <col min="11037" max="11037" width="9" style="107"/>
    <col min="11038" max="11038" width="13.375" style="107" customWidth="1"/>
    <col min="11039" max="11264" width="9" style="107"/>
    <col min="11265" max="11265" width="5.25" style="107" customWidth="1"/>
    <col min="11266" max="11266" width="37.875" style="107" customWidth="1"/>
    <col min="11267" max="11267" width="23.25" style="107" customWidth="1"/>
    <col min="11268" max="11268" width="5.125" style="107" customWidth="1"/>
    <col min="11269" max="11270" width="6.25" style="107" customWidth="1"/>
    <col min="11271" max="11271" width="16.25" style="107" customWidth="1"/>
    <col min="11272" max="11272" width="25.875" style="107" customWidth="1"/>
    <col min="11273" max="11273" width="10.375" style="107" customWidth="1"/>
    <col min="11274" max="11274" width="27.625" style="107" customWidth="1"/>
    <col min="11275" max="11292" width="10.375" style="107" customWidth="1"/>
    <col min="11293" max="11293" width="9" style="107"/>
    <col min="11294" max="11294" width="13.375" style="107" customWidth="1"/>
    <col min="11295" max="11520" width="9" style="107"/>
    <col min="11521" max="11521" width="5.25" style="107" customWidth="1"/>
    <col min="11522" max="11522" width="37.875" style="107" customWidth="1"/>
    <col min="11523" max="11523" width="23.25" style="107" customWidth="1"/>
    <col min="11524" max="11524" width="5.125" style="107" customWidth="1"/>
    <col min="11525" max="11526" width="6.25" style="107" customWidth="1"/>
    <col min="11527" max="11527" width="16.25" style="107" customWidth="1"/>
    <col min="11528" max="11528" width="25.875" style="107" customWidth="1"/>
    <col min="11529" max="11529" width="10.375" style="107" customWidth="1"/>
    <col min="11530" max="11530" width="27.625" style="107" customWidth="1"/>
    <col min="11531" max="11548" width="10.375" style="107" customWidth="1"/>
    <col min="11549" max="11549" width="9" style="107"/>
    <col min="11550" max="11550" width="13.375" style="107" customWidth="1"/>
    <col min="11551" max="11776" width="9" style="107"/>
    <col min="11777" max="11777" width="5.25" style="107" customWidth="1"/>
    <col min="11778" max="11778" width="37.875" style="107" customWidth="1"/>
    <col min="11779" max="11779" width="23.25" style="107" customWidth="1"/>
    <col min="11780" max="11780" width="5.125" style="107" customWidth="1"/>
    <col min="11781" max="11782" width="6.25" style="107" customWidth="1"/>
    <col min="11783" max="11783" width="16.25" style="107" customWidth="1"/>
    <col min="11784" max="11784" width="25.875" style="107" customWidth="1"/>
    <col min="11785" max="11785" width="10.375" style="107" customWidth="1"/>
    <col min="11786" max="11786" width="27.625" style="107" customWidth="1"/>
    <col min="11787" max="11804" width="10.375" style="107" customWidth="1"/>
    <col min="11805" max="11805" width="9" style="107"/>
    <col min="11806" max="11806" width="13.375" style="107" customWidth="1"/>
    <col min="11807" max="12032" width="9" style="107"/>
    <col min="12033" max="12033" width="5.25" style="107" customWidth="1"/>
    <col min="12034" max="12034" width="37.875" style="107" customWidth="1"/>
    <col min="12035" max="12035" width="23.25" style="107" customWidth="1"/>
    <col min="12036" max="12036" width="5.125" style="107" customWidth="1"/>
    <col min="12037" max="12038" width="6.25" style="107" customWidth="1"/>
    <col min="12039" max="12039" width="16.25" style="107" customWidth="1"/>
    <col min="12040" max="12040" width="25.875" style="107" customWidth="1"/>
    <col min="12041" max="12041" width="10.375" style="107" customWidth="1"/>
    <col min="12042" max="12042" width="27.625" style="107" customWidth="1"/>
    <col min="12043" max="12060" width="10.375" style="107" customWidth="1"/>
    <col min="12061" max="12061" width="9" style="107"/>
    <col min="12062" max="12062" width="13.375" style="107" customWidth="1"/>
    <col min="12063" max="12288" width="9" style="107"/>
    <col min="12289" max="12289" width="5.25" style="107" customWidth="1"/>
    <col min="12290" max="12290" width="37.875" style="107" customWidth="1"/>
    <col min="12291" max="12291" width="23.25" style="107" customWidth="1"/>
    <col min="12292" max="12292" width="5.125" style="107" customWidth="1"/>
    <col min="12293" max="12294" width="6.25" style="107" customWidth="1"/>
    <col min="12295" max="12295" width="16.25" style="107" customWidth="1"/>
    <col min="12296" max="12296" width="25.875" style="107" customWidth="1"/>
    <col min="12297" max="12297" width="10.375" style="107" customWidth="1"/>
    <col min="12298" max="12298" width="27.625" style="107" customWidth="1"/>
    <col min="12299" max="12316" width="10.375" style="107" customWidth="1"/>
    <col min="12317" max="12317" width="9" style="107"/>
    <col min="12318" max="12318" width="13.375" style="107" customWidth="1"/>
    <col min="12319" max="12544" width="9" style="107"/>
    <col min="12545" max="12545" width="5.25" style="107" customWidth="1"/>
    <col min="12546" max="12546" width="37.875" style="107" customWidth="1"/>
    <col min="12547" max="12547" width="23.25" style="107" customWidth="1"/>
    <col min="12548" max="12548" width="5.125" style="107" customWidth="1"/>
    <col min="12549" max="12550" width="6.25" style="107" customWidth="1"/>
    <col min="12551" max="12551" width="16.25" style="107" customWidth="1"/>
    <col min="12552" max="12552" width="25.875" style="107" customWidth="1"/>
    <col min="12553" max="12553" width="10.375" style="107" customWidth="1"/>
    <col min="12554" max="12554" width="27.625" style="107" customWidth="1"/>
    <col min="12555" max="12572" width="10.375" style="107" customWidth="1"/>
    <col min="12573" max="12573" width="9" style="107"/>
    <col min="12574" max="12574" width="13.375" style="107" customWidth="1"/>
    <col min="12575" max="12800" width="9" style="107"/>
    <col min="12801" max="12801" width="5.25" style="107" customWidth="1"/>
    <col min="12802" max="12802" width="37.875" style="107" customWidth="1"/>
    <col min="12803" max="12803" width="23.25" style="107" customWidth="1"/>
    <col min="12804" max="12804" width="5.125" style="107" customWidth="1"/>
    <col min="12805" max="12806" width="6.25" style="107" customWidth="1"/>
    <col min="12807" max="12807" width="16.25" style="107" customWidth="1"/>
    <col min="12808" max="12808" width="25.875" style="107" customWidth="1"/>
    <col min="12809" max="12809" width="10.375" style="107" customWidth="1"/>
    <col min="12810" max="12810" width="27.625" style="107" customWidth="1"/>
    <col min="12811" max="12828" width="10.375" style="107" customWidth="1"/>
    <col min="12829" max="12829" width="9" style="107"/>
    <col min="12830" max="12830" width="13.375" style="107" customWidth="1"/>
    <col min="12831" max="13056" width="9" style="107"/>
    <col min="13057" max="13057" width="5.25" style="107" customWidth="1"/>
    <col min="13058" max="13058" width="37.875" style="107" customWidth="1"/>
    <col min="13059" max="13059" width="23.25" style="107" customWidth="1"/>
    <col min="13060" max="13060" width="5.125" style="107" customWidth="1"/>
    <col min="13061" max="13062" width="6.25" style="107" customWidth="1"/>
    <col min="13063" max="13063" width="16.25" style="107" customWidth="1"/>
    <col min="13064" max="13064" width="25.875" style="107" customWidth="1"/>
    <col min="13065" max="13065" width="10.375" style="107" customWidth="1"/>
    <col min="13066" max="13066" width="27.625" style="107" customWidth="1"/>
    <col min="13067" max="13084" width="10.375" style="107" customWidth="1"/>
    <col min="13085" max="13085" width="9" style="107"/>
    <col min="13086" max="13086" width="13.375" style="107" customWidth="1"/>
    <col min="13087" max="13312" width="9" style="107"/>
    <col min="13313" max="13313" width="5.25" style="107" customWidth="1"/>
    <col min="13314" max="13314" width="37.875" style="107" customWidth="1"/>
    <col min="13315" max="13315" width="23.25" style="107" customWidth="1"/>
    <col min="13316" max="13316" width="5.125" style="107" customWidth="1"/>
    <col min="13317" max="13318" width="6.25" style="107" customWidth="1"/>
    <col min="13319" max="13319" width="16.25" style="107" customWidth="1"/>
    <col min="13320" max="13320" width="25.875" style="107" customWidth="1"/>
    <col min="13321" max="13321" width="10.375" style="107" customWidth="1"/>
    <col min="13322" max="13322" width="27.625" style="107" customWidth="1"/>
    <col min="13323" max="13340" width="10.375" style="107" customWidth="1"/>
    <col min="13341" max="13341" width="9" style="107"/>
    <col min="13342" max="13342" width="13.375" style="107" customWidth="1"/>
    <col min="13343" max="13568" width="9" style="107"/>
    <col min="13569" max="13569" width="5.25" style="107" customWidth="1"/>
    <col min="13570" max="13570" width="37.875" style="107" customWidth="1"/>
    <col min="13571" max="13571" width="23.25" style="107" customWidth="1"/>
    <col min="13572" max="13572" width="5.125" style="107" customWidth="1"/>
    <col min="13573" max="13574" width="6.25" style="107" customWidth="1"/>
    <col min="13575" max="13575" width="16.25" style="107" customWidth="1"/>
    <col min="13576" max="13576" width="25.875" style="107" customWidth="1"/>
    <col min="13577" max="13577" width="10.375" style="107" customWidth="1"/>
    <col min="13578" max="13578" width="27.625" style="107" customWidth="1"/>
    <col min="13579" max="13596" width="10.375" style="107" customWidth="1"/>
    <col min="13597" max="13597" width="9" style="107"/>
    <col min="13598" max="13598" width="13.375" style="107" customWidth="1"/>
    <col min="13599" max="13824" width="9" style="107"/>
    <col min="13825" max="13825" width="5.25" style="107" customWidth="1"/>
    <col min="13826" max="13826" width="37.875" style="107" customWidth="1"/>
    <col min="13827" max="13827" width="23.25" style="107" customWidth="1"/>
    <col min="13828" max="13828" width="5.125" style="107" customWidth="1"/>
    <col min="13829" max="13830" width="6.25" style="107" customWidth="1"/>
    <col min="13831" max="13831" width="16.25" style="107" customWidth="1"/>
    <col min="13832" max="13832" width="25.875" style="107" customWidth="1"/>
    <col min="13833" max="13833" width="10.375" style="107" customWidth="1"/>
    <col min="13834" max="13834" width="27.625" style="107" customWidth="1"/>
    <col min="13835" max="13852" width="10.375" style="107" customWidth="1"/>
    <col min="13853" max="13853" width="9" style="107"/>
    <col min="13854" max="13854" width="13.375" style="107" customWidth="1"/>
    <col min="13855" max="14080" width="9" style="107"/>
    <col min="14081" max="14081" width="5.25" style="107" customWidth="1"/>
    <col min="14082" max="14082" width="37.875" style="107" customWidth="1"/>
    <col min="14083" max="14083" width="23.25" style="107" customWidth="1"/>
    <col min="14084" max="14084" width="5.125" style="107" customWidth="1"/>
    <col min="14085" max="14086" width="6.25" style="107" customWidth="1"/>
    <col min="14087" max="14087" width="16.25" style="107" customWidth="1"/>
    <col min="14088" max="14088" width="25.875" style="107" customWidth="1"/>
    <col min="14089" max="14089" width="10.375" style="107" customWidth="1"/>
    <col min="14090" max="14090" width="27.625" style="107" customWidth="1"/>
    <col min="14091" max="14108" width="10.375" style="107" customWidth="1"/>
    <col min="14109" max="14109" width="9" style="107"/>
    <col min="14110" max="14110" width="13.375" style="107" customWidth="1"/>
    <col min="14111" max="14336" width="9" style="107"/>
    <col min="14337" max="14337" width="5.25" style="107" customWidth="1"/>
    <col min="14338" max="14338" width="37.875" style="107" customWidth="1"/>
    <col min="14339" max="14339" width="23.25" style="107" customWidth="1"/>
    <col min="14340" max="14340" width="5.125" style="107" customWidth="1"/>
    <col min="14341" max="14342" width="6.25" style="107" customWidth="1"/>
    <col min="14343" max="14343" width="16.25" style="107" customWidth="1"/>
    <col min="14344" max="14344" width="25.875" style="107" customWidth="1"/>
    <col min="14345" max="14345" width="10.375" style="107" customWidth="1"/>
    <col min="14346" max="14346" width="27.625" style="107" customWidth="1"/>
    <col min="14347" max="14364" width="10.375" style="107" customWidth="1"/>
    <col min="14365" max="14365" width="9" style="107"/>
    <col min="14366" max="14366" width="13.375" style="107" customWidth="1"/>
    <col min="14367" max="14592" width="9" style="107"/>
    <col min="14593" max="14593" width="5.25" style="107" customWidth="1"/>
    <col min="14594" max="14594" width="37.875" style="107" customWidth="1"/>
    <col min="14595" max="14595" width="23.25" style="107" customWidth="1"/>
    <col min="14596" max="14596" width="5.125" style="107" customWidth="1"/>
    <col min="14597" max="14598" width="6.25" style="107" customWidth="1"/>
    <col min="14599" max="14599" width="16.25" style="107" customWidth="1"/>
    <col min="14600" max="14600" width="25.875" style="107" customWidth="1"/>
    <col min="14601" max="14601" width="10.375" style="107" customWidth="1"/>
    <col min="14602" max="14602" width="27.625" style="107" customWidth="1"/>
    <col min="14603" max="14620" width="10.375" style="107" customWidth="1"/>
    <col min="14621" max="14621" width="9" style="107"/>
    <col min="14622" max="14622" width="13.375" style="107" customWidth="1"/>
    <col min="14623" max="14848" width="9" style="107"/>
    <col min="14849" max="14849" width="5.25" style="107" customWidth="1"/>
    <col min="14850" max="14850" width="37.875" style="107" customWidth="1"/>
    <col min="14851" max="14851" width="23.25" style="107" customWidth="1"/>
    <col min="14852" max="14852" width="5.125" style="107" customWidth="1"/>
    <col min="14853" max="14854" width="6.25" style="107" customWidth="1"/>
    <col min="14855" max="14855" width="16.25" style="107" customWidth="1"/>
    <col min="14856" max="14856" width="25.875" style="107" customWidth="1"/>
    <col min="14857" max="14857" width="10.375" style="107" customWidth="1"/>
    <col min="14858" max="14858" width="27.625" style="107" customWidth="1"/>
    <col min="14859" max="14876" width="10.375" style="107" customWidth="1"/>
    <col min="14877" max="14877" width="9" style="107"/>
    <col min="14878" max="14878" width="13.375" style="107" customWidth="1"/>
    <col min="14879" max="15104" width="9" style="107"/>
    <col min="15105" max="15105" width="5.25" style="107" customWidth="1"/>
    <col min="15106" max="15106" width="37.875" style="107" customWidth="1"/>
    <col min="15107" max="15107" width="23.25" style="107" customWidth="1"/>
    <col min="15108" max="15108" width="5.125" style="107" customWidth="1"/>
    <col min="15109" max="15110" width="6.25" style="107" customWidth="1"/>
    <col min="15111" max="15111" width="16.25" style="107" customWidth="1"/>
    <col min="15112" max="15112" width="25.875" style="107" customWidth="1"/>
    <col min="15113" max="15113" width="10.375" style="107" customWidth="1"/>
    <col min="15114" max="15114" width="27.625" style="107" customWidth="1"/>
    <col min="15115" max="15132" width="10.375" style="107" customWidth="1"/>
    <col min="15133" max="15133" width="9" style="107"/>
    <col min="15134" max="15134" width="13.375" style="107" customWidth="1"/>
    <col min="15135" max="15360" width="9" style="107"/>
    <col min="15361" max="15361" width="5.25" style="107" customWidth="1"/>
    <col min="15362" max="15362" width="37.875" style="107" customWidth="1"/>
    <col min="15363" max="15363" width="23.25" style="107" customWidth="1"/>
    <col min="15364" max="15364" width="5.125" style="107" customWidth="1"/>
    <col min="15365" max="15366" width="6.25" style="107" customWidth="1"/>
    <col min="15367" max="15367" width="16.25" style="107" customWidth="1"/>
    <col min="15368" max="15368" width="25.875" style="107" customWidth="1"/>
    <col min="15369" max="15369" width="10.375" style="107" customWidth="1"/>
    <col min="15370" max="15370" width="27.625" style="107" customWidth="1"/>
    <col min="15371" max="15388" width="10.375" style="107" customWidth="1"/>
    <col min="15389" max="15389" width="9" style="107"/>
    <col min="15390" max="15390" width="13.375" style="107" customWidth="1"/>
    <col min="15391" max="15616" width="9" style="107"/>
    <col min="15617" max="15617" width="5.25" style="107" customWidth="1"/>
    <col min="15618" max="15618" width="37.875" style="107" customWidth="1"/>
    <col min="15619" max="15619" width="23.25" style="107" customWidth="1"/>
    <col min="15620" max="15620" width="5.125" style="107" customWidth="1"/>
    <col min="15621" max="15622" width="6.25" style="107" customWidth="1"/>
    <col min="15623" max="15623" width="16.25" style="107" customWidth="1"/>
    <col min="15624" max="15624" width="25.875" style="107" customWidth="1"/>
    <col min="15625" max="15625" width="10.375" style="107" customWidth="1"/>
    <col min="15626" max="15626" width="27.625" style="107" customWidth="1"/>
    <col min="15627" max="15644" width="10.375" style="107" customWidth="1"/>
    <col min="15645" max="15645" width="9" style="107"/>
    <col min="15646" max="15646" width="13.375" style="107" customWidth="1"/>
    <col min="15647" max="15872" width="9" style="107"/>
    <col min="15873" max="15873" width="5.25" style="107" customWidth="1"/>
    <col min="15874" max="15874" width="37.875" style="107" customWidth="1"/>
    <col min="15875" max="15875" width="23.25" style="107" customWidth="1"/>
    <col min="15876" max="15876" width="5.125" style="107" customWidth="1"/>
    <col min="15877" max="15878" width="6.25" style="107" customWidth="1"/>
    <col min="15879" max="15879" width="16.25" style="107" customWidth="1"/>
    <col min="15880" max="15880" width="25.875" style="107" customWidth="1"/>
    <col min="15881" max="15881" width="10.375" style="107" customWidth="1"/>
    <col min="15882" max="15882" width="27.625" style="107" customWidth="1"/>
    <col min="15883" max="15900" width="10.375" style="107" customWidth="1"/>
    <col min="15901" max="15901" width="9" style="107"/>
    <col min="15902" max="15902" width="13.375" style="107" customWidth="1"/>
    <col min="15903" max="16128" width="9" style="107"/>
    <col min="16129" max="16129" width="5.25" style="107" customWidth="1"/>
    <col min="16130" max="16130" width="37.875" style="107" customWidth="1"/>
    <col min="16131" max="16131" width="23.25" style="107" customWidth="1"/>
    <col min="16132" max="16132" width="5.125" style="107" customWidth="1"/>
    <col min="16133" max="16134" width="6.25" style="107" customWidth="1"/>
    <col min="16135" max="16135" width="16.25" style="107" customWidth="1"/>
    <col min="16136" max="16136" width="25.875" style="107" customWidth="1"/>
    <col min="16137" max="16137" width="10.375" style="107" customWidth="1"/>
    <col min="16138" max="16138" width="27.625" style="107" customWidth="1"/>
    <col min="16139" max="16156" width="10.375" style="107" customWidth="1"/>
    <col min="16157" max="16157" width="9" style="107"/>
    <col min="16158" max="16158" width="13.375" style="107" customWidth="1"/>
    <col min="16159" max="16384" width="9" style="107"/>
  </cols>
  <sheetData>
    <row r="1" spans="1:31" ht="47.25" customHeight="1">
      <c r="B1" s="421" t="str">
        <f>Basic!B2</f>
        <v>Replacement of overhead LTAC system and street lighting of POWERGRID Kumarghat colony complex with underground cabling and proper lighting for boundary as per BoQ and instruction of Engineer-in-charge.</v>
      </c>
      <c r="C1" s="421"/>
      <c r="D1" s="421"/>
      <c r="E1" s="421"/>
      <c r="F1" s="421"/>
      <c r="G1" s="421"/>
      <c r="H1" s="103"/>
      <c r="I1" s="104"/>
      <c r="J1" s="105"/>
      <c r="K1" s="105"/>
      <c r="L1" s="105"/>
      <c r="M1" s="105"/>
      <c r="N1" s="105"/>
      <c r="O1" s="106"/>
      <c r="P1" s="106"/>
      <c r="Q1" s="106"/>
      <c r="R1" s="106"/>
      <c r="S1" s="106"/>
      <c r="T1" s="106"/>
      <c r="U1" s="106"/>
      <c r="V1" s="106"/>
      <c r="W1" s="106"/>
      <c r="X1" s="106"/>
      <c r="Y1" s="106"/>
      <c r="Z1" s="106"/>
      <c r="AA1" s="106"/>
      <c r="AB1" s="106"/>
    </row>
    <row r="2" spans="1:31" ht="20.100000000000001" customHeight="1">
      <c r="B2" s="422" t="str">
        <f>Basic!B3</f>
        <v>NESH/CSM/OT/PRANIT/1500-1324 Dated:11/09/2024</v>
      </c>
      <c r="C2" s="422"/>
      <c r="D2" s="422"/>
      <c r="E2" s="422"/>
      <c r="F2" s="422"/>
      <c r="G2" s="422"/>
      <c r="H2" s="108"/>
      <c r="I2" s="109"/>
      <c r="J2" s="109"/>
      <c r="K2" s="109"/>
      <c r="L2" s="109"/>
      <c r="M2" s="109"/>
      <c r="N2" s="109"/>
      <c r="O2" s="110"/>
      <c r="P2" s="110"/>
      <c r="Q2" s="110"/>
      <c r="R2" s="110"/>
      <c r="S2" s="110"/>
      <c r="T2" s="110"/>
      <c r="U2" s="110"/>
      <c r="V2" s="110"/>
      <c r="W2" s="110"/>
      <c r="X2" s="110"/>
      <c r="Y2" s="110"/>
      <c r="Z2" s="110"/>
      <c r="AA2" s="110"/>
      <c r="AB2" s="110"/>
      <c r="AD2" s="107" t="s">
        <v>43</v>
      </c>
      <c r="AE2" s="111">
        <v>1</v>
      </c>
    </row>
    <row r="3" spans="1:31" ht="12" customHeight="1">
      <c r="B3" s="108"/>
      <c r="C3" s="108"/>
      <c r="D3" s="108"/>
      <c r="E3" s="108"/>
      <c r="F3" s="108"/>
      <c r="G3" s="108"/>
      <c r="H3" s="108"/>
      <c r="I3" s="110"/>
      <c r="J3" s="110"/>
      <c r="K3" s="110"/>
      <c r="L3" s="110"/>
      <c r="M3" s="110"/>
      <c r="N3" s="110"/>
      <c r="O3" s="110"/>
      <c r="P3" s="110"/>
      <c r="Q3" s="110"/>
      <c r="R3" s="110"/>
      <c r="S3" s="110"/>
      <c r="T3" s="110"/>
      <c r="U3" s="110"/>
      <c r="V3" s="110"/>
      <c r="W3" s="110"/>
      <c r="X3" s="110"/>
      <c r="Y3" s="110"/>
      <c r="Z3" s="110"/>
      <c r="AA3" s="110"/>
      <c r="AB3" s="110"/>
      <c r="AD3" s="107" t="s">
        <v>44</v>
      </c>
      <c r="AE3" s="111" t="s">
        <v>87</v>
      </c>
    </row>
    <row r="4" spans="1:31" ht="22.5" customHeight="1">
      <c r="B4" s="423" t="s">
        <v>45</v>
      </c>
      <c r="C4" s="423"/>
      <c r="D4" s="423"/>
      <c r="E4" s="423"/>
      <c r="F4" s="423"/>
      <c r="G4" s="423"/>
      <c r="H4" s="157"/>
      <c r="I4" s="158"/>
      <c r="J4" s="158"/>
      <c r="K4" s="158"/>
      <c r="L4" s="158"/>
      <c r="M4" s="112"/>
      <c r="N4" s="112"/>
      <c r="O4" s="112"/>
      <c r="P4" s="110"/>
      <c r="Q4" s="110"/>
      <c r="R4" s="110"/>
      <c r="S4" s="110"/>
      <c r="T4" s="110"/>
      <c r="U4" s="110"/>
      <c r="V4" s="110"/>
      <c r="W4" s="110"/>
      <c r="X4" s="110"/>
      <c r="Y4" s="110"/>
      <c r="Z4" s="110"/>
      <c r="AA4" s="110"/>
      <c r="AB4" s="110"/>
      <c r="AE4" s="111"/>
    </row>
    <row r="5" spans="1:31" ht="12" customHeight="1">
      <c r="A5" s="121" t="b">
        <f>IF('Names of Bidder'!I6=2,"")</f>
        <v>0</v>
      </c>
      <c r="B5" s="90"/>
      <c r="C5" s="90"/>
      <c r="H5" s="159"/>
      <c r="I5" s="112"/>
      <c r="J5" s="112"/>
      <c r="K5" s="112"/>
      <c r="L5" s="112"/>
      <c r="M5" s="112"/>
      <c r="N5" s="112"/>
      <c r="O5" s="112"/>
      <c r="P5" s="110"/>
      <c r="Q5" s="110"/>
      <c r="R5" s="110"/>
      <c r="S5" s="110"/>
      <c r="T5" s="110"/>
      <c r="U5" s="110"/>
      <c r="V5" s="110"/>
      <c r="W5" s="110"/>
      <c r="X5" s="110"/>
      <c r="Y5" s="110"/>
      <c r="Z5" s="110"/>
      <c r="AA5" s="110"/>
      <c r="AB5" s="110"/>
    </row>
    <row r="6" spans="1:31" s="110" customFormat="1" ht="27">
      <c r="B6" s="113" t="s">
        <v>126</v>
      </c>
      <c r="C6" s="114"/>
      <c r="D6" s="411" t="s">
        <v>43</v>
      </c>
      <c r="E6" s="412"/>
      <c r="F6" s="412"/>
      <c r="G6" s="413"/>
      <c r="H6" s="160"/>
      <c r="I6" s="116">
        <f>IF(D6="Sole Bidder",1,IF(D6="JV (Joint Venture)",2,IF(D6="Micro and Small Enterprise (MSE)",3,0)))</f>
        <v>1</v>
      </c>
      <c r="J6" s="117" t="s">
        <v>43</v>
      </c>
      <c r="K6" s="118">
        <v>1</v>
      </c>
      <c r="L6" s="116">
        <f>IF(AND(D6="JV (Joint Venture)",D7=1),1,2)</f>
        <v>2</v>
      </c>
      <c r="M6" s="116"/>
      <c r="N6" s="116"/>
      <c r="O6" s="116"/>
      <c r="P6" s="119"/>
      <c r="Q6" s="119"/>
      <c r="R6" s="119"/>
      <c r="S6" s="119"/>
      <c r="T6" s="119"/>
      <c r="U6" s="119"/>
      <c r="V6" s="119"/>
      <c r="X6" s="119"/>
      <c r="Y6" s="119"/>
      <c r="Z6" s="119"/>
      <c r="AA6" s="119"/>
      <c r="AB6" s="119"/>
      <c r="AD6" s="119">
        <f xml:space="preserve"> IF(D6= "Sole Bidder", 0,#REF!)</f>
        <v>0</v>
      </c>
    </row>
    <row r="7" spans="1:31" ht="24" customHeight="1">
      <c r="B7" s="120" t="str">
        <f>IF(D6= "JV (Joint Venture)", "Total Nos. of  Partners in the JV [excluding the Lead Partner]", "")</f>
        <v/>
      </c>
      <c r="C7" s="85"/>
      <c r="D7" s="411">
        <v>1</v>
      </c>
      <c r="E7" s="412"/>
      <c r="F7" s="412"/>
      <c r="G7" s="413"/>
      <c r="H7" s="161"/>
      <c r="I7" s="121"/>
      <c r="J7" s="117" t="s">
        <v>44</v>
      </c>
      <c r="K7" s="118" t="s">
        <v>87</v>
      </c>
      <c r="L7" s="121"/>
      <c r="M7" s="121"/>
      <c r="N7" s="121"/>
      <c r="O7" s="121"/>
    </row>
    <row r="8" spans="1:31" ht="17.25" customHeight="1">
      <c r="B8" s="113"/>
      <c r="C8" s="122"/>
      <c r="D8" s="123"/>
      <c r="E8" s="123"/>
      <c r="F8" s="123"/>
      <c r="G8" s="124"/>
      <c r="H8" s="161"/>
      <c r="I8" s="121"/>
      <c r="J8" s="117" t="s">
        <v>92</v>
      </c>
      <c r="K8" s="118"/>
      <c r="L8" s="121"/>
      <c r="M8" s="121"/>
      <c r="N8" s="121"/>
      <c r="O8" s="121"/>
    </row>
    <row r="9" spans="1:31" ht="21.75" customHeight="1">
      <c r="B9" s="424" t="str">
        <f>IF(I6=1,"Name of Sole Bidder",IF(I6=2,"Name of Lead Partner","Name of MSE"))</f>
        <v>Name of Sole Bidder</v>
      </c>
      <c r="C9" s="425"/>
      <c r="D9" s="411" t="s">
        <v>127</v>
      </c>
      <c r="E9" s="412"/>
      <c r="F9" s="412"/>
      <c r="G9" s="413"/>
      <c r="H9" s="160"/>
      <c r="I9" s="121"/>
      <c r="J9" s="121"/>
      <c r="K9" s="118"/>
      <c r="L9" s="121"/>
      <c r="M9" s="121"/>
      <c r="N9" s="121"/>
      <c r="O9" s="121"/>
    </row>
    <row r="10" spans="1:31" ht="25.5" customHeight="1">
      <c r="B10" s="125" t="str">
        <f>IF(D6="Sole Bidder","Address of Sole Bidder",IF(D6="Micro and Small Enterprise (MSE)","Registered Address","Address of Lead Partner"))</f>
        <v>Address of Sole Bidder</v>
      </c>
      <c r="C10" s="126" t="s">
        <v>128</v>
      </c>
      <c r="D10" s="411" t="s">
        <v>129</v>
      </c>
      <c r="E10" s="412"/>
      <c r="F10" s="412"/>
      <c r="G10" s="413"/>
      <c r="H10" s="160"/>
      <c r="I10" s="121"/>
      <c r="J10" s="121"/>
      <c r="K10" s="121"/>
      <c r="L10" s="121"/>
      <c r="M10" s="121"/>
      <c r="N10" s="121"/>
      <c r="O10" s="121"/>
    </row>
    <row r="11" spans="1:31" ht="21.75" customHeight="1">
      <c r="B11" s="127"/>
      <c r="C11" s="128"/>
      <c r="D11" s="426" t="s">
        <v>130</v>
      </c>
      <c r="E11" s="426"/>
      <c r="F11" s="426"/>
      <c r="G11" s="426"/>
      <c r="H11" s="160"/>
      <c r="I11" s="121"/>
      <c r="J11" s="121"/>
      <c r="K11" s="121"/>
      <c r="L11" s="121"/>
      <c r="M11" s="121"/>
      <c r="N11" s="121"/>
      <c r="O11" s="121"/>
    </row>
    <row r="12" spans="1:31" ht="15.75" customHeight="1">
      <c r="B12" s="129"/>
      <c r="C12" s="129"/>
      <c r="D12" s="427"/>
      <c r="E12" s="427"/>
      <c r="F12" s="427"/>
      <c r="G12" s="427"/>
      <c r="H12" s="161"/>
      <c r="I12" s="121" t="b">
        <f>AND(I6=2,L6=1)</f>
        <v>0</v>
      </c>
      <c r="J12" s="121" t="str">
        <f>IF(I6=2,"JV of "&amp;D13&amp;" "&amp;D17&amp;" "&amp;D23,"")</f>
        <v/>
      </c>
      <c r="K12" s="121"/>
      <c r="L12" s="121"/>
      <c r="M12" s="121" t="s">
        <v>131</v>
      </c>
      <c r="N12" s="121"/>
      <c r="O12" s="121"/>
    </row>
    <row r="13" spans="1:31" ht="21.75" customHeight="1">
      <c r="B13" s="428" t="str">
        <f>IF(D7=1, "Name of other Partner","Name of other Partner - 1")</f>
        <v>Name of other Partner</v>
      </c>
      <c r="C13" s="428"/>
      <c r="D13" s="419">
        <v>1</v>
      </c>
      <c r="E13" s="419"/>
      <c r="F13" s="419"/>
      <c r="G13" s="419"/>
      <c r="H13" s="162"/>
      <c r="I13" s="121"/>
      <c r="J13" s="121"/>
      <c r="K13" s="121"/>
      <c r="L13" s="121"/>
      <c r="M13" s="121"/>
      <c r="N13" s="121"/>
      <c r="O13" s="121"/>
    </row>
    <row r="14" spans="1:31" ht="21.75" customHeight="1">
      <c r="B14" s="420" t="str">
        <f>IF(D7=1, "Address of other Partner","Address of other Partner - 1")</f>
        <v>Address of other Partner</v>
      </c>
      <c r="C14" s="420"/>
      <c r="D14" s="419"/>
      <c r="E14" s="419"/>
      <c r="F14" s="419"/>
      <c r="G14" s="419"/>
      <c r="H14" s="162"/>
      <c r="I14" s="121"/>
      <c r="J14" s="121"/>
      <c r="K14" s="121"/>
      <c r="L14" s="121"/>
      <c r="M14" s="121"/>
      <c r="N14" s="121"/>
      <c r="O14" s="121"/>
    </row>
    <row r="15" spans="1:31" ht="21.75" customHeight="1">
      <c r="B15" s="420"/>
      <c r="C15" s="420"/>
      <c r="D15" s="419"/>
      <c r="E15" s="419"/>
      <c r="F15" s="419"/>
      <c r="G15" s="419"/>
      <c r="H15" s="131"/>
      <c r="I15" s="121"/>
      <c r="J15" s="121"/>
      <c r="K15" s="121"/>
      <c r="L15" s="121"/>
      <c r="M15" s="121"/>
      <c r="N15" s="121"/>
      <c r="O15" s="121"/>
    </row>
    <row r="16" spans="1:31" ht="21.75" customHeight="1">
      <c r="B16" s="420"/>
      <c r="C16" s="420"/>
      <c r="D16" s="419"/>
      <c r="E16" s="419"/>
      <c r="F16" s="419"/>
      <c r="G16" s="419"/>
      <c r="H16" s="132"/>
      <c r="I16" s="121"/>
      <c r="J16" s="121"/>
      <c r="K16" s="121"/>
      <c r="L16" s="121"/>
      <c r="M16" s="121"/>
      <c r="N16" s="121"/>
      <c r="O16" s="121"/>
    </row>
    <row r="17" spans="2:15" ht="21.75" customHeight="1">
      <c r="B17" s="129" t="s">
        <v>88</v>
      </c>
      <c r="C17" s="129"/>
      <c r="D17" s="418"/>
      <c r="E17" s="418"/>
      <c r="F17" s="418"/>
      <c r="G17" s="418"/>
      <c r="H17" s="130"/>
      <c r="I17" s="121"/>
      <c r="J17" s="121"/>
      <c r="K17" s="121"/>
      <c r="L17" s="121"/>
      <c r="M17" s="121"/>
      <c r="N17" s="121"/>
      <c r="O17" s="121"/>
    </row>
    <row r="18" spans="2:15" ht="21.75" customHeight="1">
      <c r="B18" s="129" t="str">
        <f>IF(L6=1, "Name of other Partner","Name of other Partner - 2")</f>
        <v>Name of other Partner - 2</v>
      </c>
      <c r="C18" s="129"/>
      <c r="D18" s="419"/>
      <c r="E18" s="419"/>
      <c r="F18" s="419"/>
      <c r="G18" s="419"/>
      <c r="H18" s="133"/>
      <c r="I18" s="121"/>
      <c r="J18" s="121"/>
      <c r="K18" s="121"/>
      <c r="L18" s="121"/>
      <c r="M18" s="121"/>
      <c r="N18" s="121"/>
      <c r="O18" s="121"/>
    </row>
    <row r="19" spans="2:15" ht="21.75" customHeight="1">
      <c r="B19" s="129" t="str">
        <f>IF(D11=1, "Address of other Partner","Address of other Partner - 2")</f>
        <v>Address of other Partner - 2</v>
      </c>
      <c r="C19" s="129"/>
      <c r="D19" s="419"/>
      <c r="E19" s="419"/>
      <c r="F19" s="419"/>
      <c r="G19" s="419"/>
      <c r="H19" s="133"/>
      <c r="I19" s="121"/>
      <c r="J19" s="121"/>
      <c r="K19" s="121"/>
      <c r="L19" s="121"/>
      <c r="M19" s="121"/>
      <c r="N19" s="121"/>
      <c r="O19" s="121"/>
    </row>
    <row r="20" spans="2:15" ht="21.75" customHeight="1">
      <c r="B20" s="129"/>
      <c r="C20" s="129"/>
      <c r="D20" s="418"/>
      <c r="E20" s="418"/>
      <c r="F20" s="418"/>
      <c r="G20" s="418"/>
      <c r="H20" s="133"/>
      <c r="I20" s="121"/>
      <c r="J20" s="121"/>
      <c r="K20" s="121"/>
      <c r="L20" s="121"/>
      <c r="M20" s="121"/>
      <c r="N20" s="121"/>
      <c r="O20" s="121"/>
    </row>
    <row r="21" spans="2:15" ht="23.25" customHeight="1">
      <c r="B21" s="129"/>
      <c r="C21" s="129"/>
      <c r="D21" s="419"/>
      <c r="E21" s="419"/>
      <c r="F21" s="419"/>
      <c r="G21" s="419"/>
      <c r="H21" s="133"/>
      <c r="I21" s="134"/>
      <c r="J21" s="134"/>
      <c r="K21" s="121"/>
      <c r="L21" s="121"/>
      <c r="M21" s="121"/>
      <c r="N21" s="121"/>
      <c r="O21" s="121"/>
    </row>
    <row r="22" spans="2:15" ht="23.25" customHeight="1">
      <c r="B22" s="129"/>
      <c r="C22" s="129"/>
      <c r="D22" s="419"/>
      <c r="E22" s="419"/>
      <c r="F22" s="419"/>
      <c r="G22" s="419"/>
      <c r="H22" s="135"/>
      <c r="I22" s="121"/>
      <c r="J22" s="121"/>
      <c r="K22" s="121"/>
      <c r="L22" s="121"/>
      <c r="M22" s="121"/>
      <c r="N22" s="121"/>
      <c r="O22" s="121"/>
    </row>
    <row r="23" spans="2:15" ht="22.5" customHeight="1">
      <c r="B23" s="129" t="s">
        <v>88</v>
      </c>
      <c r="C23" s="129"/>
      <c r="D23" s="419"/>
      <c r="E23" s="419"/>
      <c r="F23" s="419"/>
      <c r="G23" s="419"/>
      <c r="H23" s="133"/>
      <c r="I23" s="136"/>
      <c r="J23" s="136"/>
      <c r="K23" s="121"/>
      <c r="L23" s="121"/>
      <c r="M23" s="121"/>
      <c r="N23" s="121"/>
      <c r="O23" s="121"/>
    </row>
    <row r="24" spans="2:15" ht="22.5" customHeight="1">
      <c r="B24" s="129" t="s">
        <v>89</v>
      </c>
      <c r="C24" s="129"/>
      <c r="D24" s="419"/>
      <c r="E24" s="419"/>
      <c r="F24" s="419"/>
      <c r="G24" s="419"/>
      <c r="H24" s="133"/>
      <c r="I24" s="136"/>
      <c r="J24" s="136"/>
      <c r="K24" s="121"/>
      <c r="L24" s="121"/>
      <c r="M24" s="121"/>
      <c r="N24" s="121"/>
      <c r="O24" s="121"/>
    </row>
    <row r="25" spans="2:15" ht="22.5" customHeight="1">
      <c r="B25" s="129"/>
      <c r="C25" s="129"/>
      <c r="D25" s="418"/>
      <c r="E25" s="418"/>
      <c r="F25" s="418"/>
      <c r="G25" s="418"/>
      <c r="H25" s="133"/>
      <c r="I25" s="137"/>
      <c r="J25" s="137"/>
      <c r="K25" s="121"/>
      <c r="L25" s="121"/>
      <c r="M25" s="121"/>
      <c r="N25" s="121"/>
      <c r="O25" s="121"/>
    </row>
    <row r="26" spans="2:15" ht="29.25" customHeight="1">
      <c r="B26" s="138" t="s">
        <v>132</v>
      </c>
      <c r="C26" s="138"/>
      <c r="D26" s="138"/>
      <c r="E26" s="138"/>
      <c r="F26" s="138"/>
      <c r="G26" s="138"/>
      <c r="H26" s="133"/>
      <c r="I26" s="136" t="b">
        <v>1</v>
      </c>
      <c r="J26" s="136"/>
      <c r="K26" s="121"/>
      <c r="L26" s="121"/>
      <c r="M26" s="121"/>
      <c r="N26" s="121"/>
      <c r="O26" s="121"/>
    </row>
    <row r="27" spans="2:15" ht="24" customHeight="1">
      <c r="B27" s="139" t="s">
        <v>133</v>
      </c>
      <c r="C27" s="139"/>
      <c r="D27" s="415" t="s">
        <v>134</v>
      </c>
      <c r="E27" s="415"/>
      <c r="F27" s="415"/>
      <c r="G27" s="415"/>
      <c r="H27" s="133"/>
      <c r="I27" s="136"/>
      <c r="J27" s="136"/>
      <c r="K27" s="121"/>
      <c r="L27" s="121"/>
      <c r="M27" s="121"/>
      <c r="N27" s="121"/>
      <c r="O27" s="121"/>
    </row>
    <row r="28" spans="2:15" ht="24" customHeight="1">
      <c r="B28" s="139" t="s">
        <v>135</v>
      </c>
      <c r="C28" s="139"/>
      <c r="D28" s="415" t="s">
        <v>136</v>
      </c>
      <c r="E28" s="415"/>
      <c r="F28" s="415"/>
      <c r="G28" s="415"/>
      <c r="H28" s="133"/>
      <c r="I28" s="136"/>
      <c r="J28" s="136"/>
      <c r="K28" s="121"/>
      <c r="L28" s="121"/>
      <c r="M28" s="121"/>
      <c r="N28" s="121"/>
      <c r="O28" s="121"/>
    </row>
    <row r="29" spans="2:15" ht="24" customHeight="1">
      <c r="B29" s="414" t="s">
        <v>137</v>
      </c>
      <c r="C29" s="414"/>
      <c r="D29" s="415"/>
      <c r="E29" s="415"/>
      <c r="F29" s="415"/>
      <c r="G29" s="415"/>
      <c r="H29" s="133"/>
      <c r="I29" s="136"/>
      <c r="J29" s="136"/>
      <c r="K29" s="121"/>
      <c r="L29" s="121"/>
      <c r="M29" s="121"/>
      <c r="N29" s="121"/>
    </row>
    <row r="30" spans="2:15" ht="24" customHeight="1">
      <c r="B30" s="414" t="s">
        <v>138</v>
      </c>
      <c r="C30" s="414"/>
      <c r="D30" s="415"/>
      <c r="E30" s="415"/>
      <c r="F30" s="415"/>
      <c r="G30" s="415"/>
      <c r="H30" s="133"/>
      <c r="I30" s="136"/>
      <c r="J30" s="136"/>
      <c r="K30" s="121"/>
      <c r="L30" s="121"/>
      <c r="M30" s="121"/>
      <c r="N30" s="121"/>
    </row>
    <row r="31" spans="2:15" ht="24" customHeight="1">
      <c r="B31" s="414" t="s">
        <v>139</v>
      </c>
      <c r="C31" s="414"/>
      <c r="D31" s="415"/>
      <c r="E31" s="415"/>
      <c r="F31" s="415"/>
      <c r="G31" s="415"/>
      <c r="H31" s="133"/>
      <c r="I31" s="136"/>
      <c r="J31" s="136"/>
      <c r="K31" s="121"/>
      <c r="L31" s="121"/>
      <c r="M31" s="121"/>
      <c r="N31" s="121"/>
    </row>
    <row r="32" spans="2:15" ht="24" customHeight="1">
      <c r="B32" s="414" t="s">
        <v>140</v>
      </c>
      <c r="C32" s="414"/>
      <c r="D32" s="415"/>
      <c r="E32" s="415"/>
      <c r="F32" s="415"/>
      <c r="G32" s="415"/>
      <c r="H32" s="133"/>
      <c r="I32" s="136"/>
      <c r="J32" s="136"/>
      <c r="K32" s="121"/>
      <c r="L32" s="121"/>
      <c r="M32" s="121"/>
      <c r="N32" s="121"/>
    </row>
    <row r="33" spans="2:14" ht="22.5" customHeight="1">
      <c r="B33" s="414" t="s">
        <v>141</v>
      </c>
      <c r="C33" s="414"/>
      <c r="D33" s="415" t="s">
        <v>142</v>
      </c>
      <c r="E33" s="415"/>
      <c r="F33" s="415"/>
      <c r="G33" s="415"/>
      <c r="H33" s="133"/>
      <c r="I33" s="136"/>
      <c r="J33" s="136"/>
      <c r="K33" s="121"/>
      <c r="L33" s="121"/>
      <c r="M33" s="121"/>
      <c r="N33" s="121"/>
    </row>
    <row r="34" spans="2:14" ht="6" customHeight="1">
      <c r="B34" s="416"/>
      <c r="C34" s="417"/>
      <c r="D34" s="417"/>
      <c r="E34" s="417"/>
      <c r="F34" s="417"/>
      <c r="G34" s="417"/>
      <c r="H34" s="130"/>
      <c r="I34" s="121"/>
      <c r="J34" s="121"/>
      <c r="K34" s="121"/>
      <c r="L34" s="121"/>
      <c r="M34" s="121"/>
      <c r="N34" s="121"/>
    </row>
    <row r="35" spans="2:14" ht="24.75" customHeight="1">
      <c r="B35" s="140" t="s">
        <v>143</v>
      </c>
      <c r="C35" s="126"/>
      <c r="D35" s="408"/>
      <c r="E35" s="409"/>
      <c r="F35" s="409"/>
      <c r="G35" s="409"/>
      <c r="H35" s="141"/>
      <c r="I35" s="121"/>
      <c r="J35" s="121"/>
      <c r="K35" s="121"/>
      <c r="L35" s="121"/>
      <c r="M35" s="121"/>
      <c r="N35" s="121"/>
    </row>
    <row r="36" spans="2:14" ht="21.75" customHeight="1">
      <c r="B36" s="140" t="s">
        <v>144</v>
      </c>
      <c r="C36" s="142"/>
      <c r="D36" s="408"/>
      <c r="E36" s="409"/>
      <c r="F36" s="409"/>
      <c r="G36" s="409"/>
      <c r="H36" s="141"/>
      <c r="I36" s="121"/>
      <c r="J36" s="121"/>
      <c r="K36" s="121"/>
      <c r="L36" s="121"/>
      <c r="M36" s="121"/>
      <c r="N36" s="121"/>
    </row>
    <row r="37" spans="2:14" ht="21.75" customHeight="1">
      <c r="B37" s="140" t="s">
        <v>145</v>
      </c>
      <c r="C37" s="142"/>
      <c r="D37" s="408"/>
      <c r="E37" s="409"/>
      <c r="F37" s="409"/>
      <c r="G37" s="409"/>
      <c r="H37" s="141"/>
      <c r="I37" s="121"/>
      <c r="J37" s="121"/>
      <c r="K37" s="121"/>
      <c r="L37" s="121"/>
      <c r="M37" s="121"/>
      <c r="N37" s="121"/>
    </row>
    <row r="38" spans="2:14" ht="21.75" customHeight="1">
      <c r="B38" s="140" t="s">
        <v>146</v>
      </c>
      <c r="C38" s="142"/>
      <c r="D38" s="408"/>
      <c r="E38" s="409"/>
      <c r="F38" s="409"/>
      <c r="G38" s="410"/>
      <c r="H38" s="141"/>
      <c r="I38" s="121"/>
      <c r="J38" s="121"/>
      <c r="K38" s="121"/>
      <c r="L38" s="121"/>
      <c r="M38" s="121"/>
      <c r="N38" s="121"/>
    </row>
    <row r="39" spans="2:14" ht="21.75" customHeight="1">
      <c r="H39" s="143"/>
      <c r="I39" s="121"/>
      <c r="J39" s="121"/>
      <c r="K39" s="121"/>
      <c r="L39" s="121"/>
      <c r="M39" s="121"/>
      <c r="N39" s="121"/>
    </row>
    <row r="40" spans="2:14" ht="21.75" customHeight="1">
      <c r="B40" s="144" t="s">
        <v>46</v>
      </c>
      <c r="C40" s="145"/>
      <c r="D40" s="411" t="s">
        <v>147</v>
      </c>
      <c r="E40" s="412"/>
      <c r="F40" s="412"/>
      <c r="G40" s="413"/>
      <c r="H40" s="115"/>
    </row>
    <row r="41" spans="2:14" ht="21.75" customHeight="1">
      <c r="B41" s="144" t="s">
        <v>47</v>
      </c>
      <c r="C41" s="145"/>
      <c r="D41" s="411" t="s">
        <v>148</v>
      </c>
      <c r="E41" s="412"/>
      <c r="F41" s="412"/>
      <c r="G41" s="413"/>
      <c r="H41" s="115"/>
    </row>
    <row r="42" spans="2:14" ht="21.75" customHeight="1">
      <c r="B42" s="147"/>
      <c r="C42" s="147"/>
      <c r="D42" s="147"/>
      <c r="E42" s="147"/>
      <c r="F42" s="147"/>
    </row>
    <row r="43" spans="2:14" ht="21.75" customHeight="1">
      <c r="B43" s="144" t="s">
        <v>1</v>
      </c>
      <c r="C43" s="145"/>
      <c r="D43" s="148">
        <v>11</v>
      </c>
      <c r="E43" s="149" t="s">
        <v>149</v>
      </c>
      <c r="F43" s="148">
        <v>2024</v>
      </c>
      <c r="G43" s="150" t="str">
        <f>IF(D43&gt;J43, "Invalid Date !", "")</f>
        <v/>
      </c>
      <c r="H43" s="150"/>
      <c r="J43" s="146">
        <f>IF(E43="Feb",29,IF(OR(E43="Apr", E43="Jun", E43="Sep", E43="Nov"),30,31))</f>
        <v>30</v>
      </c>
    </row>
    <row r="44" spans="2:14" ht="21.75" customHeight="1">
      <c r="B44" s="144" t="s">
        <v>150</v>
      </c>
      <c r="C44" s="145"/>
      <c r="D44" s="411" t="s">
        <v>151</v>
      </c>
      <c r="E44" s="412"/>
      <c r="F44" s="412"/>
      <c r="G44" s="413"/>
      <c r="H44" s="151"/>
    </row>
    <row r="45" spans="2:14">
      <c r="G45" s="85"/>
      <c r="H45" s="85"/>
    </row>
    <row r="49" spans="4:4" hidden="1">
      <c r="D49" s="87" t="str">
        <f>""&amp;D43&amp;" "&amp;E43&amp;" "&amp;F43&amp;""</f>
        <v>11 Sep 2024</v>
      </c>
    </row>
  </sheetData>
  <sheetProtection algorithmName="SHA-512" hashValue="RlMYipBwTtNWa4e+FRlq2/g91lo+m/Nsw+4UChsrsFXEcs+XKkTOSF52e/woHs2CYz2+0PFR3HD4wCcR4UYRsQ==" saltValue="V7jtntxRaC3C0O0ESZ39pg==" spinCount="100000" sheet="1" selectLockedCells="1"/>
  <mergeCells count="45">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 ref="B29:C29"/>
    <mergeCell ref="D29:G29"/>
    <mergeCell ref="D17:G17"/>
    <mergeCell ref="D18:G18"/>
    <mergeCell ref="D19:G19"/>
    <mergeCell ref="D20:G20"/>
    <mergeCell ref="D21:G21"/>
    <mergeCell ref="D22:G22"/>
    <mergeCell ref="D23:G23"/>
    <mergeCell ref="D24:G24"/>
    <mergeCell ref="D25:G25"/>
    <mergeCell ref="D27:G27"/>
    <mergeCell ref="D28:G28"/>
    <mergeCell ref="B30:C30"/>
    <mergeCell ref="D30:G30"/>
    <mergeCell ref="B31:C31"/>
    <mergeCell ref="D31:G31"/>
    <mergeCell ref="B32:C32"/>
    <mergeCell ref="D32:G32"/>
    <mergeCell ref="D38:G38"/>
    <mergeCell ref="D40:G40"/>
    <mergeCell ref="D41:G41"/>
    <mergeCell ref="D44:G44"/>
    <mergeCell ref="B33:C33"/>
    <mergeCell ref="D33:G33"/>
    <mergeCell ref="B34:G34"/>
    <mergeCell ref="D35:G35"/>
    <mergeCell ref="D36:G36"/>
    <mergeCell ref="D37:G37"/>
  </mergeCells>
  <conditionalFormatting sqref="B13:C25">
    <cfRule type="expression" dxfId="14" priority="8" stopIfTrue="1">
      <formula>$I$6=2</formula>
    </cfRule>
  </conditionalFormatting>
  <conditionalFormatting sqref="B17:C24">
    <cfRule type="expression" dxfId="13" priority="4" stopIfTrue="1">
      <formula>$L$6=1</formula>
    </cfRule>
  </conditionalFormatting>
  <conditionalFormatting sqref="B27:D27 B28:G33">
    <cfRule type="expression" dxfId="12" priority="2" stopIfTrue="1">
      <formula>$I$26=FALSE</formula>
    </cfRule>
  </conditionalFormatting>
  <conditionalFormatting sqref="B13:G25">
    <cfRule type="expression" dxfId="11" priority="3" stopIfTrue="1">
      <formula>$I$6=1</formula>
    </cfRule>
  </conditionalFormatting>
  <conditionalFormatting sqref="C10">
    <cfRule type="expression" dxfId="10" priority="11" stopIfTrue="1">
      <formula>$I$6=3</formula>
    </cfRule>
  </conditionalFormatting>
  <conditionalFormatting sqref="D7:G7">
    <cfRule type="expression" dxfId="9" priority="9" stopIfTrue="1">
      <formula>$I$6=1</formula>
    </cfRule>
  </conditionalFormatting>
  <conditionalFormatting sqref="D13:G15 D17:G20 D23:G25">
    <cfRule type="expression" dxfId="8" priority="5" stopIfTrue="1">
      <formula>$L$6=2</formula>
    </cfRule>
    <cfRule type="expression" dxfId="7" priority="7" stopIfTrue="1">
      <formula>$L$6=2</formula>
    </cfRule>
  </conditionalFormatting>
  <conditionalFormatting sqref="D13:G16">
    <cfRule type="expression" dxfId="6" priority="6" stopIfTrue="1">
      <formula>$L$6=1</formula>
    </cfRule>
  </conditionalFormatting>
  <conditionalFormatting sqref="D27:G33">
    <cfRule type="expression" dxfId="5" priority="1" stopIfTrue="1">
      <formula>$I$26=TRUE</formula>
    </cfRule>
  </conditionalFormatting>
  <conditionalFormatting sqref="H7">
    <cfRule type="expression" dxfId="4" priority="10" stopIfTrue="1">
      <formula>$I$6=2</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xr:uid="{00000000-0002-0000-0300-000008000000}">
      <formula1>"1,2,3,4,5,6,7,8,9,10,11,12,13,14,15,16,17,18,19,20,21,22,23,24,25,26,27,28,29,30,31"</formula1>
    </dataValidation>
    <dataValidation type="list" allowBlank="1" showInputMessage="1" showErrorMessage="1"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F43" xr:uid="{00000000-0002-0000-0300-00000A000000}">
      <formula1>"2020,2021,2022,2023,2024,2025"</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9"/>
  <sheetViews>
    <sheetView showGridLines="0" showZeros="0" view="pageBreakPreview" topLeftCell="A42" zoomScaleNormal="100" zoomScaleSheetLayoutView="100" workbookViewId="0">
      <selection activeCell="F40" sqref="F40"/>
    </sheetView>
  </sheetViews>
  <sheetFormatPr defaultColWidth="8" defaultRowHeight="16.5"/>
  <cols>
    <col min="1" max="1" width="9.375" style="30" customWidth="1"/>
    <col min="2" max="2" width="9.375" style="31" customWidth="1"/>
    <col min="3" max="3" width="12.875" style="30" customWidth="1"/>
    <col min="4" max="4" width="18.125" style="30" customWidth="1"/>
    <col min="5" max="5" width="21.375" style="30" customWidth="1"/>
    <col min="6" max="6" width="29.875" style="30" customWidth="1"/>
    <col min="7" max="7" width="8" style="30" customWidth="1"/>
    <col min="8" max="8" width="10.25" style="30" hidden="1" customWidth="1"/>
    <col min="9" max="25" width="8" style="27" customWidth="1"/>
    <col min="26" max="27" width="8" style="27" hidden="1" customWidth="1"/>
    <col min="28" max="28" width="17.5" style="27" hidden="1" customWidth="1"/>
    <col min="29" max="29" width="12.125" style="27" hidden="1" customWidth="1"/>
    <col min="30" max="30" width="8" style="28" hidden="1" customWidth="1"/>
    <col min="31" max="31" width="8" style="29" hidden="1" customWidth="1"/>
    <col min="32" max="32" width="12" style="29" hidden="1" customWidth="1"/>
    <col min="33" max="35" width="8" style="28" hidden="1" customWidth="1"/>
    <col min="36" max="36" width="9.125" style="28" hidden="1" customWidth="1"/>
    <col min="37" max="41" width="8" style="28" customWidth="1"/>
    <col min="42" max="16384" width="8" style="27"/>
  </cols>
  <sheetData>
    <row r="1" spans="1:36" ht="17.25">
      <c r="A1" s="60" t="str">
        <f>Cover!B3</f>
        <v>Specification No.:NESH/CSM/OT/PRANIT/1500-1324/BPS-Vol-IC</v>
      </c>
      <c r="B1" s="60"/>
      <c r="C1" s="59"/>
      <c r="D1" s="59"/>
      <c r="E1" s="59"/>
      <c r="F1" s="58" t="s">
        <v>53</v>
      </c>
      <c r="Z1" s="27" t="s">
        <v>43</v>
      </c>
      <c r="AE1" s="29">
        <v>1</v>
      </c>
      <c r="AF1" s="29" t="s">
        <v>18</v>
      </c>
      <c r="AI1" s="29">
        <v>1</v>
      </c>
      <c r="AJ1" s="28" t="s">
        <v>22</v>
      </c>
    </row>
    <row r="2" spans="1:36">
      <c r="B2" s="30"/>
      <c r="Z2" s="27">
        <v>0</v>
      </c>
      <c r="AE2" s="29">
        <v>2</v>
      </c>
      <c r="AF2" s="29" t="s">
        <v>19</v>
      </c>
      <c r="AI2" s="29">
        <v>2</v>
      </c>
      <c r="AJ2" s="28" t="s">
        <v>23</v>
      </c>
    </row>
    <row r="3" spans="1:36" ht="34.5" customHeight="1">
      <c r="A3" s="432" t="s">
        <v>37</v>
      </c>
      <c r="B3" s="432"/>
      <c r="C3" s="432"/>
      <c r="D3" s="432"/>
      <c r="E3" s="432"/>
      <c r="F3" s="432"/>
      <c r="AE3" s="29">
        <v>3</v>
      </c>
      <c r="AF3" s="29" t="s">
        <v>20</v>
      </c>
      <c r="AI3" s="29">
        <v>3</v>
      </c>
      <c r="AJ3" s="28" t="s">
        <v>24</v>
      </c>
    </row>
    <row r="4" spans="1:36">
      <c r="A4" s="57"/>
      <c r="B4" s="57"/>
      <c r="C4" s="57"/>
      <c r="D4" s="57"/>
      <c r="E4" s="57"/>
      <c r="F4" s="57"/>
      <c r="AE4" s="29">
        <v>4</v>
      </c>
      <c r="AF4" s="29" t="s">
        <v>21</v>
      </c>
      <c r="AI4" s="29">
        <v>4</v>
      </c>
      <c r="AJ4" s="28" t="s">
        <v>25</v>
      </c>
    </row>
    <row r="5" spans="1:36" ht="25.5" customHeight="1">
      <c r="A5" s="31" t="s">
        <v>10</v>
      </c>
      <c r="C5" s="433"/>
      <c r="D5" s="433"/>
      <c r="E5" s="433"/>
      <c r="F5" s="433"/>
      <c r="AE5" s="29">
        <v>5</v>
      </c>
      <c r="AF5" s="29" t="s">
        <v>21</v>
      </c>
      <c r="AI5" s="29">
        <v>5</v>
      </c>
      <c r="AJ5" s="28" t="s">
        <v>26</v>
      </c>
    </row>
    <row r="6" spans="1:36">
      <c r="A6" s="31" t="s">
        <v>1</v>
      </c>
      <c r="B6" s="434" t="str">
        <f>'Names of Bidder'!D43&amp;"/"&amp;'Names of Bidder'!E43&amp;"/"&amp;'Names of Bidder'!F43</f>
        <v>11/Sep/2024</v>
      </c>
      <c r="C6" s="434"/>
      <c r="AE6" s="29">
        <v>6</v>
      </c>
      <c r="AF6" s="29" t="s">
        <v>21</v>
      </c>
      <c r="AG6" s="54">
        <f>DAY(B6)</f>
        <v>11</v>
      </c>
      <c r="AI6" s="29">
        <v>6</v>
      </c>
      <c r="AJ6" s="28" t="s">
        <v>27</v>
      </c>
    </row>
    <row r="7" spans="1:36">
      <c r="A7" s="31"/>
      <c r="B7" s="56"/>
      <c r="C7" s="56"/>
      <c r="AE7" s="29">
        <v>7</v>
      </c>
      <c r="AF7" s="29" t="s">
        <v>21</v>
      </c>
      <c r="AG7" s="54">
        <f>MONTH(B6)</f>
        <v>9</v>
      </c>
      <c r="AI7" s="29">
        <v>7</v>
      </c>
      <c r="AJ7" s="28" t="s">
        <v>28</v>
      </c>
    </row>
    <row r="8" spans="1:36">
      <c r="A8" s="55" t="s">
        <v>71</v>
      </c>
      <c r="B8" s="22"/>
      <c r="F8" s="52"/>
      <c r="AE8" s="29">
        <v>8</v>
      </c>
      <c r="AF8" s="29" t="s">
        <v>21</v>
      </c>
      <c r="AG8" s="54" t="str">
        <f>LOOKUP(AG7,AI1:AI12,AJ1:AJ12)</f>
        <v>September</v>
      </c>
      <c r="AI8" s="29">
        <v>8</v>
      </c>
      <c r="AJ8" s="28" t="s">
        <v>29</v>
      </c>
    </row>
    <row r="9" spans="1:36">
      <c r="A9" s="155" t="s">
        <v>101</v>
      </c>
      <c r="B9" s="53"/>
      <c r="F9" s="52"/>
      <c r="AE9" s="29">
        <v>9</v>
      </c>
      <c r="AF9" s="29" t="s">
        <v>21</v>
      </c>
      <c r="AG9" s="54">
        <f>YEAR(B6)</f>
        <v>2024</v>
      </c>
      <c r="AI9" s="29">
        <v>9</v>
      </c>
      <c r="AJ9" s="28" t="s">
        <v>30</v>
      </c>
    </row>
    <row r="10" spans="1:36">
      <c r="A10" s="155" t="s">
        <v>102</v>
      </c>
      <c r="B10" s="53"/>
      <c r="F10" s="52"/>
      <c r="AE10" s="29">
        <v>10</v>
      </c>
      <c r="AF10" s="29" t="s">
        <v>21</v>
      </c>
      <c r="AI10" s="29">
        <v>10</v>
      </c>
      <c r="AJ10" s="28" t="s">
        <v>31</v>
      </c>
    </row>
    <row r="11" spans="1:36">
      <c r="A11" s="155" t="s">
        <v>103</v>
      </c>
      <c r="B11" s="53"/>
      <c r="F11" s="52"/>
      <c r="AE11" s="29">
        <v>11</v>
      </c>
      <c r="AF11" s="29" t="s">
        <v>21</v>
      </c>
      <c r="AI11" s="29">
        <v>11</v>
      </c>
      <c r="AJ11" s="28" t="s">
        <v>32</v>
      </c>
    </row>
    <row r="12" spans="1:36">
      <c r="A12" s="155" t="s">
        <v>104</v>
      </c>
      <c r="B12" s="53"/>
      <c r="F12" s="52"/>
      <c r="AE12" s="29">
        <v>12</v>
      </c>
      <c r="AF12" s="29" t="s">
        <v>21</v>
      </c>
      <c r="AI12" s="29">
        <v>12</v>
      </c>
      <c r="AJ12" s="28" t="s">
        <v>33</v>
      </c>
    </row>
    <row r="13" spans="1:36">
      <c r="A13" s="156" t="s">
        <v>105</v>
      </c>
      <c r="B13" s="53"/>
      <c r="F13" s="52"/>
      <c r="AE13" s="29">
        <v>13</v>
      </c>
      <c r="AF13" s="29" t="s">
        <v>21</v>
      </c>
    </row>
    <row r="14" spans="1:36" ht="22.5" customHeight="1">
      <c r="A14" s="31"/>
      <c r="F14" s="52"/>
      <c r="AE14" s="29">
        <v>14</v>
      </c>
      <c r="AF14" s="29" t="s">
        <v>21</v>
      </c>
    </row>
    <row r="15" spans="1:36" ht="66" customHeight="1">
      <c r="A15" s="46" t="s">
        <v>11</v>
      </c>
      <c r="B15" s="44"/>
      <c r="C15" s="435" t="str">
        <f>Basic!B2</f>
        <v>Replacement of overhead LTAC system and street lighting of POWERGRID Kumarghat colony complex with underground cabling and proper lighting for boundary as per BoQ and instruction of Engineer-in-charge.</v>
      </c>
      <c r="D15" s="435"/>
      <c r="E15" s="435"/>
      <c r="F15" s="435"/>
      <c r="AE15" s="29">
        <v>15</v>
      </c>
      <c r="AF15" s="29" t="s">
        <v>21</v>
      </c>
    </row>
    <row r="16" spans="1:36" ht="27.75" customHeight="1">
      <c r="A16" s="30" t="s">
        <v>2</v>
      </c>
      <c r="B16" s="30"/>
      <c r="C16" s="52"/>
      <c r="D16" s="52"/>
      <c r="E16" s="52"/>
      <c r="F16" s="52"/>
      <c r="AE16" s="29">
        <v>16</v>
      </c>
      <c r="AF16" s="29" t="s">
        <v>21</v>
      </c>
    </row>
    <row r="17" spans="1:41" ht="156.75" customHeight="1">
      <c r="A17" s="44">
        <v>1</v>
      </c>
      <c r="B17" s="430"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Replacement of overhead LTAC system and street lighting of POWERGRID Kumarghat colony complex with underground cabling and proper lighting for boundary as per BoQ and instruction of Engineer-in-charge. under the above-named package in full conformity with the said Bidding Documents for the sum of (Specify the currency and the amount in figures and words) …………. or such other sums as may be determined in accordance with the terms and conditions of the Bidding Documents.</v>
      </c>
      <c r="C17" s="430"/>
      <c r="D17" s="430"/>
      <c r="E17" s="430"/>
      <c r="F17" s="430"/>
      <c r="Z17" s="51" t="s">
        <v>17</v>
      </c>
      <c r="AA17" s="50" t="s">
        <v>98</v>
      </c>
      <c r="AB17" s="49" t="e">
        <f>#REF!</f>
        <v>#REF!</v>
      </c>
      <c r="AC17" s="48" t="e">
        <f>" (" &amp;#REF! &amp; ")"</f>
        <v>#REF!</v>
      </c>
      <c r="AE17" s="29">
        <v>17</v>
      </c>
      <c r="AF17" s="29" t="s">
        <v>21</v>
      </c>
    </row>
    <row r="18" spans="1:41" ht="39" customHeight="1">
      <c r="B18" s="436" t="s">
        <v>3</v>
      </c>
      <c r="C18" s="436"/>
      <c r="D18" s="436"/>
      <c r="E18" s="436"/>
      <c r="F18" s="436"/>
      <c r="AE18" s="29">
        <v>18</v>
      </c>
      <c r="AF18" s="29" t="s">
        <v>21</v>
      </c>
    </row>
    <row r="19" spans="1:41" s="30" customFormat="1" ht="27.75" customHeight="1">
      <c r="A19" s="47">
        <v>2</v>
      </c>
      <c r="B19" s="431" t="s">
        <v>4</v>
      </c>
      <c r="C19" s="431"/>
      <c r="D19" s="431"/>
      <c r="E19" s="431"/>
      <c r="F19" s="431"/>
      <c r="AD19" s="32"/>
      <c r="AE19" s="29">
        <v>19</v>
      </c>
      <c r="AF19" s="29" t="s">
        <v>21</v>
      </c>
      <c r="AG19" s="32"/>
      <c r="AH19" s="32"/>
      <c r="AI19" s="32"/>
      <c r="AJ19" s="32"/>
      <c r="AK19" s="32"/>
      <c r="AL19" s="32"/>
      <c r="AM19" s="32"/>
      <c r="AN19" s="32"/>
      <c r="AO19" s="32"/>
    </row>
    <row r="20" spans="1:41" ht="39.75" customHeight="1">
      <c r="A20" s="44">
        <v>2.1</v>
      </c>
      <c r="B20" s="430" t="s">
        <v>5</v>
      </c>
      <c r="C20" s="430"/>
      <c r="D20" s="430"/>
      <c r="E20" s="430"/>
      <c r="F20" s="430"/>
      <c r="AE20" s="29">
        <v>20</v>
      </c>
      <c r="AF20" s="29" t="s">
        <v>21</v>
      </c>
    </row>
    <row r="21" spans="1:41" s="174" customFormat="1" ht="21" customHeight="1">
      <c r="A21" s="172"/>
      <c r="B21" s="429" t="s">
        <v>155</v>
      </c>
      <c r="C21" s="429"/>
      <c r="D21" s="209" t="s">
        <v>169</v>
      </c>
      <c r="E21" s="210"/>
      <c r="F21" s="211"/>
      <c r="G21" s="172"/>
      <c r="H21" s="173"/>
      <c r="AD21" s="175"/>
      <c r="AE21" s="176"/>
      <c r="AF21" s="176"/>
      <c r="AG21" s="175"/>
      <c r="AH21" s="175"/>
      <c r="AI21" s="175"/>
      <c r="AJ21" s="175"/>
      <c r="AK21" s="175"/>
      <c r="AL21" s="175"/>
      <c r="AM21" s="175"/>
      <c r="AN21" s="175"/>
      <c r="AO21" s="175"/>
    </row>
    <row r="22" spans="1:41" ht="24" customHeight="1">
      <c r="B22" s="446" t="s">
        <v>170</v>
      </c>
      <c r="C22" s="446"/>
      <c r="D22" s="177" t="s">
        <v>107</v>
      </c>
      <c r="E22" s="177"/>
      <c r="F22" s="177"/>
      <c r="AE22" s="29">
        <v>26</v>
      </c>
      <c r="AF22" s="29" t="s">
        <v>21</v>
      </c>
    </row>
    <row r="23" spans="1:41" ht="24" customHeight="1">
      <c r="B23" s="446" t="s">
        <v>80</v>
      </c>
      <c r="C23" s="446"/>
      <c r="D23" s="449" t="s">
        <v>154</v>
      </c>
      <c r="E23" s="450"/>
      <c r="F23" s="451"/>
      <c r="AE23" s="29">
        <v>26</v>
      </c>
      <c r="AF23" s="29" t="s">
        <v>21</v>
      </c>
    </row>
    <row r="24" spans="1:41" ht="92.25" customHeight="1">
      <c r="A24" s="45">
        <v>2.2000000000000002</v>
      </c>
      <c r="B24" s="430" t="s">
        <v>12</v>
      </c>
      <c r="C24" s="430"/>
      <c r="D24" s="430"/>
      <c r="E24" s="430"/>
      <c r="F24" s="430"/>
      <c r="AE24" s="29">
        <v>28</v>
      </c>
      <c r="AF24" s="29" t="s">
        <v>21</v>
      </c>
    </row>
    <row r="25" spans="1:41" ht="41.25" customHeight="1">
      <c r="A25" s="45">
        <v>2.2999999999999998</v>
      </c>
      <c r="B25" s="438" t="s">
        <v>156</v>
      </c>
      <c r="C25" s="430"/>
      <c r="D25" s="430"/>
      <c r="E25" s="430"/>
      <c r="F25" s="430"/>
      <c r="AE25" s="29">
        <v>29</v>
      </c>
      <c r="AF25" s="29" t="s">
        <v>21</v>
      </c>
    </row>
    <row r="26" spans="1:41" ht="126" customHeight="1">
      <c r="A26" s="45">
        <v>2.4</v>
      </c>
      <c r="B26" s="430" t="s">
        <v>13</v>
      </c>
      <c r="C26" s="430"/>
      <c r="D26" s="430"/>
      <c r="E26" s="430"/>
      <c r="F26" s="430"/>
      <c r="AE26" s="29">
        <v>30</v>
      </c>
      <c r="AF26" s="29" t="s">
        <v>21</v>
      </c>
    </row>
    <row r="27" spans="1:41" ht="75.75" customHeight="1">
      <c r="A27" s="45">
        <v>2.5</v>
      </c>
      <c r="B27" s="430" t="s">
        <v>14</v>
      </c>
      <c r="C27" s="430"/>
      <c r="D27" s="430"/>
      <c r="E27" s="430"/>
      <c r="F27" s="430"/>
      <c r="AE27" s="29">
        <v>31</v>
      </c>
      <c r="AF27" s="29" t="s">
        <v>18</v>
      </c>
    </row>
    <row r="28" spans="1:41" ht="76.5" customHeight="1">
      <c r="A28" s="44">
        <v>3</v>
      </c>
      <c r="B28" s="430" t="s">
        <v>34</v>
      </c>
      <c r="C28" s="430"/>
      <c r="D28" s="430"/>
      <c r="E28" s="430"/>
      <c r="F28" s="430"/>
    </row>
    <row r="29" spans="1:41" ht="59.25" customHeight="1">
      <c r="A29" s="44">
        <v>3.1</v>
      </c>
      <c r="B29" s="448" t="s">
        <v>97</v>
      </c>
      <c r="C29" s="448"/>
      <c r="D29" s="448"/>
      <c r="E29" s="448"/>
      <c r="F29" s="448"/>
    </row>
    <row r="30" spans="1:41" ht="101.25" customHeight="1">
      <c r="A30" s="45">
        <v>3.2</v>
      </c>
      <c r="B30" s="438" t="s">
        <v>96</v>
      </c>
      <c r="C30" s="430"/>
      <c r="D30" s="430"/>
      <c r="E30" s="430"/>
      <c r="F30" s="430"/>
    </row>
    <row r="31" spans="1:41" ht="9.75" customHeight="1">
      <c r="A31" s="45"/>
      <c r="B31" s="430"/>
      <c r="C31" s="430"/>
      <c r="D31" s="430"/>
      <c r="E31" s="430"/>
      <c r="F31" s="430"/>
    </row>
    <row r="32" spans="1:41" ht="49.5" customHeight="1">
      <c r="A32" s="45">
        <v>3.3</v>
      </c>
      <c r="B32" s="438" t="s">
        <v>95</v>
      </c>
      <c r="C32" s="430"/>
      <c r="D32" s="430"/>
      <c r="E32" s="430"/>
      <c r="F32" s="430"/>
    </row>
    <row r="33" spans="1:41" ht="12.75" customHeight="1">
      <c r="A33" s="45"/>
      <c r="B33" s="430"/>
      <c r="C33" s="430"/>
      <c r="D33" s="430"/>
      <c r="E33" s="430"/>
      <c r="F33" s="430"/>
    </row>
    <row r="34" spans="1:41" ht="58.5" customHeight="1">
      <c r="A34" s="44">
        <v>4</v>
      </c>
      <c r="B34" s="430" t="s">
        <v>15</v>
      </c>
      <c r="C34" s="430"/>
      <c r="D34" s="430"/>
      <c r="E34" s="430"/>
      <c r="F34" s="430"/>
      <c r="H34" s="30" t="e">
        <f>#REF!</f>
        <v>#REF!</v>
      </c>
    </row>
    <row r="35" spans="1:41" ht="90.75" customHeight="1">
      <c r="A35" s="44">
        <v>5</v>
      </c>
      <c r="B35" s="430" t="s">
        <v>16</v>
      </c>
      <c r="C35" s="430"/>
      <c r="D35" s="430"/>
      <c r="E35" s="430"/>
      <c r="F35" s="430"/>
    </row>
    <row r="36" spans="1:41" ht="14.25" customHeight="1">
      <c r="B36" s="24" t="str">
        <f>IF(ISERROR("Dated this " &amp; AG6 &amp; LOOKUP(AG6,AE1:AE27,AF1:AF27) &amp; " day of " &amp; AG8 &amp; " " &amp;AG9), "", "Dated this " &amp; AG6 &amp; LOOKUP(AG6,AE1:AE27,AF1:AF27) &amp; " day of " &amp; AG8 &amp; " " &amp;AG9)</f>
        <v>Dated this 11th day of September 2024</v>
      </c>
      <c r="C36" s="24"/>
      <c r="D36" s="24"/>
      <c r="E36" s="43"/>
      <c r="F36" s="43"/>
    </row>
    <row r="37" spans="1:41" ht="22.5" customHeight="1">
      <c r="B37" s="24" t="s">
        <v>6</v>
      </c>
      <c r="C37" s="42"/>
      <c r="D37" s="40"/>
      <c r="E37" s="40"/>
      <c r="F37" s="40"/>
    </row>
    <row r="38" spans="1:41" ht="30" customHeight="1">
      <c r="B38" s="41"/>
      <c r="C38" s="40"/>
      <c r="D38" s="40"/>
      <c r="E38" s="24"/>
      <c r="F38" s="25" t="s">
        <v>7</v>
      </c>
    </row>
    <row r="39" spans="1:41" ht="29.25" customHeight="1">
      <c r="B39" s="41"/>
      <c r="C39" s="40"/>
      <c r="D39" s="24"/>
      <c r="E39" s="25" t="s">
        <v>100</v>
      </c>
      <c r="F39" s="61" t="str">
        <f>'Names of Bidder'!D9</f>
        <v>Name</v>
      </c>
    </row>
    <row r="40" spans="1:41">
      <c r="A40" s="27"/>
      <c r="B40" s="27"/>
      <c r="C40" s="39"/>
      <c r="D40" s="27"/>
      <c r="E40" s="35" t="s">
        <v>94</v>
      </c>
      <c r="F40" s="64"/>
    </row>
    <row r="41" spans="1:41">
      <c r="A41" s="38" t="s">
        <v>39</v>
      </c>
      <c r="B41" s="447" t="str">
        <f>'Names of Bidder'!D43&amp;"/"&amp;'Names of Bidder'!E43&amp;"/"&amp;'Names of Bidder'!F43</f>
        <v>11/Sep/2024</v>
      </c>
      <c r="C41" s="447"/>
      <c r="D41" s="27"/>
      <c r="E41" s="35" t="s">
        <v>8</v>
      </c>
      <c r="F41" s="64"/>
    </row>
    <row r="42" spans="1:41">
      <c r="A42" s="38" t="s">
        <v>40</v>
      </c>
      <c r="B42" s="36" t="str">
        <f>'Names of Bidder'!D44</f>
        <v>Place</v>
      </c>
      <c r="C42" s="37"/>
      <c r="D42" s="27"/>
      <c r="E42" s="35" t="s">
        <v>9</v>
      </c>
      <c r="F42" s="64"/>
    </row>
    <row r="43" spans="1:41">
      <c r="B43" s="30"/>
      <c r="D43" s="27"/>
      <c r="E43" s="35" t="s">
        <v>93</v>
      </c>
      <c r="F43" s="64"/>
    </row>
    <row r="44" spans="1:41" s="30" customFormat="1" ht="24.75" customHeight="1">
      <c r="A44" s="34" t="s">
        <v>38</v>
      </c>
      <c r="B44" s="26"/>
      <c r="C44" s="23"/>
      <c r="D44" s="24"/>
      <c r="E44" s="25"/>
      <c r="F44" s="24"/>
      <c r="H44" s="31"/>
      <c r="AD44" s="32"/>
      <c r="AE44" s="29"/>
      <c r="AF44" s="29"/>
      <c r="AG44" s="32"/>
      <c r="AH44" s="32"/>
      <c r="AI44" s="32"/>
      <c r="AJ44" s="32"/>
      <c r="AK44" s="32"/>
      <c r="AL44" s="32"/>
      <c r="AM44" s="32"/>
      <c r="AN44" s="32"/>
      <c r="AO44" s="32"/>
    </row>
    <row r="45" spans="1:41" s="30" customFormat="1" ht="19.5" customHeight="1">
      <c r="A45" s="445" t="s">
        <v>49</v>
      </c>
      <c r="B45" s="445"/>
      <c r="C45" s="445"/>
      <c r="D45" s="439"/>
      <c r="E45" s="440"/>
      <c r="F45" s="440"/>
      <c r="H45" s="31"/>
      <c r="AD45" s="32"/>
      <c r="AE45" s="29"/>
      <c r="AF45" s="29"/>
      <c r="AG45" s="32"/>
      <c r="AH45" s="32"/>
      <c r="AI45" s="32"/>
      <c r="AJ45" s="32"/>
      <c r="AK45" s="32"/>
      <c r="AL45" s="32"/>
      <c r="AM45" s="32"/>
      <c r="AN45" s="32"/>
      <c r="AO45" s="32"/>
    </row>
    <row r="46" spans="1:41" s="30" customFormat="1" ht="19.5" customHeight="1">
      <c r="A46" s="444"/>
      <c r="B46" s="444"/>
      <c r="C46" s="444"/>
      <c r="D46" s="33"/>
      <c r="E46" s="33"/>
      <c r="F46" s="33"/>
      <c r="H46" s="31"/>
      <c r="AD46" s="32"/>
      <c r="AE46" s="29"/>
      <c r="AF46" s="29"/>
      <c r="AG46" s="32"/>
      <c r="AH46" s="32"/>
      <c r="AI46" s="32"/>
      <c r="AJ46" s="32"/>
      <c r="AK46" s="32"/>
      <c r="AL46" s="32"/>
      <c r="AM46" s="32"/>
      <c r="AN46" s="32"/>
      <c r="AO46" s="32"/>
    </row>
    <row r="47" spans="1:41" s="30" customFormat="1" ht="19.5" customHeight="1">
      <c r="A47" s="443"/>
      <c r="B47" s="443"/>
      <c r="C47" s="443"/>
      <c r="D47" s="33"/>
      <c r="E47" s="33"/>
      <c r="F47" s="33"/>
      <c r="H47" s="31"/>
      <c r="AD47" s="32"/>
      <c r="AE47" s="29"/>
      <c r="AF47" s="29"/>
      <c r="AG47" s="32"/>
      <c r="AH47" s="32"/>
      <c r="AI47" s="32"/>
      <c r="AJ47" s="32"/>
      <c r="AK47" s="32"/>
      <c r="AL47" s="32"/>
      <c r="AM47" s="32"/>
      <c r="AN47" s="32"/>
      <c r="AO47" s="32"/>
    </row>
    <row r="48" spans="1:41" s="30" customFormat="1" ht="19.5" customHeight="1">
      <c r="A48" s="442" t="s">
        <v>50</v>
      </c>
      <c r="B48" s="442"/>
      <c r="C48" s="442"/>
      <c r="D48" s="439"/>
      <c r="E48" s="440"/>
      <c r="F48" s="440"/>
      <c r="H48" s="31"/>
      <c r="AD48" s="32"/>
      <c r="AE48" s="29"/>
      <c r="AF48" s="29"/>
      <c r="AG48" s="32"/>
      <c r="AH48" s="32"/>
      <c r="AI48" s="32"/>
      <c r="AJ48" s="32"/>
      <c r="AK48" s="32"/>
      <c r="AL48" s="32"/>
      <c r="AM48" s="32"/>
      <c r="AN48" s="32"/>
      <c r="AO48" s="32"/>
    </row>
    <row r="49" spans="1:41" s="30" customFormat="1" ht="19.5" customHeight="1">
      <c r="A49" s="442" t="s">
        <v>48</v>
      </c>
      <c r="B49" s="442"/>
      <c r="C49" s="442"/>
      <c r="D49" s="439"/>
      <c r="E49" s="440"/>
      <c r="F49" s="440"/>
      <c r="H49" s="31"/>
      <c r="AD49" s="32"/>
      <c r="AE49" s="29"/>
      <c r="AF49" s="29"/>
      <c r="AG49" s="32"/>
      <c r="AH49" s="32"/>
      <c r="AI49" s="32"/>
      <c r="AJ49" s="32"/>
      <c r="AK49" s="32"/>
      <c r="AL49" s="32"/>
      <c r="AM49" s="32"/>
      <c r="AN49" s="32"/>
      <c r="AO49" s="32"/>
    </row>
    <row r="50" spans="1:41" s="30" customFormat="1" ht="19.5" customHeight="1">
      <c r="A50" s="442" t="s">
        <v>51</v>
      </c>
      <c r="B50" s="442"/>
      <c r="C50" s="442"/>
      <c r="D50" s="439"/>
      <c r="E50" s="440"/>
      <c r="F50" s="440"/>
      <c r="H50" s="31"/>
      <c r="AD50" s="32"/>
      <c r="AE50" s="29"/>
      <c r="AF50" s="29"/>
      <c r="AG50" s="32"/>
      <c r="AH50" s="32"/>
      <c r="AI50" s="32"/>
      <c r="AJ50" s="32"/>
      <c r="AK50" s="32"/>
      <c r="AL50" s="32"/>
      <c r="AM50" s="32"/>
      <c r="AN50" s="32"/>
      <c r="AO50" s="32"/>
    </row>
    <row r="51" spans="1:41" s="30" customFormat="1" ht="19.5" customHeight="1">
      <c r="A51" s="445" t="s">
        <v>52</v>
      </c>
      <c r="B51" s="445"/>
      <c r="C51" s="445"/>
      <c r="D51" s="439"/>
      <c r="E51" s="440"/>
      <c r="F51" s="440"/>
      <c r="H51" s="31"/>
      <c r="AD51" s="32"/>
      <c r="AE51" s="29"/>
      <c r="AF51" s="29"/>
      <c r="AG51" s="32"/>
      <c r="AH51" s="32"/>
      <c r="AI51" s="32"/>
      <c r="AJ51" s="32"/>
      <c r="AK51" s="32"/>
      <c r="AL51" s="32"/>
      <c r="AM51" s="32"/>
      <c r="AN51" s="32"/>
      <c r="AO51" s="32"/>
    </row>
    <row r="52" spans="1:41" s="30" customFormat="1" ht="19.5" customHeight="1">
      <c r="A52" s="444"/>
      <c r="B52" s="444"/>
      <c r="C52" s="444"/>
      <c r="D52" s="33"/>
      <c r="E52" s="33"/>
      <c r="F52" s="33"/>
      <c r="H52" s="31"/>
      <c r="AD52" s="32"/>
      <c r="AE52" s="29"/>
      <c r="AF52" s="29"/>
      <c r="AG52" s="32"/>
      <c r="AH52" s="32"/>
      <c r="AI52" s="32"/>
      <c r="AJ52" s="32"/>
      <c r="AK52" s="32"/>
      <c r="AL52" s="32"/>
      <c r="AM52" s="32"/>
      <c r="AN52" s="32"/>
      <c r="AO52" s="32"/>
    </row>
    <row r="53" spans="1:41" s="30" customFormat="1" ht="19.5" customHeight="1">
      <c r="A53" s="443"/>
      <c r="B53" s="443"/>
      <c r="C53" s="443"/>
      <c r="D53" s="33"/>
      <c r="E53" s="33"/>
      <c r="F53" s="33"/>
      <c r="H53" s="31"/>
      <c r="AD53" s="32"/>
      <c r="AE53" s="29"/>
      <c r="AF53" s="29"/>
      <c r="AG53" s="32"/>
      <c r="AH53" s="32"/>
      <c r="AI53" s="32"/>
      <c r="AJ53" s="32"/>
      <c r="AK53" s="32"/>
      <c r="AL53" s="32"/>
      <c r="AM53" s="32"/>
      <c r="AN53" s="32"/>
      <c r="AO53" s="32"/>
    </row>
    <row r="54" spans="1:41" s="30" customFormat="1" ht="44.25" customHeight="1">
      <c r="A54" s="44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4" s="441"/>
      <c r="C54" s="441"/>
      <c r="D54" s="441"/>
      <c r="E54" s="441"/>
      <c r="F54" s="441"/>
      <c r="H54" s="31"/>
      <c r="AD54" s="32"/>
      <c r="AE54" s="29"/>
      <c r="AF54" s="29"/>
      <c r="AG54" s="32"/>
      <c r="AH54" s="32"/>
      <c r="AI54" s="32"/>
      <c r="AJ54" s="32"/>
      <c r="AK54" s="32"/>
      <c r="AL54" s="32"/>
      <c r="AM54" s="32"/>
      <c r="AN54" s="32"/>
      <c r="AO54" s="32"/>
    </row>
    <row r="55" spans="1:41" s="30" customFormat="1" ht="13.5" customHeight="1">
      <c r="A55" s="437" t="s">
        <v>36</v>
      </c>
      <c r="B55" s="437"/>
      <c r="C55" s="437"/>
      <c r="D55" s="437"/>
      <c r="E55" s="437"/>
      <c r="F55" s="437"/>
      <c r="H55" s="31"/>
      <c r="AD55" s="32"/>
      <c r="AE55" s="29"/>
      <c r="AF55" s="29"/>
      <c r="AG55" s="32"/>
      <c r="AH55" s="32"/>
      <c r="AI55" s="32"/>
      <c r="AJ55" s="32"/>
      <c r="AK55" s="32"/>
      <c r="AL55" s="32"/>
      <c r="AM55" s="32"/>
      <c r="AN55" s="32"/>
      <c r="AO55" s="32"/>
    </row>
    <row r="56" spans="1:41" s="30" customFormat="1" ht="33" customHeight="1">
      <c r="A56" s="31"/>
      <c r="B56" s="31"/>
      <c r="H56" s="31"/>
      <c r="AD56" s="32"/>
      <c r="AE56" s="29"/>
      <c r="AF56" s="29"/>
      <c r="AG56" s="32"/>
      <c r="AH56" s="32"/>
      <c r="AI56" s="32"/>
      <c r="AJ56" s="32"/>
      <c r="AK56" s="32"/>
      <c r="AL56" s="32"/>
      <c r="AM56" s="32"/>
      <c r="AN56" s="32"/>
      <c r="AO56" s="32"/>
    </row>
    <row r="57" spans="1:41" s="30" customFormat="1" ht="33" customHeight="1">
      <c r="A57" s="31"/>
      <c r="B57" s="31"/>
      <c r="H57" s="31"/>
      <c r="AD57" s="32"/>
      <c r="AE57" s="29"/>
      <c r="AF57" s="29"/>
      <c r="AG57" s="32"/>
      <c r="AH57" s="32"/>
      <c r="AI57" s="32"/>
      <c r="AJ57" s="32"/>
      <c r="AK57" s="32"/>
      <c r="AL57" s="32"/>
      <c r="AM57" s="32"/>
      <c r="AN57" s="32"/>
      <c r="AO57" s="32"/>
    </row>
    <row r="58" spans="1:41">
      <c r="A58" s="31"/>
    </row>
    <row r="59" spans="1:41">
      <c r="A59" s="31"/>
    </row>
    <row r="60" spans="1:41">
      <c r="A60" s="31"/>
    </row>
    <row r="61" spans="1:41">
      <c r="A61" s="31"/>
    </row>
    <row r="62" spans="1:41">
      <c r="A62" s="31"/>
    </row>
    <row r="63" spans="1:41">
      <c r="A63" s="31"/>
    </row>
    <row r="64" spans="1:41">
      <c r="A64" s="31"/>
    </row>
    <row r="65" spans="1:1">
      <c r="A65" s="31"/>
    </row>
    <row r="66" spans="1:1">
      <c r="A66" s="31"/>
    </row>
    <row r="67" spans="1:1">
      <c r="A67" s="31"/>
    </row>
    <row r="68" spans="1:1">
      <c r="A68" s="31"/>
    </row>
    <row r="69" spans="1:1">
      <c r="A69" s="31"/>
    </row>
  </sheetData>
  <sheetProtection algorithmName="SHA-512" hashValue="eCLvQ3aUA1CR/O1CsrLB0+k5sjGcWRFJJk6vJg2JtyC8zGtxYX4crTYVWtUZiT5Gj/KiZ6H/oRf6VnxnMNZ6Rg==" saltValue="ESjfQo+bHS3XZD6ifD8CzA==" spinCount="100000" sheet="1" selectLockedCells="1"/>
  <customSheetViews>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1">
    <mergeCell ref="D49:F49"/>
    <mergeCell ref="B35:F35"/>
    <mergeCell ref="B24:F24"/>
    <mergeCell ref="B22:C22"/>
    <mergeCell ref="B32:F32"/>
    <mergeCell ref="D45:F45"/>
    <mergeCell ref="B31:F31"/>
    <mergeCell ref="B33:F33"/>
    <mergeCell ref="A45:C45"/>
    <mergeCell ref="B34:F34"/>
    <mergeCell ref="B41:C41"/>
    <mergeCell ref="B30:F30"/>
    <mergeCell ref="A48:C48"/>
    <mergeCell ref="B29:F29"/>
    <mergeCell ref="B23:C23"/>
    <mergeCell ref="D23:F23"/>
    <mergeCell ref="A55:F55"/>
    <mergeCell ref="B25:F25"/>
    <mergeCell ref="B26:F26"/>
    <mergeCell ref="B27:F27"/>
    <mergeCell ref="D51:F51"/>
    <mergeCell ref="B28:F28"/>
    <mergeCell ref="A54:F54"/>
    <mergeCell ref="A50:C50"/>
    <mergeCell ref="A53:C53"/>
    <mergeCell ref="D50:F50"/>
    <mergeCell ref="A52:C52"/>
    <mergeCell ref="A46:C46"/>
    <mergeCell ref="A49:C49"/>
    <mergeCell ref="A47:C47"/>
    <mergeCell ref="A51:C51"/>
    <mergeCell ref="D48:F48"/>
    <mergeCell ref="B21:C21"/>
    <mergeCell ref="B20:F20"/>
    <mergeCell ref="B19:F19"/>
    <mergeCell ref="A3:F3"/>
    <mergeCell ref="C5:F5"/>
    <mergeCell ref="B6:C6"/>
    <mergeCell ref="C15:F15"/>
    <mergeCell ref="B17:F17"/>
    <mergeCell ref="B18:F18"/>
  </mergeCells>
  <conditionalFormatting sqref="B34:F34">
    <cfRule type="expression" dxfId="3" priority="1">
      <formula>$H$34=1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indexed="12"/>
  </sheetPr>
  <dimension ref="A1:AN182"/>
  <sheetViews>
    <sheetView view="pageBreakPreview" zoomScaleNormal="55" zoomScaleSheetLayoutView="100" workbookViewId="0">
      <selection activeCell="J15" sqref="J15"/>
    </sheetView>
  </sheetViews>
  <sheetFormatPr defaultRowHeight="16.5"/>
  <cols>
    <col min="1" max="1" width="11.375" style="277" customWidth="1"/>
    <col min="2" max="2" width="16.625" style="277" customWidth="1"/>
    <col min="3" max="3" width="10.375" style="277" customWidth="1"/>
    <col min="4" max="4" width="16.25" style="217" customWidth="1"/>
    <col min="5" max="5" width="10" style="217" customWidth="1"/>
    <col min="6" max="6" width="13.625" style="217" customWidth="1"/>
    <col min="7" max="7" width="29.125" style="215" customWidth="1"/>
    <col min="8" max="8" width="7" style="217" customWidth="1"/>
    <col min="9" max="9" width="10.25" style="217" customWidth="1"/>
    <col min="10" max="10" width="13" style="283" customWidth="1"/>
    <col min="11" max="11" width="15" style="283" customWidth="1"/>
    <col min="12" max="12" width="9" style="266" customWidth="1"/>
    <col min="13" max="13" width="14.25" style="266" customWidth="1"/>
    <col min="14" max="14" width="24.125" style="266" customWidth="1"/>
    <col min="15" max="15" width="11.125" style="267" customWidth="1"/>
    <col min="16" max="16" width="12.75" style="267" customWidth="1"/>
    <col min="17" max="17" width="11.375" style="268" customWidth="1"/>
    <col min="18" max="18" width="10.375" customWidth="1"/>
    <col min="19" max="19" width="17.75" customWidth="1"/>
    <col min="20" max="20" width="10.5" customWidth="1"/>
    <col min="21" max="21" width="12.375" customWidth="1"/>
    <col min="22" max="23" width="9" style="271" customWidth="1"/>
    <col min="24" max="24" width="10.875" customWidth="1"/>
    <col min="25" max="25" width="18.75" customWidth="1"/>
    <col min="26" max="26" width="9" customWidth="1"/>
    <col min="27" max="39" width="9" style="272" customWidth="1"/>
    <col min="40" max="40" width="9" style="272"/>
  </cols>
  <sheetData>
    <row r="1" spans="1:40" ht="18.75">
      <c r="A1" s="212" t="str">
        <f>Cover!B3</f>
        <v>Specification No.:NESH/CSM/OT/PRANIT/1500-1324/BPS-Vol-IC</v>
      </c>
      <c r="B1" s="212"/>
      <c r="C1" s="213"/>
      <c r="D1" s="214"/>
      <c r="E1" s="214"/>
      <c r="F1" s="214"/>
      <c r="H1" s="214"/>
      <c r="I1" s="214"/>
      <c r="J1" s="475" t="s">
        <v>257</v>
      </c>
      <c r="K1" s="475"/>
      <c r="S1" s="269" t="s">
        <v>41</v>
      </c>
      <c r="T1" s="270" t="e">
        <f>SUMIF(#REF!, "Direct",#REF!)</f>
        <v>#REF!</v>
      </c>
      <c r="Y1" s="270" t="e">
        <f>#REF!</f>
        <v>#REF!</v>
      </c>
      <c r="Z1" t="s">
        <v>42</v>
      </c>
    </row>
    <row r="2" spans="1:40" s="276" customFormat="1" ht="38.25" customHeight="1">
      <c r="A2" s="459" t="str">
        <f>Basic!A2&amp;":"&amp;Basic!B2</f>
        <v>Name of Package:Replacement of overhead LTAC system and street lighting of POWERGRID Kumarghat colony complex with underground cabling and proper lighting for boundary as per BoQ and instruction of Engineer-in-charge.</v>
      </c>
      <c r="B2" s="460"/>
      <c r="C2" s="460"/>
      <c r="D2" s="460"/>
      <c r="E2" s="460"/>
      <c r="F2" s="460"/>
      <c r="G2" s="460"/>
      <c r="H2" s="460"/>
      <c r="I2" s="460"/>
      <c r="J2" s="460"/>
      <c r="K2" s="460"/>
      <c r="L2" s="273"/>
      <c r="M2" s="273"/>
      <c r="N2" s="274"/>
      <c r="O2" s="275"/>
      <c r="P2" s="275"/>
      <c r="Q2" s="275"/>
      <c r="S2" s="277"/>
      <c r="V2" s="453"/>
      <c r="W2" s="453"/>
      <c r="AA2" s="278"/>
      <c r="AB2" s="278"/>
      <c r="AC2" s="278"/>
      <c r="AD2" s="278"/>
      <c r="AE2" s="278"/>
      <c r="AF2" s="278"/>
      <c r="AG2" s="278"/>
      <c r="AH2" s="278"/>
      <c r="AI2" s="278"/>
      <c r="AJ2" s="278"/>
      <c r="AK2" s="278"/>
      <c r="AL2" s="278"/>
      <c r="AM2" s="278"/>
      <c r="AN2" s="278"/>
    </row>
    <row r="3" spans="1:40" ht="28.5" customHeight="1">
      <c r="A3" s="461" t="s">
        <v>174</v>
      </c>
      <c r="B3" s="462"/>
      <c r="C3" s="462"/>
      <c r="D3" s="462"/>
      <c r="E3" s="462"/>
      <c r="F3" s="462"/>
      <c r="G3" s="462"/>
      <c r="H3" s="462"/>
      <c r="I3" s="462"/>
      <c r="J3" s="462"/>
      <c r="K3" s="462"/>
      <c r="N3" s="279"/>
      <c r="O3" s="280"/>
      <c r="P3" s="280"/>
      <c r="Q3" s="280"/>
      <c r="S3" s="215"/>
      <c r="T3" s="281"/>
      <c r="U3" s="282"/>
    </row>
    <row r="4" spans="1:40" s="42" customFormat="1" ht="26.25" customHeight="1">
      <c r="A4" s="284" t="str">
        <f>"Bidder’s Name and Address:( "&amp;MID('Names of Bidder'!B9,8,20) &amp;")"</f>
        <v>Bidder’s Name and Address:(  Sole Bidder)</v>
      </c>
      <c r="B4" s="284"/>
      <c r="C4" s="284"/>
      <c r="D4" s="284"/>
      <c r="E4" s="285"/>
      <c r="F4" s="285"/>
      <c r="G4" s="286"/>
      <c r="H4" s="265" t="s">
        <v>152</v>
      </c>
      <c r="I4" s="285"/>
      <c r="J4" s="178"/>
      <c r="K4" s="179"/>
      <c r="L4" s="266"/>
      <c r="M4" s="266"/>
      <c r="N4" s="279"/>
      <c r="O4" s="280"/>
      <c r="P4" s="280"/>
      <c r="Q4" s="280"/>
      <c r="S4" s="61"/>
      <c r="T4" s="287"/>
      <c r="V4" s="24"/>
      <c r="W4" s="24"/>
      <c r="AA4" s="272"/>
      <c r="AB4" s="272"/>
      <c r="AC4" s="272"/>
      <c r="AD4" s="272"/>
      <c r="AE4" s="272"/>
      <c r="AF4" s="272"/>
      <c r="AG4" s="272"/>
      <c r="AH4" s="272"/>
      <c r="AI4" s="272"/>
      <c r="AJ4" s="272"/>
      <c r="AK4" s="272"/>
      <c r="AL4" s="272"/>
      <c r="AM4" s="272"/>
      <c r="AN4" s="272"/>
    </row>
    <row r="5" spans="1:40" s="42" customFormat="1">
      <c r="A5" s="455" t="str">
        <f>IF('Names of Bidder'!I6=2,'Names of Bidder'!J12,"")</f>
        <v/>
      </c>
      <c r="B5" s="455"/>
      <c r="C5" s="455"/>
      <c r="D5" s="455"/>
      <c r="E5" s="288"/>
      <c r="F5" s="288"/>
      <c r="G5" s="289"/>
      <c r="H5" s="290"/>
      <c r="I5" s="218" t="str">
        <f>'Bid Form 2nd Envelope'!A9</f>
        <v>Sr. General Manager (C&amp;M)</v>
      </c>
      <c r="J5" s="180"/>
      <c r="K5" s="179"/>
      <c r="L5" s="266"/>
      <c r="M5" s="266"/>
      <c r="N5" s="291"/>
      <c r="O5" s="292"/>
      <c r="P5" s="292"/>
      <c r="Q5" s="292"/>
      <c r="V5" s="454"/>
      <c r="W5" s="454"/>
      <c r="AA5" s="272"/>
      <c r="AB5" s="272"/>
      <c r="AC5" s="272"/>
      <c r="AD5" s="272"/>
      <c r="AE5" s="272"/>
      <c r="AF5" s="272"/>
      <c r="AG5" s="272"/>
      <c r="AH5" s="272"/>
      <c r="AI5" s="272"/>
      <c r="AJ5" s="272"/>
      <c r="AK5" s="272"/>
      <c r="AL5" s="272"/>
      <c r="AM5" s="272"/>
      <c r="AN5" s="272"/>
    </row>
    <row r="6" spans="1:40" s="42" customFormat="1">
      <c r="A6" s="293" t="s">
        <v>72</v>
      </c>
      <c r="B6" s="293"/>
      <c r="C6" s="294" t="str">
        <f>'Names of Bidder'!D9</f>
        <v>Name</v>
      </c>
      <c r="D6" s="295"/>
      <c r="E6" s="296"/>
      <c r="F6" s="296"/>
      <c r="G6" s="61"/>
      <c r="H6" s="290"/>
      <c r="I6" s="218" t="str">
        <f>'Bid Form 2nd Envelope'!A10</f>
        <v xml:space="preserve">Power Grid Corporation of India Limited </v>
      </c>
      <c r="J6" s="180"/>
      <c r="K6" s="179"/>
      <c r="L6" s="266"/>
      <c r="M6" s="266"/>
      <c r="N6" s="279"/>
      <c r="O6" s="297"/>
      <c r="P6" s="297"/>
      <c r="Q6" s="297"/>
      <c r="V6" s="24"/>
      <c r="W6" s="24"/>
      <c r="Y6" s="298" t="e">
        <f>IF(#REF!=1,#REF!&amp;" &amp; "&amp;#REF!,IF(#REF!="2 or More",#REF!&amp;" , "&amp;#REF!&amp;" &amp; "&amp;#REF!,""))</f>
        <v>#REF!</v>
      </c>
      <c r="AA6" s="272"/>
      <c r="AB6" s="272"/>
      <c r="AC6" s="272"/>
      <c r="AD6" s="272"/>
      <c r="AE6" s="272"/>
      <c r="AF6" s="272"/>
      <c r="AG6" s="272"/>
      <c r="AH6" s="272"/>
      <c r="AI6" s="272"/>
      <c r="AJ6" s="272"/>
      <c r="AK6" s="272"/>
      <c r="AL6" s="272"/>
      <c r="AM6" s="272"/>
      <c r="AN6" s="272"/>
    </row>
    <row r="7" spans="1:40" s="42" customFormat="1">
      <c r="A7" s="293" t="s">
        <v>73</v>
      </c>
      <c r="B7" s="293"/>
      <c r="C7" s="294" t="str">
        <f>'Names of Bidder'!D10</f>
        <v>Add1</v>
      </c>
      <c r="D7" s="299"/>
      <c r="E7" s="296"/>
      <c r="F7" s="296"/>
      <c r="G7" s="61"/>
      <c r="H7" s="290"/>
      <c r="I7" s="218" t="str">
        <f>'Bid Form 2nd Envelope'!A11</f>
        <v>North Eastern Region</v>
      </c>
      <c r="J7" s="180"/>
      <c r="K7" s="179"/>
      <c r="L7" s="266"/>
      <c r="M7" s="266"/>
      <c r="N7" s="279"/>
      <c r="O7" s="297"/>
      <c r="P7" s="297"/>
      <c r="Q7" s="297"/>
      <c r="V7" s="24"/>
      <c r="W7" s="24"/>
      <c r="AA7" s="272"/>
      <c r="AB7" s="272"/>
      <c r="AC7" s="272"/>
      <c r="AD7" s="272"/>
      <c r="AE7" s="272"/>
      <c r="AF7" s="272"/>
      <c r="AG7" s="272"/>
      <c r="AH7" s="272"/>
      <c r="AI7" s="272"/>
      <c r="AJ7" s="272"/>
      <c r="AK7" s="272"/>
      <c r="AL7" s="272"/>
      <c r="AM7" s="272"/>
      <c r="AN7" s="272"/>
    </row>
    <row r="8" spans="1:40" s="42" customFormat="1">
      <c r="A8" s="300"/>
      <c r="B8" s="300"/>
      <c r="C8" s="294" t="str">
        <f>'Names of Bidder'!D11</f>
        <v>Add2</v>
      </c>
      <c r="D8" s="299"/>
      <c r="E8" s="296"/>
      <c r="F8" s="296"/>
      <c r="G8" s="61"/>
      <c r="H8" s="290"/>
      <c r="I8" s="218" t="str">
        <f>'Bid Form 2nd Envelope'!A12</f>
        <v xml:space="preserve">Dongtieh, Lower Nongrah, Lapalang </v>
      </c>
      <c r="J8" s="180"/>
      <c r="K8" s="179"/>
      <c r="L8" s="266"/>
      <c r="M8" s="266"/>
      <c r="N8" s="291"/>
      <c r="O8" s="301"/>
      <c r="P8" s="280"/>
      <c r="Q8" s="302"/>
      <c r="V8" s="24"/>
      <c r="W8" s="24"/>
      <c r="AA8" s="272"/>
      <c r="AB8" s="272"/>
      <c r="AC8" s="272"/>
      <c r="AD8" s="272"/>
      <c r="AE8" s="272"/>
      <c r="AF8" s="272"/>
      <c r="AG8" s="272"/>
      <c r="AH8" s="272"/>
      <c r="AI8" s="272"/>
      <c r="AJ8" s="272"/>
      <c r="AK8" s="272"/>
      <c r="AL8" s="272"/>
      <c r="AM8" s="272"/>
      <c r="AN8" s="272"/>
    </row>
    <row r="9" spans="1:40">
      <c r="A9" s="303"/>
      <c r="B9" s="304"/>
      <c r="C9" s="305"/>
      <c r="D9" s="305"/>
      <c r="E9" s="306"/>
      <c r="F9" s="306"/>
      <c r="H9" s="283"/>
      <c r="I9" s="218" t="str">
        <f>'Bid Form 2nd Envelope'!A13</f>
        <v>Shillong – 793 006 (Meghalaya).</v>
      </c>
      <c r="J9" s="181"/>
      <c r="K9" s="182"/>
      <c r="V9" s="452"/>
      <c r="W9" s="452"/>
    </row>
    <row r="10" spans="1:40" ht="52.5" customHeight="1">
      <c r="A10" s="479" t="s">
        <v>330</v>
      </c>
      <c r="B10" s="479"/>
      <c r="C10" s="479"/>
      <c r="D10" s="479"/>
      <c r="E10" s="479"/>
      <c r="F10" s="479"/>
      <c r="G10" s="479"/>
      <c r="H10" s="479"/>
      <c r="I10" s="479"/>
      <c r="J10" s="479"/>
      <c r="K10" s="479"/>
      <c r="O10" s="456"/>
      <c r="P10" s="456"/>
      <c r="R10" s="457"/>
      <c r="S10" s="457"/>
      <c r="T10" t="s">
        <v>0</v>
      </c>
      <c r="V10" s="452"/>
      <c r="W10" s="452"/>
    </row>
    <row r="11" spans="1:40" s="283" customFormat="1" ht="125.25" customHeight="1">
      <c r="A11" s="308" t="s">
        <v>61</v>
      </c>
      <c r="B11" s="308" t="s">
        <v>176</v>
      </c>
      <c r="C11" s="308" t="s">
        <v>106</v>
      </c>
      <c r="D11" s="308" t="s">
        <v>162</v>
      </c>
      <c r="E11" s="308" t="s">
        <v>99</v>
      </c>
      <c r="F11" s="308" t="s">
        <v>163</v>
      </c>
      <c r="G11" s="308" t="s">
        <v>70</v>
      </c>
      <c r="H11" s="308" t="s">
        <v>60</v>
      </c>
      <c r="I11" s="308" t="s">
        <v>62</v>
      </c>
      <c r="J11" s="308" t="s">
        <v>164</v>
      </c>
      <c r="K11" s="308" t="s">
        <v>165</v>
      </c>
      <c r="L11" s="309"/>
      <c r="M11" s="309"/>
      <c r="N11" s="309"/>
      <c r="O11" s="310"/>
      <c r="P11" s="310"/>
      <c r="Q11" s="309"/>
      <c r="R11" s="288"/>
      <c r="S11" s="288"/>
      <c r="AA11" s="311"/>
      <c r="AB11" s="311"/>
      <c r="AC11" s="311"/>
      <c r="AD11" s="311"/>
      <c r="AE11" s="311"/>
      <c r="AF11" s="311"/>
      <c r="AG11" s="311"/>
      <c r="AH11" s="311"/>
      <c r="AI11" s="311"/>
      <c r="AJ11" s="311"/>
      <c r="AK11" s="311"/>
      <c r="AL11" s="311"/>
      <c r="AM11" s="311"/>
      <c r="AN11" s="311"/>
    </row>
    <row r="12" spans="1:40" s="319" customFormat="1" ht="18.75" customHeight="1">
      <c r="A12" s="312">
        <v>1</v>
      </c>
      <c r="B12" s="312">
        <v>2</v>
      </c>
      <c r="C12" s="312">
        <v>3</v>
      </c>
      <c r="D12" s="313">
        <v>4</v>
      </c>
      <c r="E12" s="313">
        <v>5</v>
      </c>
      <c r="F12" s="313">
        <v>6</v>
      </c>
      <c r="G12" s="314">
        <v>7</v>
      </c>
      <c r="H12" s="312">
        <v>8</v>
      </c>
      <c r="I12" s="312">
        <v>9</v>
      </c>
      <c r="J12" s="312">
        <v>10</v>
      </c>
      <c r="K12" s="312" t="s">
        <v>175</v>
      </c>
      <c r="L12" s="315"/>
      <c r="M12" s="315"/>
      <c r="N12" s="315"/>
      <c r="O12" s="316"/>
      <c r="P12" s="316"/>
      <c r="Q12" s="317"/>
      <c r="R12" s="318"/>
      <c r="S12" s="318"/>
      <c r="V12" s="320"/>
      <c r="W12" s="320"/>
      <c r="AA12" s="321"/>
      <c r="AB12" s="321"/>
      <c r="AC12" s="321"/>
      <c r="AD12" s="321"/>
      <c r="AE12" s="321"/>
      <c r="AF12" s="321"/>
      <c r="AG12" s="321"/>
      <c r="AH12" s="321"/>
      <c r="AI12" s="321"/>
      <c r="AJ12" s="321"/>
      <c r="AK12" s="321"/>
      <c r="AL12" s="321"/>
      <c r="AM12" s="321"/>
      <c r="AN12" s="321"/>
    </row>
    <row r="13" spans="1:40" s="328" customFormat="1" ht="20.25" customHeight="1">
      <c r="A13" s="476" t="s">
        <v>177</v>
      </c>
      <c r="B13" s="476"/>
      <c r="C13" s="476"/>
      <c r="D13" s="476"/>
      <c r="E13" s="476"/>
      <c r="F13" s="476"/>
      <c r="G13" s="322"/>
      <c r="H13" s="323"/>
      <c r="I13" s="324"/>
      <c r="J13" s="324"/>
      <c r="K13" s="227"/>
      <c r="L13" s="307"/>
      <c r="M13" s="307"/>
      <c r="N13" s="307"/>
      <c r="O13" s="325"/>
      <c r="P13" s="325"/>
      <c r="Q13" s="326"/>
      <c r="R13" s="327"/>
      <c r="S13" s="327"/>
      <c r="AA13" s="329"/>
      <c r="AB13" s="329"/>
      <c r="AC13" s="329"/>
      <c r="AD13" s="329"/>
      <c r="AE13" s="329"/>
      <c r="AF13" s="329"/>
      <c r="AG13" s="329"/>
      <c r="AH13" s="329"/>
      <c r="AI13" s="329"/>
      <c r="AJ13" s="329"/>
      <c r="AK13" s="329"/>
      <c r="AL13" s="329"/>
      <c r="AM13" s="329"/>
      <c r="AN13" s="329"/>
    </row>
    <row r="14" spans="1:40" s="328" customFormat="1" ht="22.5" customHeight="1">
      <c r="A14" s="330" t="s">
        <v>178</v>
      </c>
      <c r="B14" s="330"/>
      <c r="C14" s="330"/>
      <c r="D14" s="330"/>
      <c r="E14" s="330"/>
      <c r="F14" s="330"/>
      <c r="G14" s="331"/>
      <c r="H14" s="332"/>
      <c r="I14" s="333"/>
      <c r="J14" s="333"/>
      <c r="K14" s="208"/>
      <c r="L14" s="307"/>
      <c r="M14" s="307"/>
      <c r="N14" s="307"/>
      <c r="O14" s="325"/>
      <c r="P14" s="325"/>
      <c r="Q14" s="326"/>
      <c r="R14" s="327"/>
      <c r="S14" s="327"/>
      <c r="AA14" s="329"/>
      <c r="AB14" s="329"/>
      <c r="AC14" s="329"/>
      <c r="AD14" s="329"/>
      <c r="AE14" s="329"/>
      <c r="AF14" s="329"/>
      <c r="AG14" s="329"/>
      <c r="AH14" s="329"/>
      <c r="AI14" s="329"/>
      <c r="AJ14" s="329"/>
      <c r="AK14" s="329"/>
      <c r="AL14" s="329"/>
      <c r="AM14" s="329"/>
      <c r="AN14" s="329"/>
    </row>
    <row r="15" spans="1:40" s="328" customFormat="1" ht="32.25" customHeight="1">
      <c r="A15" s="334">
        <v>1</v>
      </c>
      <c r="B15" s="335" t="s">
        <v>185</v>
      </c>
      <c r="C15" s="262">
        <v>85446090</v>
      </c>
      <c r="D15" s="206"/>
      <c r="E15" s="183">
        <v>0.18</v>
      </c>
      <c r="F15" s="206"/>
      <c r="G15" s="337" t="s">
        <v>179</v>
      </c>
      <c r="H15" s="226" t="s">
        <v>159</v>
      </c>
      <c r="I15" s="338">
        <v>0.29399999999999998</v>
      </c>
      <c r="J15" s="207"/>
      <c r="K15" s="184" t="str">
        <f>IF(J15=0,"Included", IF(ISERROR(I15*J15),"Included", I15*J15))</f>
        <v>Included</v>
      </c>
      <c r="L15" s="307"/>
      <c r="M15" s="307"/>
      <c r="N15" s="307"/>
      <c r="O15" s="325"/>
      <c r="P15" s="325"/>
      <c r="Q15" s="326"/>
      <c r="R15" s="327"/>
      <c r="S15" s="327"/>
      <c r="AA15" s="329"/>
      <c r="AB15" s="329"/>
      <c r="AC15" s="329"/>
      <c r="AD15" s="329"/>
      <c r="AE15" s="329"/>
      <c r="AF15" s="329"/>
      <c r="AG15" s="329"/>
      <c r="AH15" s="329"/>
      <c r="AI15" s="329"/>
      <c r="AJ15" s="329"/>
      <c r="AK15" s="329"/>
      <c r="AL15" s="329"/>
      <c r="AM15" s="329"/>
      <c r="AN15" s="329"/>
    </row>
    <row r="16" spans="1:40" s="328" customFormat="1" ht="38.25" customHeight="1">
      <c r="A16" s="334">
        <v>2</v>
      </c>
      <c r="B16" s="335" t="s">
        <v>186</v>
      </c>
      <c r="C16" s="262">
        <v>85446090</v>
      </c>
      <c r="D16" s="206"/>
      <c r="E16" s="183">
        <v>0.18</v>
      </c>
      <c r="F16" s="206"/>
      <c r="G16" s="337" t="s">
        <v>180</v>
      </c>
      <c r="H16" s="226" t="s">
        <v>159</v>
      </c>
      <c r="I16" s="338">
        <v>1.423</v>
      </c>
      <c r="J16" s="207"/>
      <c r="K16" s="184" t="str">
        <f t="shared" ref="K16:K18" si="0">IF(J16=0,"Included", IF(ISERROR(I16*J16),"Included", I16*J16))</f>
        <v>Included</v>
      </c>
      <c r="L16" s="307"/>
      <c r="M16" s="307"/>
      <c r="N16" s="307"/>
      <c r="O16" s="325"/>
      <c r="P16" s="325"/>
      <c r="Q16" s="326"/>
      <c r="R16" s="327"/>
      <c r="S16" s="327"/>
      <c r="AA16" s="329"/>
      <c r="AB16" s="329"/>
      <c r="AC16" s="329"/>
      <c r="AD16" s="329"/>
      <c r="AE16" s="329"/>
      <c r="AF16" s="329"/>
      <c r="AG16" s="329"/>
      <c r="AH16" s="329"/>
      <c r="AI16" s="329"/>
      <c r="AJ16" s="329"/>
      <c r="AK16" s="329"/>
      <c r="AL16" s="329"/>
      <c r="AM16" s="329"/>
      <c r="AN16" s="329"/>
    </row>
    <row r="17" spans="1:40" s="328" customFormat="1" ht="42.75" customHeight="1">
      <c r="A17" s="334">
        <v>3</v>
      </c>
      <c r="B17" s="335" t="s">
        <v>187</v>
      </c>
      <c r="C17" s="262">
        <v>85444920</v>
      </c>
      <c r="D17" s="206"/>
      <c r="E17" s="183">
        <v>0.18</v>
      </c>
      <c r="F17" s="206"/>
      <c r="G17" s="337" t="s">
        <v>181</v>
      </c>
      <c r="H17" s="226" t="s">
        <v>159</v>
      </c>
      <c r="I17" s="338">
        <v>7.3999999999999996E-2</v>
      </c>
      <c r="J17" s="207"/>
      <c r="K17" s="184" t="str">
        <f t="shared" si="0"/>
        <v>Included</v>
      </c>
      <c r="L17" s="307"/>
      <c r="M17" s="307"/>
      <c r="N17" s="307"/>
      <c r="O17" s="325"/>
      <c r="P17" s="325"/>
      <c r="Q17" s="326"/>
      <c r="R17" s="327"/>
      <c r="S17" s="327"/>
      <c r="AA17" s="329"/>
      <c r="AB17" s="329"/>
      <c r="AC17" s="329"/>
      <c r="AD17" s="329"/>
      <c r="AE17" s="329"/>
      <c r="AF17" s="329"/>
      <c r="AG17" s="329"/>
      <c r="AH17" s="329"/>
      <c r="AI17" s="329"/>
      <c r="AJ17" s="329"/>
      <c r="AK17" s="329"/>
      <c r="AL17" s="329"/>
      <c r="AM17" s="329"/>
      <c r="AN17" s="329"/>
    </row>
    <row r="18" spans="1:40" s="328" customFormat="1" ht="35.25" customHeight="1">
      <c r="A18" s="334">
        <v>4</v>
      </c>
      <c r="B18" s="335" t="s">
        <v>188</v>
      </c>
      <c r="C18" s="262">
        <v>85444920</v>
      </c>
      <c r="D18" s="206"/>
      <c r="E18" s="183">
        <v>0.18</v>
      </c>
      <c r="F18" s="206"/>
      <c r="G18" s="340" t="s">
        <v>182</v>
      </c>
      <c r="H18" s="226" t="s">
        <v>159</v>
      </c>
      <c r="I18" s="338">
        <v>1.4179999999999999</v>
      </c>
      <c r="J18" s="207"/>
      <c r="K18" s="184" t="str">
        <f t="shared" si="0"/>
        <v>Included</v>
      </c>
      <c r="L18" s="307"/>
      <c r="M18" s="307"/>
      <c r="N18" s="307"/>
      <c r="O18" s="325"/>
      <c r="P18" s="325"/>
      <c r="Q18" s="326"/>
      <c r="R18" s="327"/>
      <c r="S18" s="327"/>
      <c r="AA18" s="329"/>
      <c r="AB18" s="329"/>
      <c r="AC18" s="329"/>
      <c r="AD18" s="329"/>
      <c r="AE18" s="329"/>
      <c r="AF18" s="329"/>
      <c r="AG18" s="329"/>
      <c r="AH18" s="329"/>
      <c r="AI18" s="329"/>
      <c r="AJ18" s="329"/>
      <c r="AK18" s="329"/>
      <c r="AL18" s="329"/>
      <c r="AM18" s="329"/>
      <c r="AN18" s="329"/>
    </row>
    <row r="19" spans="1:40" s="328" customFormat="1" ht="42" customHeight="1">
      <c r="A19" s="334">
        <v>5</v>
      </c>
      <c r="B19" s="335" t="s">
        <v>189</v>
      </c>
      <c r="C19" s="262">
        <v>85444920</v>
      </c>
      <c r="D19" s="206"/>
      <c r="E19" s="183">
        <v>0.18</v>
      </c>
      <c r="F19" s="206"/>
      <c r="G19" s="340" t="s">
        <v>183</v>
      </c>
      <c r="H19" s="226" t="s">
        <v>159</v>
      </c>
      <c r="I19" s="338">
        <v>1.9219999999999999</v>
      </c>
      <c r="J19" s="207"/>
      <c r="K19" s="184" t="str">
        <f t="shared" ref="K19:K20" si="1">IF(J19=0,"Included", IF(ISERROR(I19*J19),"Included", I19*J19))</f>
        <v>Included</v>
      </c>
      <c r="L19" s="307"/>
      <c r="M19" s="307"/>
      <c r="N19" s="307"/>
      <c r="O19" s="325"/>
      <c r="P19" s="325"/>
      <c r="Q19" s="326"/>
      <c r="R19" s="327"/>
      <c r="S19" s="327"/>
      <c r="AA19" s="329"/>
      <c r="AB19" s="329"/>
      <c r="AC19" s="329"/>
      <c r="AD19" s="329"/>
      <c r="AE19" s="329"/>
      <c r="AF19" s="329"/>
      <c r="AG19" s="329"/>
      <c r="AH19" s="329"/>
      <c r="AI19" s="329"/>
      <c r="AJ19" s="329"/>
      <c r="AK19" s="329"/>
      <c r="AL19" s="329"/>
      <c r="AM19" s="329"/>
      <c r="AN19" s="329"/>
    </row>
    <row r="20" spans="1:40" s="328" customFormat="1" ht="49.5" customHeight="1">
      <c r="A20" s="334">
        <v>6</v>
      </c>
      <c r="B20" s="335" t="s">
        <v>190</v>
      </c>
      <c r="C20" s="262">
        <v>85444920</v>
      </c>
      <c r="D20" s="206"/>
      <c r="E20" s="183">
        <v>0.18</v>
      </c>
      <c r="F20" s="206"/>
      <c r="G20" s="340" t="s">
        <v>184</v>
      </c>
      <c r="H20" s="226" t="s">
        <v>159</v>
      </c>
      <c r="I20" s="338">
        <v>0.378</v>
      </c>
      <c r="J20" s="207"/>
      <c r="K20" s="184" t="str">
        <f t="shared" si="1"/>
        <v>Included</v>
      </c>
      <c r="L20" s="307"/>
      <c r="M20" s="307"/>
      <c r="N20" s="307"/>
      <c r="O20" s="325"/>
      <c r="P20" s="325"/>
      <c r="Q20" s="326"/>
      <c r="R20" s="327"/>
      <c r="S20" s="327"/>
      <c r="AA20" s="329"/>
      <c r="AB20" s="329"/>
      <c r="AC20" s="329"/>
      <c r="AD20" s="329"/>
      <c r="AE20" s="329"/>
      <c r="AF20" s="329"/>
      <c r="AG20" s="329"/>
      <c r="AH20" s="329"/>
      <c r="AI20" s="329"/>
      <c r="AJ20" s="329"/>
      <c r="AK20" s="329"/>
      <c r="AL20" s="329"/>
      <c r="AM20" s="329"/>
      <c r="AN20" s="329"/>
    </row>
    <row r="21" spans="1:40" s="328" customFormat="1" ht="21.75" customHeight="1">
      <c r="A21" s="463" t="s">
        <v>191</v>
      </c>
      <c r="B21" s="464"/>
      <c r="C21" s="464"/>
      <c r="D21" s="464"/>
      <c r="E21" s="464"/>
      <c r="F21" s="464"/>
      <c r="G21" s="465"/>
      <c r="H21" s="466">
        <f>ROUND(SUM(K15:K20),2)</f>
        <v>0</v>
      </c>
      <c r="I21" s="467"/>
      <c r="J21" s="467"/>
      <c r="K21" s="468"/>
      <c r="L21" s="307"/>
      <c r="M21" s="307"/>
      <c r="N21" s="307"/>
      <c r="O21" s="325"/>
      <c r="P21" s="325"/>
      <c r="Q21" s="326"/>
      <c r="R21" s="327"/>
      <c r="S21" s="327"/>
      <c r="AA21" s="329"/>
      <c r="AB21" s="329"/>
      <c r="AC21" s="329"/>
      <c r="AD21" s="329"/>
      <c r="AE21" s="329"/>
      <c r="AF21" s="329"/>
      <c r="AG21" s="329"/>
      <c r="AH21" s="329"/>
      <c r="AI21" s="329"/>
      <c r="AJ21" s="329"/>
      <c r="AK21" s="329"/>
      <c r="AL21" s="329"/>
      <c r="AM21" s="329"/>
      <c r="AN21" s="329"/>
    </row>
    <row r="22" spans="1:40" s="328" customFormat="1" ht="20.25" customHeight="1">
      <c r="A22" s="476" t="s">
        <v>192</v>
      </c>
      <c r="B22" s="476"/>
      <c r="C22" s="476"/>
      <c r="D22" s="476"/>
      <c r="E22" s="476"/>
      <c r="F22" s="476"/>
      <c r="G22" s="322"/>
      <c r="H22" s="323"/>
      <c r="I22" s="324"/>
      <c r="J22" s="324"/>
      <c r="K22" s="227"/>
      <c r="L22" s="307"/>
      <c r="M22" s="307"/>
      <c r="N22" s="307"/>
      <c r="O22" s="325"/>
      <c r="P22" s="325"/>
      <c r="Q22" s="326"/>
      <c r="R22" s="327"/>
      <c r="S22" s="327"/>
      <c r="AA22" s="329"/>
      <c r="AB22" s="329"/>
      <c r="AC22" s="329"/>
      <c r="AD22" s="329"/>
      <c r="AE22" s="329"/>
      <c r="AF22" s="329"/>
      <c r="AG22" s="329"/>
      <c r="AH22" s="329"/>
      <c r="AI22" s="329"/>
      <c r="AJ22" s="329"/>
      <c r="AK22" s="329"/>
      <c r="AL22" s="329"/>
      <c r="AM22" s="329"/>
      <c r="AN22" s="329"/>
    </row>
    <row r="23" spans="1:40" s="328" customFormat="1" ht="103.5" customHeight="1">
      <c r="A23" s="480" t="s">
        <v>193</v>
      </c>
      <c r="B23" s="480"/>
      <c r="C23" s="480"/>
      <c r="D23" s="480"/>
      <c r="E23" s="480"/>
      <c r="F23" s="480"/>
      <c r="G23" s="480"/>
      <c r="H23" s="480"/>
      <c r="I23" s="480"/>
      <c r="J23" s="480"/>
      <c r="K23" s="481"/>
      <c r="L23" s="307"/>
      <c r="M23" s="307"/>
      <c r="N23" s="307"/>
      <c r="O23" s="325"/>
      <c r="P23" s="325"/>
      <c r="Q23" s="326"/>
      <c r="R23" s="327"/>
      <c r="S23" s="327"/>
      <c r="AA23" s="329"/>
      <c r="AB23" s="329"/>
      <c r="AC23" s="329"/>
      <c r="AD23" s="329"/>
      <c r="AE23" s="329"/>
      <c r="AF23" s="329"/>
      <c r="AG23" s="329"/>
      <c r="AH23" s="329"/>
      <c r="AI23" s="329"/>
      <c r="AJ23" s="329"/>
      <c r="AK23" s="329"/>
      <c r="AL23" s="329"/>
      <c r="AM23" s="329"/>
      <c r="AN23" s="329"/>
    </row>
    <row r="24" spans="1:40" s="328" customFormat="1" ht="20.25" customHeight="1">
      <c r="A24" s="482" t="s">
        <v>194</v>
      </c>
      <c r="B24" s="482"/>
      <c r="C24" s="482"/>
      <c r="D24" s="482"/>
      <c r="E24" s="482"/>
      <c r="F24" s="482"/>
      <c r="G24" s="482"/>
      <c r="H24" s="482"/>
      <c r="I24" s="482"/>
      <c r="J24" s="482"/>
      <c r="K24" s="483"/>
      <c r="L24" s="307"/>
      <c r="M24" s="307"/>
      <c r="N24" s="307"/>
      <c r="O24" s="325"/>
      <c r="P24" s="325"/>
      <c r="Q24" s="326"/>
      <c r="R24" s="327"/>
      <c r="S24" s="327"/>
      <c r="AA24" s="329"/>
      <c r="AB24" s="329"/>
      <c r="AC24" s="329"/>
      <c r="AD24" s="329"/>
      <c r="AE24" s="329"/>
      <c r="AF24" s="329"/>
      <c r="AG24" s="329"/>
      <c r="AH24" s="329"/>
      <c r="AI24" s="329"/>
      <c r="AJ24" s="329"/>
      <c r="AK24" s="329"/>
      <c r="AL24" s="329"/>
      <c r="AM24" s="329"/>
      <c r="AN24" s="329"/>
    </row>
    <row r="25" spans="1:40" s="328" customFormat="1" ht="19.5" customHeight="1">
      <c r="A25" s="484" t="s">
        <v>195</v>
      </c>
      <c r="B25" s="484"/>
      <c r="C25" s="484"/>
      <c r="D25" s="484"/>
      <c r="E25" s="484"/>
      <c r="F25" s="484"/>
      <c r="G25" s="484"/>
      <c r="H25" s="484"/>
      <c r="I25" s="484"/>
      <c r="J25" s="484"/>
      <c r="K25" s="485"/>
      <c r="L25" s="307"/>
      <c r="M25" s="307"/>
      <c r="N25" s="307"/>
      <c r="O25" s="325"/>
      <c r="P25" s="325"/>
      <c r="Q25" s="326"/>
      <c r="R25" s="327"/>
      <c r="S25" s="327"/>
      <c r="AA25" s="329"/>
      <c r="AB25" s="329"/>
      <c r="AC25" s="329"/>
      <c r="AD25" s="329"/>
      <c r="AE25" s="329"/>
      <c r="AF25" s="329"/>
      <c r="AG25" s="329"/>
      <c r="AH25" s="329"/>
      <c r="AI25" s="329"/>
      <c r="AJ25" s="329"/>
      <c r="AK25" s="329"/>
      <c r="AL25" s="329"/>
      <c r="AM25" s="329"/>
      <c r="AN25" s="329"/>
    </row>
    <row r="26" spans="1:40" s="328" customFormat="1" ht="44.25" customHeight="1">
      <c r="A26" s="334">
        <v>1</v>
      </c>
      <c r="B26" s="341"/>
      <c r="C26" s="342">
        <v>85371000</v>
      </c>
      <c r="D26" s="206"/>
      <c r="E26" s="183">
        <v>0.18</v>
      </c>
      <c r="F26" s="206"/>
      <c r="G26" s="343" t="s">
        <v>196</v>
      </c>
      <c r="H26" s="344" t="s">
        <v>197</v>
      </c>
      <c r="I26" s="338">
        <v>3</v>
      </c>
      <c r="J26" s="207"/>
      <c r="K26" s="184" t="str">
        <f>IF(J26=0,"Included", IF(ISERROR(I26*J26),"Included", I26*J26))</f>
        <v>Included</v>
      </c>
      <c r="L26" s="307"/>
      <c r="M26" s="307"/>
      <c r="N26" s="307"/>
      <c r="O26" s="325"/>
      <c r="P26" s="325"/>
      <c r="Q26" s="326"/>
      <c r="R26" s="327"/>
      <c r="S26" s="327"/>
      <c r="AA26" s="329"/>
      <c r="AB26" s="329"/>
      <c r="AC26" s="329"/>
      <c r="AD26" s="329"/>
      <c r="AE26" s="329"/>
      <c r="AF26" s="329"/>
      <c r="AG26" s="329"/>
      <c r="AH26" s="329"/>
      <c r="AI26" s="329"/>
      <c r="AJ26" s="329"/>
      <c r="AK26" s="329"/>
      <c r="AL26" s="329"/>
      <c r="AM26" s="329"/>
      <c r="AN26" s="329"/>
    </row>
    <row r="27" spans="1:40" s="328" customFormat="1" ht="159" customHeight="1">
      <c r="A27" s="334"/>
      <c r="B27" s="341"/>
      <c r="C27" s="342"/>
      <c r="D27" s="336"/>
      <c r="E27" s="183"/>
      <c r="F27" s="336"/>
      <c r="G27" s="345" t="s">
        <v>198</v>
      </c>
      <c r="H27" s="225" t="s">
        <v>214</v>
      </c>
      <c r="I27" s="226">
        <v>1</v>
      </c>
      <c r="J27" s="226"/>
      <c r="K27" s="184"/>
      <c r="L27" s="307"/>
      <c r="M27" s="307"/>
      <c r="N27" s="307"/>
      <c r="O27" s="325"/>
      <c r="P27" s="325"/>
      <c r="Q27" s="326"/>
      <c r="R27" s="327"/>
      <c r="S27" s="327"/>
      <c r="AA27" s="329"/>
      <c r="AB27" s="329"/>
      <c r="AC27" s="329"/>
      <c r="AD27" s="329"/>
      <c r="AE27" s="329"/>
      <c r="AF27" s="329"/>
      <c r="AG27" s="329"/>
      <c r="AH27" s="329"/>
      <c r="AI27" s="329"/>
      <c r="AJ27" s="329"/>
      <c r="AK27" s="329"/>
      <c r="AL27" s="329"/>
      <c r="AM27" s="329"/>
      <c r="AN27" s="329"/>
    </row>
    <row r="28" spans="1:40" s="328" customFormat="1" ht="86.25" customHeight="1">
      <c r="A28" s="334"/>
      <c r="B28" s="341"/>
      <c r="C28" s="342"/>
      <c r="D28" s="336"/>
      <c r="E28" s="183"/>
      <c r="F28" s="336"/>
      <c r="G28" s="346" t="s">
        <v>199</v>
      </c>
      <c r="H28" s="225" t="s">
        <v>215</v>
      </c>
      <c r="I28" s="226">
        <v>1</v>
      </c>
      <c r="J28" s="226"/>
      <c r="K28" s="184"/>
      <c r="L28" s="307"/>
      <c r="M28" s="307"/>
      <c r="N28" s="307"/>
      <c r="O28" s="325"/>
      <c r="P28" s="325"/>
      <c r="Q28" s="326"/>
      <c r="R28" s="327"/>
      <c r="S28" s="327"/>
      <c r="AA28" s="329"/>
      <c r="AB28" s="329"/>
      <c r="AC28" s="329"/>
      <c r="AD28" s="329"/>
      <c r="AE28" s="329"/>
      <c r="AF28" s="329"/>
      <c r="AG28" s="329"/>
      <c r="AH28" s="329"/>
      <c r="AI28" s="329"/>
      <c r="AJ28" s="329"/>
      <c r="AK28" s="329"/>
      <c r="AL28" s="329"/>
      <c r="AM28" s="329"/>
      <c r="AN28" s="329"/>
    </row>
    <row r="29" spans="1:40" s="328" customFormat="1" ht="38.25" customHeight="1">
      <c r="A29" s="334"/>
      <c r="B29" s="341"/>
      <c r="C29" s="342"/>
      <c r="D29" s="336"/>
      <c r="E29" s="183"/>
      <c r="F29" s="336"/>
      <c r="G29" s="346" t="s">
        <v>200</v>
      </c>
      <c r="H29" s="225" t="s">
        <v>214</v>
      </c>
      <c r="I29" s="226">
        <v>1</v>
      </c>
      <c r="J29" s="226"/>
      <c r="K29" s="184"/>
      <c r="L29" s="307"/>
      <c r="M29" s="307"/>
      <c r="N29" s="307"/>
      <c r="O29" s="325"/>
      <c r="P29" s="325"/>
      <c r="Q29" s="326"/>
      <c r="R29" s="327"/>
      <c r="S29" s="327"/>
      <c r="AA29" s="329"/>
      <c r="AB29" s="329"/>
      <c r="AC29" s="329"/>
      <c r="AD29" s="329"/>
      <c r="AE29" s="329"/>
      <c r="AF29" s="329"/>
      <c r="AG29" s="329"/>
      <c r="AH29" s="329"/>
      <c r="AI29" s="329"/>
      <c r="AJ29" s="329"/>
      <c r="AK29" s="329"/>
      <c r="AL29" s="329"/>
      <c r="AM29" s="329"/>
      <c r="AN29" s="329"/>
    </row>
    <row r="30" spans="1:40" s="328" customFormat="1" ht="35.25" customHeight="1">
      <c r="A30" s="334"/>
      <c r="B30" s="341"/>
      <c r="C30" s="342"/>
      <c r="D30" s="336"/>
      <c r="E30" s="183"/>
      <c r="F30" s="336"/>
      <c r="G30" s="346" t="s">
        <v>201</v>
      </c>
      <c r="H30" s="225" t="s">
        <v>214</v>
      </c>
      <c r="I30" s="226">
        <v>1</v>
      </c>
      <c r="J30" s="226"/>
      <c r="K30" s="184"/>
      <c r="L30" s="307"/>
      <c r="M30" s="307"/>
      <c r="N30" s="307"/>
      <c r="O30" s="325"/>
      <c r="P30" s="325"/>
      <c r="Q30" s="326"/>
      <c r="R30" s="327"/>
      <c r="S30" s="327"/>
      <c r="AA30" s="329"/>
      <c r="AB30" s="329"/>
      <c r="AC30" s="329"/>
      <c r="AD30" s="329"/>
      <c r="AE30" s="329"/>
      <c r="AF30" s="329"/>
      <c r="AG30" s="329"/>
      <c r="AH30" s="329"/>
      <c r="AI30" s="329"/>
      <c r="AJ30" s="329"/>
      <c r="AK30" s="329"/>
      <c r="AL30" s="329"/>
      <c r="AM30" s="329"/>
      <c r="AN30" s="329"/>
    </row>
    <row r="31" spans="1:40" s="328" customFormat="1" ht="44.25" customHeight="1">
      <c r="A31" s="334"/>
      <c r="B31" s="341"/>
      <c r="C31" s="342"/>
      <c r="D31" s="336"/>
      <c r="E31" s="183"/>
      <c r="F31" s="336"/>
      <c r="G31" s="346" t="s">
        <v>202</v>
      </c>
      <c r="H31" s="225" t="s">
        <v>215</v>
      </c>
      <c r="I31" s="226">
        <v>1</v>
      </c>
      <c r="J31" s="226"/>
      <c r="K31" s="184"/>
      <c r="L31" s="307"/>
      <c r="M31" s="307"/>
      <c r="N31" s="307"/>
      <c r="O31" s="325"/>
      <c r="P31" s="325"/>
      <c r="Q31" s="326"/>
      <c r="R31" s="327"/>
      <c r="S31" s="327"/>
      <c r="AA31" s="329"/>
      <c r="AB31" s="329"/>
      <c r="AC31" s="329"/>
      <c r="AD31" s="329"/>
      <c r="AE31" s="329"/>
      <c r="AF31" s="329"/>
      <c r="AG31" s="329"/>
      <c r="AH31" s="329"/>
      <c r="AI31" s="329"/>
      <c r="AJ31" s="329"/>
      <c r="AK31" s="329"/>
      <c r="AL31" s="329"/>
      <c r="AM31" s="329"/>
      <c r="AN31" s="329"/>
    </row>
    <row r="32" spans="1:40" s="328" customFormat="1" ht="36.75" customHeight="1">
      <c r="A32" s="334"/>
      <c r="B32" s="341"/>
      <c r="C32" s="342"/>
      <c r="D32" s="336"/>
      <c r="E32" s="183"/>
      <c r="F32" s="336"/>
      <c r="G32" s="346" t="s">
        <v>203</v>
      </c>
      <c r="H32" s="225" t="s">
        <v>215</v>
      </c>
      <c r="I32" s="226">
        <v>1</v>
      </c>
      <c r="J32" s="226"/>
      <c r="K32" s="184"/>
      <c r="L32" s="307"/>
      <c r="M32" s="307"/>
      <c r="N32" s="307"/>
      <c r="O32" s="325"/>
      <c r="P32" s="325"/>
      <c r="Q32" s="326"/>
      <c r="R32" s="327"/>
      <c r="S32" s="327"/>
      <c r="AA32" s="329"/>
      <c r="AB32" s="329"/>
      <c r="AC32" s="329"/>
      <c r="AD32" s="329"/>
      <c r="AE32" s="329"/>
      <c r="AF32" s="329"/>
      <c r="AG32" s="329"/>
      <c r="AH32" s="329"/>
      <c r="AI32" s="329"/>
      <c r="AJ32" s="329"/>
      <c r="AK32" s="329"/>
      <c r="AL32" s="329"/>
      <c r="AM32" s="329"/>
      <c r="AN32" s="329"/>
    </row>
    <row r="33" spans="1:40" s="328" customFormat="1" ht="18.75">
      <c r="A33" s="334"/>
      <c r="B33" s="341"/>
      <c r="C33" s="342"/>
      <c r="D33" s="336"/>
      <c r="E33" s="183"/>
      <c r="F33" s="336"/>
      <c r="G33" s="347" t="s">
        <v>204</v>
      </c>
      <c r="H33" s="225"/>
      <c r="I33" s="226"/>
      <c r="J33" s="226"/>
      <c r="K33" s="184"/>
      <c r="L33" s="307"/>
      <c r="M33" s="307"/>
      <c r="N33" s="307"/>
      <c r="O33" s="325"/>
      <c r="P33" s="325"/>
      <c r="Q33" s="326"/>
      <c r="R33" s="327"/>
      <c r="S33" s="327"/>
      <c r="AA33" s="329"/>
      <c r="AB33" s="329"/>
      <c r="AC33" s="329"/>
      <c r="AD33" s="329"/>
      <c r="AE33" s="329"/>
      <c r="AF33" s="329"/>
      <c r="AG33" s="329"/>
      <c r="AH33" s="329"/>
      <c r="AI33" s="329"/>
      <c r="AJ33" s="329"/>
      <c r="AK33" s="329"/>
      <c r="AL33" s="329"/>
      <c r="AM33" s="329"/>
      <c r="AN33" s="329"/>
    </row>
    <row r="34" spans="1:40" s="328" customFormat="1" ht="23.25" customHeight="1">
      <c r="A34" s="334"/>
      <c r="B34" s="341"/>
      <c r="C34" s="342"/>
      <c r="D34" s="336"/>
      <c r="E34" s="183"/>
      <c r="F34" s="336"/>
      <c r="G34" s="256" t="s">
        <v>205</v>
      </c>
      <c r="H34" s="225" t="s">
        <v>214</v>
      </c>
      <c r="I34" s="226">
        <v>2</v>
      </c>
      <c r="J34" s="226"/>
      <c r="K34" s="184"/>
      <c r="L34" s="307"/>
      <c r="M34" s="307"/>
      <c r="N34" s="307"/>
      <c r="O34" s="325"/>
      <c r="P34" s="325"/>
      <c r="Q34" s="326"/>
      <c r="R34" s="327"/>
      <c r="S34" s="327"/>
      <c r="AA34" s="329"/>
      <c r="AB34" s="329"/>
      <c r="AC34" s="329"/>
      <c r="AD34" s="329"/>
      <c r="AE34" s="329"/>
      <c r="AF34" s="329"/>
      <c r="AG34" s="329"/>
      <c r="AH34" s="329"/>
      <c r="AI34" s="329"/>
      <c r="AJ34" s="329"/>
      <c r="AK34" s="329"/>
      <c r="AL34" s="329"/>
      <c r="AM34" s="329"/>
      <c r="AN34" s="329"/>
    </row>
    <row r="35" spans="1:40" s="328" customFormat="1" ht="27.75" customHeight="1">
      <c r="A35" s="334"/>
      <c r="B35" s="341"/>
      <c r="C35" s="342"/>
      <c r="D35" s="336"/>
      <c r="E35" s="183"/>
      <c r="F35" s="336"/>
      <c r="G35" s="256" t="s">
        <v>206</v>
      </c>
      <c r="H35" s="225" t="s">
        <v>214</v>
      </c>
      <c r="I35" s="226">
        <v>2</v>
      </c>
      <c r="J35" s="226"/>
      <c r="K35" s="184"/>
      <c r="L35" s="307"/>
      <c r="M35" s="307"/>
      <c r="N35" s="307"/>
      <c r="O35" s="325"/>
      <c r="P35" s="325"/>
      <c r="Q35" s="326"/>
      <c r="R35" s="327"/>
      <c r="S35" s="327"/>
      <c r="AA35" s="329"/>
      <c r="AB35" s="329"/>
      <c r="AC35" s="329"/>
      <c r="AD35" s="329"/>
      <c r="AE35" s="329"/>
      <c r="AF35" s="329"/>
      <c r="AG35" s="329"/>
      <c r="AH35" s="329"/>
      <c r="AI35" s="329"/>
      <c r="AJ35" s="329"/>
      <c r="AK35" s="329"/>
      <c r="AL35" s="329"/>
      <c r="AM35" s="329"/>
      <c r="AN35" s="329"/>
    </row>
    <row r="36" spans="1:40" s="328" customFormat="1" ht="42" customHeight="1">
      <c r="A36" s="334"/>
      <c r="B36" s="341"/>
      <c r="C36" s="342"/>
      <c r="D36" s="336"/>
      <c r="E36" s="183"/>
      <c r="F36" s="336"/>
      <c r="G36" s="256" t="s">
        <v>207</v>
      </c>
      <c r="H36" s="225"/>
      <c r="I36" s="226"/>
      <c r="J36" s="226"/>
      <c r="K36" s="184"/>
      <c r="L36" s="307"/>
      <c r="M36" s="307"/>
      <c r="N36" s="307"/>
      <c r="O36" s="325"/>
      <c r="P36" s="325"/>
      <c r="Q36" s="326"/>
      <c r="R36" s="327"/>
      <c r="S36" s="327"/>
      <c r="AA36" s="329"/>
      <c r="AB36" s="329"/>
      <c r="AC36" s="329"/>
      <c r="AD36" s="329"/>
      <c r="AE36" s="329"/>
      <c r="AF36" s="329"/>
      <c r="AG36" s="329"/>
      <c r="AH36" s="329"/>
      <c r="AI36" s="329"/>
      <c r="AJ36" s="329"/>
      <c r="AK36" s="329"/>
      <c r="AL36" s="329"/>
      <c r="AM36" s="329"/>
      <c r="AN36" s="329"/>
    </row>
    <row r="37" spans="1:40" s="328" customFormat="1" ht="18.75">
      <c r="A37" s="334"/>
      <c r="B37" s="341"/>
      <c r="C37" s="342"/>
      <c r="D37" s="336"/>
      <c r="E37" s="183"/>
      <c r="F37" s="336"/>
      <c r="G37" s="256" t="s">
        <v>208</v>
      </c>
      <c r="H37" s="225" t="s">
        <v>214</v>
      </c>
      <c r="I37" s="226">
        <v>1</v>
      </c>
      <c r="J37" s="226"/>
      <c r="K37" s="184"/>
      <c r="L37" s="307"/>
      <c r="M37" s="307"/>
      <c r="N37" s="307"/>
      <c r="O37" s="325"/>
      <c r="P37" s="325"/>
      <c r="Q37" s="326"/>
      <c r="R37" s="327"/>
      <c r="S37" s="327"/>
      <c r="AA37" s="329"/>
      <c r="AB37" s="329"/>
      <c r="AC37" s="329"/>
      <c r="AD37" s="329"/>
      <c r="AE37" s="329"/>
      <c r="AF37" s="329"/>
      <c r="AG37" s="329"/>
      <c r="AH37" s="329"/>
      <c r="AI37" s="329"/>
      <c r="AJ37" s="329"/>
      <c r="AK37" s="329"/>
      <c r="AL37" s="329"/>
      <c r="AM37" s="329"/>
      <c r="AN37" s="329"/>
    </row>
    <row r="38" spans="1:40" s="328" customFormat="1" ht="23.25" customHeight="1">
      <c r="A38" s="334"/>
      <c r="B38" s="341"/>
      <c r="C38" s="342"/>
      <c r="D38" s="336"/>
      <c r="E38" s="183"/>
      <c r="F38" s="336"/>
      <c r="G38" s="256" t="s">
        <v>209</v>
      </c>
      <c r="H38" s="225" t="s">
        <v>214</v>
      </c>
      <c r="I38" s="226">
        <v>1</v>
      </c>
      <c r="J38" s="226"/>
      <c r="K38" s="184"/>
      <c r="L38" s="307"/>
      <c r="M38" s="307"/>
      <c r="N38" s="307"/>
      <c r="O38" s="325"/>
      <c r="P38" s="325"/>
      <c r="Q38" s="326"/>
      <c r="R38" s="327"/>
      <c r="S38" s="327"/>
      <c r="AA38" s="329"/>
      <c r="AB38" s="329"/>
      <c r="AC38" s="329"/>
      <c r="AD38" s="329"/>
      <c r="AE38" s="329"/>
      <c r="AF38" s="329"/>
      <c r="AG38" s="329"/>
      <c r="AH38" s="329"/>
      <c r="AI38" s="329"/>
      <c r="AJ38" s="329"/>
      <c r="AK38" s="329"/>
      <c r="AL38" s="329"/>
      <c r="AM38" s="329"/>
      <c r="AN38" s="329"/>
    </row>
    <row r="39" spans="1:40" s="328" customFormat="1" ht="24" customHeight="1">
      <c r="A39" s="334"/>
      <c r="B39" s="341"/>
      <c r="C39" s="342"/>
      <c r="D39" s="336"/>
      <c r="E39" s="183"/>
      <c r="F39" s="336"/>
      <c r="G39" s="256" t="s">
        <v>210</v>
      </c>
      <c r="H39" s="225" t="s">
        <v>214</v>
      </c>
      <c r="I39" s="226">
        <v>1</v>
      </c>
      <c r="J39" s="226"/>
      <c r="K39" s="184"/>
      <c r="L39" s="307"/>
      <c r="M39" s="307"/>
      <c r="N39" s="307"/>
      <c r="O39" s="325"/>
      <c r="P39" s="325"/>
      <c r="Q39" s="326"/>
      <c r="R39" s="327"/>
      <c r="S39" s="327"/>
      <c r="AA39" s="329"/>
      <c r="AB39" s="329"/>
      <c r="AC39" s="329"/>
      <c r="AD39" s="329"/>
      <c r="AE39" s="329"/>
      <c r="AF39" s="329"/>
      <c r="AG39" s="329"/>
      <c r="AH39" s="329"/>
      <c r="AI39" s="329"/>
      <c r="AJ39" s="329"/>
      <c r="AK39" s="329"/>
      <c r="AL39" s="329"/>
      <c r="AM39" s="329"/>
      <c r="AN39" s="329"/>
    </row>
    <row r="40" spans="1:40" s="328" customFormat="1" ht="23.25" customHeight="1">
      <c r="A40" s="334"/>
      <c r="B40" s="341"/>
      <c r="C40" s="342"/>
      <c r="D40" s="336"/>
      <c r="E40" s="183"/>
      <c r="F40" s="336"/>
      <c r="G40" s="256" t="s">
        <v>211</v>
      </c>
      <c r="H40" s="225" t="s">
        <v>214</v>
      </c>
      <c r="I40" s="226">
        <v>1</v>
      </c>
      <c r="J40" s="226"/>
      <c r="K40" s="184"/>
      <c r="L40" s="307"/>
      <c r="M40" s="307"/>
      <c r="N40" s="307"/>
      <c r="O40" s="325"/>
      <c r="P40" s="325"/>
      <c r="Q40" s="326"/>
      <c r="R40" s="327"/>
      <c r="S40" s="327"/>
      <c r="AA40" s="329"/>
      <c r="AB40" s="329"/>
      <c r="AC40" s="329"/>
      <c r="AD40" s="329"/>
      <c r="AE40" s="329"/>
      <c r="AF40" s="329"/>
      <c r="AG40" s="329"/>
      <c r="AH40" s="329"/>
      <c r="AI40" s="329"/>
      <c r="AJ40" s="329"/>
      <c r="AK40" s="329"/>
      <c r="AL40" s="329"/>
      <c r="AM40" s="329"/>
      <c r="AN40" s="329"/>
    </row>
    <row r="41" spans="1:40" s="328" customFormat="1" ht="24.75" customHeight="1">
      <c r="A41" s="334"/>
      <c r="B41" s="341"/>
      <c r="C41" s="342"/>
      <c r="D41" s="336"/>
      <c r="E41" s="183"/>
      <c r="F41" s="336"/>
      <c r="G41" s="256" t="s">
        <v>212</v>
      </c>
      <c r="H41" s="225" t="s">
        <v>215</v>
      </c>
      <c r="I41" s="226">
        <v>1</v>
      </c>
      <c r="J41" s="226"/>
      <c r="K41" s="184"/>
      <c r="L41" s="307"/>
      <c r="M41" s="307"/>
      <c r="N41" s="307"/>
      <c r="O41" s="325"/>
      <c r="P41" s="325"/>
      <c r="Q41" s="326"/>
      <c r="R41" s="327"/>
      <c r="S41" s="327"/>
      <c r="AA41" s="329"/>
      <c r="AB41" s="329"/>
      <c r="AC41" s="329"/>
      <c r="AD41" s="329"/>
      <c r="AE41" s="329"/>
      <c r="AF41" s="329"/>
      <c r="AG41" s="329"/>
      <c r="AH41" s="329"/>
      <c r="AI41" s="329"/>
      <c r="AJ41" s="329"/>
      <c r="AK41" s="329"/>
      <c r="AL41" s="329"/>
      <c r="AM41" s="329"/>
      <c r="AN41" s="329"/>
    </row>
    <row r="42" spans="1:40" s="328" customFormat="1" ht="18.75">
      <c r="A42" s="334"/>
      <c r="B42" s="341"/>
      <c r="C42" s="342"/>
      <c r="D42" s="336"/>
      <c r="E42" s="183"/>
      <c r="F42" s="336"/>
      <c r="G42" s="256" t="s">
        <v>213</v>
      </c>
      <c r="H42" s="225" t="s">
        <v>214</v>
      </c>
      <c r="I42" s="226">
        <v>1</v>
      </c>
      <c r="J42" s="226"/>
      <c r="K42" s="184"/>
      <c r="L42" s="307"/>
      <c r="M42" s="307"/>
      <c r="N42" s="307"/>
      <c r="O42" s="325"/>
      <c r="P42" s="325"/>
      <c r="Q42" s="326"/>
      <c r="R42" s="327"/>
      <c r="S42" s="327"/>
      <c r="AA42" s="329"/>
      <c r="AB42" s="329"/>
      <c r="AC42" s="329"/>
      <c r="AD42" s="329"/>
      <c r="AE42" s="329"/>
      <c r="AF42" s="329"/>
      <c r="AG42" s="329"/>
      <c r="AH42" s="329"/>
      <c r="AI42" s="329"/>
      <c r="AJ42" s="329"/>
      <c r="AK42" s="329"/>
      <c r="AL42" s="329"/>
      <c r="AM42" s="329"/>
      <c r="AN42" s="329"/>
    </row>
    <row r="43" spans="1:40" s="328" customFormat="1" ht="99" customHeight="1">
      <c r="A43" s="334">
        <v>2</v>
      </c>
      <c r="B43" s="341"/>
      <c r="C43" s="342">
        <v>85371000</v>
      </c>
      <c r="D43" s="206"/>
      <c r="E43" s="183">
        <v>0.18</v>
      </c>
      <c r="F43" s="206"/>
      <c r="G43" s="348" t="s">
        <v>216</v>
      </c>
      <c r="H43" s="344" t="s">
        <v>217</v>
      </c>
      <c r="I43" s="338">
        <v>1</v>
      </c>
      <c r="J43" s="207"/>
      <c r="K43" s="184" t="str">
        <f t="shared" ref="K43:K44" si="2">IF(J43=0,"Included", IF(ISERROR(I43*J43),"Included", I43*J43))</f>
        <v>Included</v>
      </c>
      <c r="L43" s="307"/>
      <c r="M43" s="307"/>
      <c r="N43" s="307"/>
      <c r="O43" s="325"/>
      <c r="P43" s="325"/>
      <c r="Q43" s="326"/>
      <c r="R43" s="327"/>
      <c r="S43" s="327"/>
      <c r="AA43" s="329"/>
      <c r="AB43" s="329"/>
      <c r="AC43" s="329"/>
      <c r="AD43" s="329"/>
      <c r="AE43" s="329"/>
      <c r="AF43" s="329"/>
      <c r="AG43" s="329"/>
      <c r="AH43" s="329"/>
      <c r="AI43" s="329"/>
      <c r="AJ43" s="329"/>
      <c r="AK43" s="329"/>
      <c r="AL43" s="329"/>
      <c r="AM43" s="329"/>
      <c r="AN43" s="329"/>
    </row>
    <row r="44" spans="1:40" s="328" customFormat="1" ht="44.25" customHeight="1">
      <c r="A44" s="334">
        <v>3</v>
      </c>
      <c r="B44" s="341"/>
      <c r="C44" s="342">
        <v>85371000</v>
      </c>
      <c r="D44" s="206"/>
      <c r="E44" s="183">
        <v>0.18</v>
      </c>
      <c r="F44" s="206"/>
      <c r="G44" s="343" t="s">
        <v>218</v>
      </c>
      <c r="H44" s="344" t="s">
        <v>219</v>
      </c>
      <c r="I44" s="338">
        <v>1</v>
      </c>
      <c r="J44" s="207"/>
      <c r="K44" s="184" t="str">
        <f t="shared" si="2"/>
        <v>Included</v>
      </c>
      <c r="L44" s="307"/>
      <c r="M44" s="307"/>
      <c r="N44" s="307"/>
      <c r="O44" s="325"/>
      <c r="P44" s="325"/>
      <c r="Q44" s="326"/>
      <c r="R44" s="327"/>
      <c r="S44" s="327"/>
      <c r="AA44" s="329"/>
      <c r="AB44" s="329"/>
      <c r="AC44" s="329"/>
      <c r="AD44" s="329"/>
      <c r="AE44" s="329"/>
      <c r="AF44" s="329"/>
      <c r="AG44" s="329"/>
      <c r="AH44" s="329"/>
      <c r="AI44" s="329"/>
      <c r="AJ44" s="329"/>
      <c r="AK44" s="329"/>
      <c r="AL44" s="329"/>
      <c r="AM44" s="329"/>
      <c r="AN44" s="329"/>
    </row>
    <row r="45" spans="1:40" s="328" customFormat="1" ht="24.75" customHeight="1">
      <c r="A45" s="334"/>
      <c r="B45" s="341"/>
      <c r="C45" s="342"/>
      <c r="D45" s="336"/>
      <c r="E45" s="183"/>
      <c r="F45" s="336"/>
      <c r="G45" s="349" t="s">
        <v>220</v>
      </c>
      <c r="H45" s="344"/>
      <c r="I45" s="338"/>
      <c r="J45" s="339"/>
      <c r="K45" s="184"/>
      <c r="L45" s="307"/>
      <c r="M45" s="307"/>
      <c r="N45" s="307"/>
      <c r="O45" s="325"/>
      <c r="P45" s="325"/>
      <c r="Q45" s="326"/>
      <c r="R45" s="327"/>
      <c r="S45" s="327"/>
      <c r="AA45" s="329"/>
      <c r="AB45" s="329"/>
      <c r="AC45" s="329"/>
      <c r="AD45" s="329"/>
      <c r="AE45" s="329"/>
      <c r="AF45" s="329"/>
      <c r="AG45" s="329"/>
      <c r="AH45" s="329"/>
      <c r="AI45" s="329"/>
      <c r="AJ45" s="329"/>
      <c r="AK45" s="329"/>
      <c r="AL45" s="329"/>
      <c r="AM45" s="329"/>
      <c r="AN45" s="329"/>
    </row>
    <row r="46" spans="1:40" s="328" customFormat="1" ht="25.5">
      <c r="A46" s="334"/>
      <c r="B46" s="341"/>
      <c r="C46" s="342"/>
      <c r="D46" s="336"/>
      <c r="E46" s="183"/>
      <c r="F46" s="336"/>
      <c r="G46" s="256" t="s">
        <v>221</v>
      </c>
      <c r="H46" s="344"/>
      <c r="I46" s="338"/>
      <c r="J46" s="339"/>
      <c r="K46" s="184"/>
      <c r="L46" s="307"/>
      <c r="M46" s="307"/>
      <c r="N46" s="307"/>
      <c r="O46" s="325"/>
      <c r="P46" s="325"/>
      <c r="Q46" s="326"/>
      <c r="R46" s="327"/>
      <c r="S46" s="327"/>
      <c r="AA46" s="329"/>
      <c r="AB46" s="329"/>
      <c r="AC46" s="329"/>
      <c r="AD46" s="329"/>
      <c r="AE46" s="329"/>
      <c r="AF46" s="329"/>
      <c r="AG46" s="329"/>
      <c r="AH46" s="329"/>
      <c r="AI46" s="329"/>
      <c r="AJ46" s="329"/>
      <c r="AK46" s="329"/>
      <c r="AL46" s="329"/>
      <c r="AM46" s="329"/>
      <c r="AN46" s="329"/>
    </row>
    <row r="47" spans="1:40" s="328" customFormat="1" ht="23.25" customHeight="1">
      <c r="A47" s="334"/>
      <c r="B47" s="341"/>
      <c r="C47" s="342"/>
      <c r="D47" s="336"/>
      <c r="E47" s="183"/>
      <c r="F47" s="336"/>
      <c r="G47" s="256" t="s">
        <v>222</v>
      </c>
      <c r="H47" s="344"/>
      <c r="I47" s="338"/>
      <c r="J47" s="339"/>
      <c r="K47" s="184"/>
      <c r="L47" s="307"/>
      <c r="M47" s="307"/>
      <c r="N47" s="307"/>
      <c r="O47" s="325"/>
      <c r="P47" s="325"/>
      <c r="Q47" s="326"/>
      <c r="R47" s="327"/>
      <c r="S47" s="327"/>
      <c r="AA47" s="329"/>
      <c r="AB47" s="329"/>
      <c r="AC47" s="329"/>
      <c r="AD47" s="329"/>
      <c r="AE47" s="329"/>
      <c r="AF47" s="329"/>
      <c r="AG47" s="329"/>
      <c r="AH47" s="329"/>
      <c r="AI47" s="329"/>
      <c r="AJ47" s="329"/>
      <c r="AK47" s="329"/>
      <c r="AL47" s="329"/>
      <c r="AM47" s="329"/>
      <c r="AN47" s="329"/>
    </row>
    <row r="48" spans="1:40" s="328" customFormat="1" ht="44.25" customHeight="1">
      <c r="A48" s="334"/>
      <c r="B48" s="341"/>
      <c r="C48" s="342"/>
      <c r="D48" s="336"/>
      <c r="E48" s="183"/>
      <c r="F48" s="336"/>
      <c r="G48" s="256" t="s">
        <v>223</v>
      </c>
      <c r="H48" s="344"/>
      <c r="I48" s="338"/>
      <c r="J48" s="339"/>
      <c r="K48" s="184"/>
      <c r="L48" s="307"/>
      <c r="M48" s="307"/>
      <c r="N48" s="307"/>
      <c r="O48" s="325"/>
      <c r="P48" s="325"/>
      <c r="Q48" s="326"/>
      <c r="R48" s="327"/>
      <c r="S48" s="327"/>
      <c r="AA48" s="329"/>
      <c r="AB48" s="329"/>
      <c r="AC48" s="329"/>
      <c r="AD48" s="329"/>
      <c r="AE48" s="329"/>
      <c r="AF48" s="329"/>
      <c r="AG48" s="329"/>
      <c r="AH48" s="329"/>
      <c r="AI48" s="329"/>
      <c r="AJ48" s="329"/>
      <c r="AK48" s="329"/>
      <c r="AL48" s="329"/>
      <c r="AM48" s="329"/>
      <c r="AN48" s="329"/>
    </row>
    <row r="49" spans="1:40" s="328" customFormat="1" ht="24.75" customHeight="1">
      <c r="A49" s="334"/>
      <c r="B49" s="341"/>
      <c r="C49" s="342"/>
      <c r="D49" s="336"/>
      <c r="E49" s="183"/>
      <c r="F49" s="336"/>
      <c r="G49" s="256" t="s">
        <v>224</v>
      </c>
      <c r="H49" s="344"/>
      <c r="I49" s="338"/>
      <c r="J49" s="339"/>
      <c r="K49" s="184"/>
      <c r="L49" s="307"/>
      <c r="M49" s="307"/>
      <c r="N49" s="307"/>
      <c r="O49" s="325"/>
      <c r="P49" s="325"/>
      <c r="Q49" s="326"/>
      <c r="R49" s="327"/>
      <c r="S49" s="327"/>
      <c r="AA49" s="329"/>
      <c r="AB49" s="329"/>
      <c r="AC49" s="329"/>
      <c r="AD49" s="329"/>
      <c r="AE49" s="329"/>
      <c r="AF49" s="329"/>
      <c r="AG49" s="329"/>
      <c r="AH49" s="329"/>
      <c r="AI49" s="329"/>
      <c r="AJ49" s="329"/>
      <c r="AK49" s="329"/>
      <c r="AL49" s="329"/>
      <c r="AM49" s="329"/>
      <c r="AN49" s="329"/>
    </row>
    <row r="50" spans="1:40" s="328" customFormat="1" ht="63.75">
      <c r="A50" s="334"/>
      <c r="B50" s="341"/>
      <c r="C50" s="342"/>
      <c r="D50" s="336"/>
      <c r="E50" s="183"/>
      <c r="F50" s="336"/>
      <c r="G50" s="256" t="s">
        <v>225</v>
      </c>
      <c r="H50" s="344"/>
      <c r="I50" s="338"/>
      <c r="J50" s="339"/>
      <c r="K50" s="184"/>
      <c r="L50" s="307"/>
      <c r="M50" s="307"/>
      <c r="N50" s="307"/>
      <c r="O50" s="325"/>
      <c r="P50" s="325"/>
      <c r="Q50" s="326"/>
      <c r="R50" s="327"/>
      <c r="S50" s="327"/>
      <c r="AA50" s="329"/>
      <c r="AB50" s="329"/>
      <c r="AC50" s="329"/>
      <c r="AD50" s="329"/>
      <c r="AE50" s="329"/>
      <c r="AF50" s="329"/>
      <c r="AG50" s="329"/>
      <c r="AH50" s="329"/>
      <c r="AI50" s="329"/>
      <c r="AJ50" s="329"/>
      <c r="AK50" s="329"/>
      <c r="AL50" s="329"/>
      <c r="AM50" s="329"/>
      <c r="AN50" s="329"/>
    </row>
    <row r="51" spans="1:40" s="328" customFormat="1" ht="23.25" customHeight="1">
      <c r="A51" s="334"/>
      <c r="B51" s="341"/>
      <c r="C51" s="342"/>
      <c r="D51" s="336"/>
      <c r="E51" s="183"/>
      <c r="F51" s="336"/>
      <c r="G51" s="256" t="s">
        <v>226</v>
      </c>
      <c r="H51" s="344"/>
      <c r="I51" s="338"/>
      <c r="J51" s="339"/>
      <c r="K51" s="184"/>
      <c r="L51" s="307"/>
      <c r="M51" s="307"/>
      <c r="N51" s="307"/>
      <c r="O51" s="325"/>
      <c r="P51" s="325"/>
      <c r="Q51" s="326"/>
      <c r="R51" s="327"/>
      <c r="S51" s="327"/>
      <c r="AA51" s="329"/>
      <c r="AB51" s="329"/>
      <c r="AC51" s="329"/>
      <c r="AD51" s="329"/>
      <c r="AE51" s="329"/>
      <c r="AF51" s="329"/>
      <c r="AG51" s="329"/>
      <c r="AH51" s="329"/>
      <c r="AI51" s="329"/>
      <c r="AJ51" s="329"/>
      <c r="AK51" s="329"/>
      <c r="AL51" s="329"/>
      <c r="AM51" s="329"/>
      <c r="AN51" s="329"/>
    </row>
    <row r="52" spans="1:40" s="328" customFormat="1" ht="44.25" customHeight="1">
      <c r="A52" s="334"/>
      <c r="B52" s="341"/>
      <c r="C52" s="342"/>
      <c r="D52" s="336"/>
      <c r="E52" s="183"/>
      <c r="F52" s="336"/>
      <c r="G52" s="256" t="s">
        <v>227</v>
      </c>
      <c r="H52" s="344"/>
      <c r="I52" s="338"/>
      <c r="J52" s="339"/>
      <c r="K52" s="184"/>
      <c r="L52" s="307"/>
      <c r="M52" s="307"/>
      <c r="N52" s="307"/>
      <c r="O52" s="325"/>
      <c r="P52" s="325"/>
      <c r="Q52" s="326"/>
      <c r="R52" s="327"/>
      <c r="S52" s="327"/>
      <c r="AA52" s="329"/>
      <c r="AB52" s="329"/>
      <c r="AC52" s="329"/>
      <c r="AD52" s="329"/>
      <c r="AE52" s="329"/>
      <c r="AF52" s="329"/>
      <c r="AG52" s="329"/>
      <c r="AH52" s="329"/>
      <c r="AI52" s="329"/>
      <c r="AJ52" s="329"/>
      <c r="AK52" s="329"/>
      <c r="AL52" s="329"/>
      <c r="AM52" s="329"/>
      <c r="AN52" s="329"/>
    </row>
    <row r="53" spans="1:40" s="328" customFormat="1" ht="24.75" customHeight="1">
      <c r="A53" s="334"/>
      <c r="B53" s="341"/>
      <c r="C53" s="342"/>
      <c r="D53" s="336"/>
      <c r="E53" s="183"/>
      <c r="F53" s="336"/>
      <c r="G53" s="256" t="s">
        <v>228</v>
      </c>
      <c r="H53" s="344"/>
      <c r="I53" s="338"/>
      <c r="J53" s="339"/>
      <c r="K53" s="184"/>
      <c r="L53" s="307"/>
      <c r="M53" s="307"/>
      <c r="N53" s="307"/>
      <c r="O53" s="325"/>
      <c r="P53" s="325"/>
      <c r="Q53" s="326"/>
      <c r="R53" s="327"/>
      <c r="S53" s="327"/>
      <c r="AA53" s="329"/>
      <c r="AB53" s="329"/>
      <c r="AC53" s="329"/>
      <c r="AD53" s="329"/>
      <c r="AE53" s="329"/>
      <c r="AF53" s="329"/>
      <c r="AG53" s="329"/>
      <c r="AH53" s="329"/>
      <c r="AI53" s="329"/>
      <c r="AJ53" s="329"/>
      <c r="AK53" s="329"/>
      <c r="AL53" s="329"/>
      <c r="AM53" s="329"/>
      <c r="AN53" s="329"/>
    </row>
    <row r="54" spans="1:40" s="328" customFormat="1" ht="18.75">
      <c r="A54" s="334"/>
      <c r="B54" s="341"/>
      <c r="C54" s="342"/>
      <c r="D54" s="336"/>
      <c r="E54" s="183"/>
      <c r="F54" s="336"/>
      <c r="G54" s="256" t="s">
        <v>229</v>
      </c>
      <c r="H54" s="344"/>
      <c r="I54" s="338"/>
      <c r="J54" s="339"/>
      <c r="K54" s="184"/>
      <c r="L54" s="307"/>
      <c r="M54" s="307"/>
      <c r="N54" s="307"/>
      <c r="O54" s="325"/>
      <c r="P54" s="325"/>
      <c r="Q54" s="326"/>
      <c r="R54" s="327"/>
      <c r="S54" s="327"/>
      <c r="AA54" s="329"/>
      <c r="AB54" s="329"/>
      <c r="AC54" s="329"/>
      <c r="AD54" s="329"/>
      <c r="AE54" s="329"/>
      <c r="AF54" s="329"/>
      <c r="AG54" s="329"/>
      <c r="AH54" s="329"/>
      <c r="AI54" s="329"/>
      <c r="AJ54" s="329"/>
      <c r="AK54" s="329"/>
      <c r="AL54" s="329"/>
      <c r="AM54" s="329"/>
      <c r="AN54" s="329"/>
    </row>
    <row r="55" spans="1:40" s="328" customFormat="1" ht="23.25" customHeight="1">
      <c r="A55" s="334"/>
      <c r="B55" s="341"/>
      <c r="C55" s="342"/>
      <c r="D55" s="336"/>
      <c r="E55" s="183"/>
      <c r="F55" s="336"/>
      <c r="G55" s="349" t="s">
        <v>230</v>
      </c>
      <c r="H55" s="344"/>
      <c r="I55" s="338"/>
      <c r="J55" s="339"/>
      <c r="K55" s="184"/>
      <c r="L55" s="307"/>
      <c r="M55" s="307"/>
      <c r="N55" s="307"/>
      <c r="O55" s="325"/>
      <c r="P55" s="325"/>
      <c r="Q55" s="326"/>
      <c r="R55" s="327"/>
      <c r="S55" s="327"/>
      <c r="AA55" s="329"/>
      <c r="AB55" s="329"/>
      <c r="AC55" s="329"/>
      <c r="AD55" s="329"/>
      <c r="AE55" s="329"/>
      <c r="AF55" s="329"/>
      <c r="AG55" s="329"/>
      <c r="AH55" s="329"/>
      <c r="AI55" s="329"/>
      <c r="AJ55" s="329"/>
      <c r="AK55" s="329"/>
      <c r="AL55" s="329"/>
      <c r="AM55" s="329"/>
      <c r="AN55" s="329"/>
    </row>
    <row r="56" spans="1:40" s="328" customFormat="1" ht="24.75" customHeight="1">
      <c r="A56" s="334"/>
      <c r="B56" s="341"/>
      <c r="C56" s="342"/>
      <c r="D56" s="336"/>
      <c r="E56" s="183"/>
      <c r="F56" s="336"/>
      <c r="G56" s="256" t="s">
        <v>231</v>
      </c>
      <c r="H56" s="344"/>
      <c r="I56" s="338"/>
      <c r="J56" s="339"/>
      <c r="K56" s="184"/>
      <c r="L56" s="307"/>
      <c r="M56" s="307"/>
      <c r="N56" s="307"/>
      <c r="O56" s="325"/>
      <c r="P56" s="325"/>
      <c r="Q56" s="326"/>
      <c r="R56" s="327"/>
      <c r="S56" s="327"/>
      <c r="AA56" s="329"/>
      <c r="AB56" s="329"/>
      <c r="AC56" s="329"/>
      <c r="AD56" s="329"/>
      <c r="AE56" s="329"/>
      <c r="AF56" s="329"/>
      <c r="AG56" s="329"/>
      <c r="AH56" s="329"/>
      <c r="AI56" s="329"/>
      <c r="AJ56" s="329"/>
      <c r="AK56" s="329"/>
      <c r="AL56" s="329"/>
      <c r="AM56" s="329"/>
      <c r="AN56" s="329"/>
    </row>
    <row r="57" spans="1:40" s="328" customFormat="1" ht="89.25">
      <c r="A57" s="334"/>
      <c r="B57" s="341"/>
      <c r="C57" s="342"/>
      <c r="D57" s="336"/>
      <c r="E57" s="183"/>
      <c r="F57" s="336"/>
      <c r="G57" s="256" t="s">
        <v>232</v>
      </c>
      <c r="H57" s="344"/>
      <c r="I57" s="338"/>
      <c r="J57" s="339"/>
      <c r="K57" s="184"/>
      <c r="L57" s="307"/>
      <c r="M57" s="307"/>
      <c r="N57" s="307"/>
      <c r="O57" s="325"/>
      <c r="P57" s="325"/>
      <c r="Q57" s="326"/>
      <c r="R57" s="327"/>
      <c r="S57" s="327"/>
      <c r="AA57" s="329"/>
      <c r="AB57" s="329"/>
      <c r="AC57" s="329"/>
      <c r="AD57" s="329"/>
      <c r="AE57" s="329"/>
      <c r="AF57" s="329"/>
      <c r="AG57" s="329"/>
      <c r="AH57" s="329"/>
      <c r="AI57" s="329"/>
      <c r="AJ57" s="329"/>
      <c r="AK57" s="329"/>
      <c r="AL57" s="329"/>
      <c r="AM57" s="329"/>
      <c r="AN57" s="329"/>
    </row>
    <row r="58" spans="1:40" s="328" customFormat="1" ht="28.5" customHeight="1">
      <c r="A58" s="334">
        <v>4</v>
      </c>
      <c r="B58" s="341"/>
      <c r="C58" s="342">
        <v>85371000</v>
      </c>
      <c r="D58" s="206"/>
      <c r="E58" s="183">
        <v>0.18</v>
      </c>
      <c r="F58" s="206"/>
      <c r="G58" s="350" t="s">
        <v>233</v>
      </c>
      <c r="H58" s="344" t="s">
        <v>219</v>
      </c>
      <c r="I58" s="338">
        <v>1</v>
      </c>
      <c r="J58" s="207"/>
      <c r="K58" s="184" t="str">
        <f t="shared" ref="K58" si="3">IF(J58=0,"Included", IF(ISERROR(I58*J58),"Included", I58*J58))</f>
        <v>Included</v>
      </c>
      <c r="L58" s="307"/>
      <c r="M58" s="307"/>
      <c r="N58" s="307"/>
      <c r="O58" s="325"/>
      <c r="P58" s="325"/>
      <c r="Q58" s="326"/>
      <c r="R58" s="327"/>
      <c r="S58" s="327"/>
      <c r="AA58" s="329"/>
      <c r="AB58" s="329"/>
      <c r="AC58" s="329"/>
      <c r="AD58" s="329"/>
      <c r="AE58" s="329"/>
      <c r="AF58" s="329"/>
      <c r="AG58" s="329"/>
      <c r="AH58" s="329"/>
      <c r="AI58" s="329"/>
      <c r="AJ58" s="329"/>
      <c r="AK58" s="329"/>
      <c r="AL58" s="329"/>
      <c r="AM58" s="329"/>
      <c r="AN58" s="329"/>
    </row>
    <row r="59" spans="1:40" s="328" customFormat="1" ht="21.75" customHeight="1">
      <c r="A59" s="463" t="s">
        <v>318</v>
      </c>
      <c r="B59" s="464"/>
      <c r="C59" s="464"/>
      <c r="D59" s="464"/>
      <c r="E59" s="464"/>
      <c r="F59" s="464"/>
      <c r="G59" s="465"/>
      <c r="H59" s="466">
        <f>ROUND(SUM(K26:K58),2)</f>
        <v>0</v>
      </c>
      <c r="I59" s="467"/>
      <c r="J59" s="467"/>
      <c r="K59" s="468"/>
      <c r="L59" s="307"/>
      <c r="M59" s="307"/>
      <c r="N59" s="307"/>
      <c r="O59" s="325"/>
      <c r="P59" s="325"/>
      <c r="Q59" s="326"/>
      <c r="R59" s="327"/>
      <c r="S59" s="327"/>
      <c r="AA59" s="329"/>
      <c r="AB59" s="329"/>
      <c r="AC59" s="329"/>
      <c r="AD59" s="329"/>
      <c r="AE59" s="329"/>
      <c r="AF59" s="329"/>
      <c r="AG59" s="329"/>
      <c r="AH59" s="329"/>
      <c r="AI59" s="329"/>
      <c r="AJ59" s="329"/>
      <c r="AK59" s="329"/>
      <c r="AL59" s="329"/>
      <c r="AM59" s="329"/>
      <c r="AN59" s="329"/>
    </row>
    <row r="60" spans="1:40" s="328" customFormat="1" ht="20.25" customHeight="1">
      <c r="A60" s="476" t="s">
        <v>234</v>
      </c>
      <c r="B60" s="476"/>
      <c r="C60" s="476"/>
      <c r="D60" s="476"/>
      <c r="E60" s="476"/>
      <c r="F60" s="476"/>
      <c r="G60" s="476"/>
      <c r="H60" s="476"/>
      <c r="I60" s="476"/>
      <c r="J60" s="476"/>
      <c r="K60" s="476"/>
      <c r="L60" s="307"/>
      <c r="M60" s="307"/>
      <c r="N60" s="307"/>
      <c r="O60" s="325"/>
      <c r="P60" s="325"/>
      <c r="Q60" s="326"/>
      <c r="R60" s="327"/>
      <c r="S60" s="327"/>
      <c r="AA60" s="329"/>
      <c r="AB60" s="329"/>
      <c r="AC60" s="329"/>
      <c r="AD60" s="329"/>
      <c r="AE60" s="329"/>
      <c r="AF60" s="329"/>
      <c r="AG60" s="329"/>
      <c r="AH60" s="329"/>
      <c r="AI60" s="329"/>
      <c r="AJ60" s="329"/>
      <c r="AK60" s="329"/>
      <c r="AL60" s="329"/>
      <c r="AM60" s="329"/>
      <c r="AN60" s="329"/>
    </row>
    <row r="61" spans="1:40" s="328" customFormat="1" ht="20.25" customHeight="1">
      <c r="A61" s="330" t="s">
        <v>235</v>
      </c>
      <c r="B61" s="330"/>
      <c r="C61" s="330"/>
      <c r="D61" s="330"/>
      <c r="E61" s="330"/>
      <c r="F61" s="330"/>
      <c r="G61" s="330"/>
      <c r="H61" s="330"/>
      <c r="I61" s="330"/>
      <c r="J61" s="330"/>
      <c r="K61" s="351"/>
      <c r="L61" s="307"/>
      <c r="M61" s="307"/>
      <c r="N61" s="307"/>
      <c r="O61" s="325"/>
      <c r="P61" s="325"/>
      <c r="Q61" s="326"/>
      <c r="R61" s="327"/>
      <c r="S61" s="327"/>
      <c r="AA61" s="329"/>
      <c r="AB61" s="329"/>
      <c r="AC61" s="329"/>
      <c r="AD61" s="329"/>
      <c r="AE61" s="329"/>
      <c r="AF61" s="329"/>
      <c r="AG61" s="329"/>
      <c r="AH61" s="329"/>
      <c r="AI61" s="329"/>
      <c r="AJ61" s="329"/>
      <c r="AK61" s="329"/>
      <c r="AL61" s="329"/>
      <c r="AM61" s="329"/>
      <c r="AN61" s="329"/>
    </row>
    <row r="62" spans="1:40" s="328" customFormat="1" ht="34.5" customHeight="1">
      <c r="A62" s="334">
        <v>1</v>
      </c>
      <c r="B62" s="226" t="s">
        <v>241</v>
      </c>
      <c r="C62" s="342">
        <v>94052090</v>
      </c>
      <c r="D62" s="206"/>
      <c r="E62" s="183">
        <v>0.18</v>
      </c>
      <c r="F62" s="206"/>
      <c r="G62" s="352" t="s">
        <v>236</v>
      </c>
      <c r="H62" s="225" t="s">
        <v>215</v>
      </c>
      <c r="I62" s="226">
        <v>58</v>
      </c>
      <c r="J62" s="207"/>
      <c r="K62" s="184" t="str">
        <f>IF(J62=0,"Included", IF(ISERROR(I62*J62),"Included", I62*J62))</f>
        <v>Included</v>
      </c>
      <c r="L62" s="307"/>
      <c r="M62" s="307"/>
      <c r="N62" s="307"/>
      <c r="O62" s="325"/>
      <c r="P62" s="325"/>
      <c r="Q62" s="326"/>
      <c r="R62" s="327"/>
      <c r="S62" s="327"/>
      <c r="AA62" s="329"/>
      <c r="AB62" s="329"/>
      <c r="AC62" s="329"/>
      <c r="AD62" s="329"/>
      <c r="AE62" s="329"/>
      <c r="AF62" s="329"/>
      <c r="AG62" s="329"/>
      <c r="AH62" s="329"/>
      <c r="AI62" s="329"/>
      <c r="AJ62" s="329"/>
      <c r="AK62" s="329"/>
      <c r="AL62" s="329"/>
      <c r="AM62" s="329"/>
      <c r="AN62" s="329"/>
    </row>
    <row r="63" spans="1:40" s="328" customFormat="1" ht="48.75" customHeight="1">
      <c r="A63" s="334">
        <v>2</v>
      </c>
      <c r="B63" s="226" t="s">
        <v>242</v>
      </c>
      <c r="C63" s="342">
        <v>73089070</v>
      </c>
      <c r="D63" s="206"/>
      <c r="E63" s="183">
        <v>0.18</v>
      </c>
      <c r="F63" s="206"/>
      <c r="G63" s="352" t="s">
        <v>237</v>
      </c>
      <c r="H63" s="225" t="s">
        <v>215</v>
      </c>
      <c r="I63" s="226">
        <v>58</v>
      </c>
      <c r="J63" s="207"/>
      <c r="K63" s="184" t="str">
        <f t="shared" ref="K63:K66" si="4">IF(J63=0,"Included", IF(ISERROR(I63*J63),"Included", I63*J63))</f>
        <v>Included</v>
      </c>
      <c r="L63" s="307"/>
      <c r="M63" s="307"/>
      <c r="N63" s="307"/>
      <c r="O63" s="325"/>
      <c r="P63" s="325"/>
      <c r="Q63" s="326"/>
      <c r="R63" s="327"/>
      <c r="S63" s="327"/>
      <c r="AA63" s="329"/>
      <c r="AB63" s="329"/>
      <c r="AC63" s="329"/>
      <c r="AD63" s="329"/>
      <c r="AE63" s="329"/>
      <c r="AF63" s="329"/>
      <c r="AG63" s="329"/>
      <c r="AH63" s="329"/>
      <c r="AI63" s="329"/>
      <c r="AJ63" s="329"/>
      <c r="AK63" s="329"/>
      <c r="AL63" s="329"/>
      <c r="AM63" s="329"/>
      <c r="AN63" s="329"/>
    </row>
    <row r="64" spans="1:40" s="328" customFormat="1" ht="113.25" customHeight="1">
      <c r="A64" s="334">
        <v>3</v>
      </c>
      <c r="B64" s="226" t="s">
        <v>243</v>
      </c>
      <c r="C64" s="342">
        <v>995443</v>
      </c>
      <c r="D64" s="206"/>
      <c r="E64" s="183">
        <v>0.18</v>
      </c>
      <c r="F64" s="206"/>
      <c r="G64" s="352" t="s">
        <v>238</v>
      </c>
      <c r="H64" s="225" t="s">
        <v>215</v>
      </c>
      <c r="I64" s="226">
        <v>58</v>
      </c>
      <c r="J64" s="207"/>
      <c r="K64" s="184" t="str">
        <f t="shared" si="4"/>
        <v>Included</v>
      </c>
      <c r="L64" s="307"/>
      <c r="M64" s="307"/>
      <c r="N64" s="307"/>
      <c r="O64" s="325"/>
      <c r="P64" s="325"/>
      <c r="Q64" s="326"/>
      <c r="R64" s="327"/>
      <c r="S64" s="327"/>
      <c r="AA64" s="329"/>
      <c r="AB64" s="329"/>
      <c r="AC64" s="329"/>
      <c r="AD64" s="329"/>
      <c r="AE64" s="329"/>
      <c r="AF64" s="329"/>
      <c r="AG64" s="329"/>
      <c r="AH64" s="329"/>
      <c r="AI64" s="329"/>
      <c r="AJ64" s="329"/>
      <c r="AK64" s="329"/>
      <c r="AL64" s="329"/>
      <c r="AM64" s="329"/>
      <c r="AN64" s="329"/>
    </row>
    <row r="65" spans="1:40" s="328" customFormat="1" ht="38.25" customHeight="1">
      <c r="A65" s="334">
        <v>4</v>
      </c>
      <c r="B65" s="226"/>
      <c r="C65" s="342">
        <v>94052090</v>
      </c>
      <c r="D65" s="206"/>
      <c r="E65" s="183">
        <v>0.18</v>
      </c>
      <c r="F65" s="206"/>
      <c r="G65" s="353" t="s">
        <v>239</v>
      </c>
      <c r="H65" s="225" t="s">
        <v>215</v>
      </c>
      <c r="I65" s="226">
        <v>45</v>
      </c>
      <c r="J65" s="207"/>
      <c r="K65" s="184" t="str">
        <f t="shared" ref="K65" si="5">IF(J65=0,"Included", IF(ISERROR(I65*J65),"Included", I65*J65))</f>
        <v>Included</v>
      </c>
      <c r="L65" s="307"/>
      <c r="M65" s="307"/>
      <c r="N65" s="307"/>
      <c r="O65" s="325"/>
      <c r="P65" s="325"/>
      <c r="Q65" s="326"/>
      <c r="R65" s="327"/>
      <c r="S65" s="327"/>
      <c r="AA65" s="329"/>
      <c r="AB65" s="329"/>
      <c r="AC65" s="329"/>
      <c r="AD65" s="329"/>
      <c r="AE65" s="329"/>
      <c r="AF65" s="329"/>
      <c r="AG65" s="329"/>
      <c r="AH65" s="329"/>
      <c r="AI65" s="329"/>
      <c r="AJ65" s="329"/>
      <c r="AK65" s="329"/>
      <c r="AL65" s="329"/>
      <c r="AM65" s="329"/>
      <c r="AN65" s="329"/>
    </row>
    <row r="66" spans="1:40" s="328" customFormat="1" ht="29.25" customHeight="1">
      <c r="A66" s="334">
        <v>5</v>
      </c>
      <c r="B66" s="226" t="s">
        <v>244</v>
      </c>
      <c r="C66" s="342">
        <v>73089070</v>
      </c>
      <c r="D66" s="206"/>
      <c r="E66" s="183">
        <v>0.18</v>
      </c>
      <c r="F66" s="206"/>
      <c r="G66" s="353" t="s">
        <v>240</v>
      </c>
      <c r="H66" s="225" t="s">
        <v>215</v>
      </c>
      <c r="I66" s="226">
        <f>+I65+I63</f>
        <v>103</v>
      </c>
      <c r="J66" s="207"/>
      <c r="K66" s="184" t="str">
        <f t="shared" si="4"/>
        <v>Included</v>
      </c>
      <c r="L66" s="307"/>
      <c r="M66" s="307"/>
      <c r="N66" s="307"/>
      <c r="O66" s="325"/>
      <c r="P66" s="325"/>
      <c r="Q66" s="326"/>
      <c r="R66" s="327"/>
      <c r="S66" s="327"/>
      <c r="AA66" s="329"/>
      <c r="AB66" s="329"/>
      <c r="AC66" s="329"/>
      <c r="AD66" s="329"/>
      <c r="AE66" s="329"/>
      <c r="AF66" s="329"/>
      <c r="AG66" s="329"/>
      <c r="AH66" s="329"/>
      <c r="AI66" s="329"/>
      <c r="AJ66" s="329"/>
      <c r="AK66" s="329"/>
      <c r="AL66" s="329"/>
      <c r="AM66" s="329"/>
      <c r="AN66" s="329"/>
    </row>
    <row r="67" spans="1:40" s="328" customFormat="1" ht="20.25" customHeight="1">
      <c r="A67" s="464" t="s">
        <v>319</v>
      </c>
      <c r="B67" s="464"/>
      <c r="C67" s="464"/>
      <c r="D67" s="464"/>
      <c r="E67" s="464"/>
      <c r="F67" s="464"/>
      <c r="G67" s="464"/>
      <c r="H67" s="477">
        <f>ROUND(SUM(K62:K66),2)</f>
        <v>0</v>
      </c>
      <c r="I67" s="477"/>
      <c r="J67" s="477"/>
      <c r="K67" s="478"/>
      <c r="L67" s="307"/>
      <c r="M67" s="307"/>
      <c r="N67" s="307"/>
      <c r="O67" s="325"/>
      <c r="P67" s="325"/>
      <c r="Q67" s="326"/>
      <c r="R67" s="327"/>
      <c r="S67" s="327"/>
      <c r="AA67" s="329"/>
      <c r="AB67" s="329"/>
      <c r="AC67" s="329"/>
      <c r="AD67" s="329"/>
      <c r="AE67" s="329"/>
      <c r="AF67" s="329"/>
      <c r="AG67" s="329"/>
      <c r="AH67" s="329"/>
      <c r="AI67" s="329"/>
      <c r="AJ67" s="329"/>
      <c r="AK67" s="329"/>
      <c r="AL67" s="329"/>
      <c r="AM67" s="329"/>
      <c r="AN67" s="329"/>
    </row>
    <row r="68" spans="1:40" s="328" customFormat="1" ht="22.5" customHeight="1">
      <c r="A68" s="334"/>
      <c r="B68" s="226"/>
      <c r="C68" s="342"/>
      <c r="D68" s="336"/>
      <c r="E68" s="183"/>
      <c r="F68" s="336"/>
      <c r="G68" s="354" t="s">
        <v>245</v>
      </c>
      <c r="H68" s="225"/>
      <c r="I68" s="226"/>
      <c r="J68" s="339"/>
      <c r="K68" s="184"/>
      <c r="L68" s="307"/>
      <c r="M68" s="307"/>
      <c r="N68" s="307"/>
      <c r="O68" s="325"/>
      <c r="P68" s="325"/>
      <c r="Q68" s="326"/>
      <c r="R68" s="327"/>
      <c r="S68" s="327"/>
      <c r="AA68" s="329"/>
      <c r="AB68" s="329"/>
      <c r="AC68" s="329"/>
      <c r="AD68" s="329"/>
      <c r="AE68" s="329"/>
      <c r="AF68" s="329"/>
      <c r="AG68" s="329"/>
      <c r="AH68" s="329"/>
      <c r="AI68" s="329"/>
      <c r="AJ68" s="329"/>
      <c r="AK68" s="329"/>
      <c r="AL68" s="329"/>
      <c r="AM68" s="329"/>
      <c r="AN68" s="329"/>
    </row>
    <row r="69" spans="1:40" s="328" customFormat="1" ht="72.75" customHeight="1">
      <c r="A69" s="334">
        <v>1</v>
      </c>
      <c r="B69" s="226" t="s">
        <v>249</v>
      </c>
      <c r="C69" s="342">
        <v>68109990</v>
      </c>
      <c r="D69" s="206"/>
      <c r="E69" s="183"/>
      <c r="F69" s="206"/>
      <c r="G69" s="353" t="s">
        <v>246</v>
      </c>
      <c r="H69" s="225" t="s">
        <v>248</v>
      </c>
      <c r="I69" s="226">
        <v>80</v>
      </c>
      <c r="J69" s="207"/>
      <c r="K69" s="184" t="str">
        <f t="shared" ref="K69:K70" si="6">IF(J69=0,"Included", IF(ISERROR(I69*J69),"Included", I69*J69))</f>
        <v>Included</v>
      </c>
      <c r="L69" s="307"/>
      <c r="M69" s="307"/>
      <c r="N69" s="307"/>
      <c r="O69" s="325"/>
      <c r="P69" s="325"/>
      <c r="Q69" s="326"/>
      <c r="R69" s="327"/>
      <c r="S69" s="327"/>
      <c r="AA69" s="329"/>
      <c r="AB69" s="329"/>
      <c r="AC69" s="329"/>
      <c r="AD69" s="329"/>
      <c r="AE69" s="329"/>
      <c r="AF69" s="329"/>
      <c r="AG69" s="329"/>
      <c r="AH69" s="329"/>
      <c r="AI69" s="329"/>
      <c r="AJ69" s="329"/>
      <c r="AK69" s="329"/>
      <c r="AL69" s="329"/>
      <c r="AM69" s="329"/>
      <c r="AN69" s="329"/>
    </row>
    <row r="70" spans="1:40" s="328" customFormat="1" ht="90">
      <c r="A70" s="334">
        <v>2</v>
      </c>
      <c r="B70" s="226" t="s">
        <v>250</v>
      </c>
      <c r="C70" s="342">
        <v>995421</v>
      </c>
      <c r="D70" s="336"/>
      <c r="E70" s="183"/>
      <c r="F70" s="206"/>
      <c r="G70" s="353" t="s">
        <v>247</v>
      </c>
      <c r="H70" s="225" t="s">
        <v>160</v>
      </c>
      <c r="I70" s="226">
        <v>2</v>
      </c>
      <c r="J70" s="207"/>
      <c r="K70" s="184" t="str">
        <f t="shared" si="6"/>
        <v>Included</v>
      </c>
      <c r="L70" s="307"/>
      <c r="M70" s="307"/>
      <c r="N70" s="307"/>
      <c r="O70" s="325"/>
      <c r="P70" s="325"/>
      <c r="Q70" s="326"/>
      <c r="R70" s="327"/>
      <c r="S70" s="327"/>
      <c r="AA70" s="329"/>
      <c r="AB70" s="329"/>
      <c r="AC70" s="329"/>
      <c r="AD70" s="329"/>
      <c r="AE70" s="329"/>
      <c r="AF70" s="329"/>
      <c r="AG70" s="329"/>
      <c r="AH70" s="329"/>
      <c r="AI70" s="329"/>
      <c r="AJ70" s="329"/>
      <c r="AK70" s="329"/>
      <c r="AL70" s="329"/>
      <c r="AM70" s="329"/>
      <c r="AN70" s="329"/>
    </row>
    <row r="71" spans="1:40" s="328" customFormat="1" ht="20.25" customHeight="1">
      <c r="A71" s="464" t="s">
        <v>320</v>
      </c>
      <c r="B71" s="464"/>
      <c r="C71" s="464"/>
      <c r="D71" s="464"/>
      <c r="E71" s="464"/>
      <c r="F71" s="464"/>
      <c r="G71" s="464"/>
      <c r="H71" s="477">
        <f>ROUND(SUM(K68:K70),2)</f>
        <v>0</v>
      </c>
      <c r="I71" s="477"/>
      <c r="J71" s="477"/>
      <c r="K71" s="478"/>
      <c r="L71" s="307"/>
      <c r="M71" s="307"/>
      <c r="N71" s="307"/>
      <c r="O71" s="325"/>
      <c r="P71" s="325"/>
      <c r="Q71" s="326"/>
      <c r="R71" s="327"/>
      <c r="S71" s="327"/>
      <c r="AA71" s="329"/>
      <c r="AB71" s="329"/>
      <c r="AC71" s="329"/>
      <c r="AD71" s="329"/>
      <c r="AE71" s="329"/>
      <c r="AF71" s="329"/>
      <c r="AG71" s="329"/>
      <c r="AH71" s="329"/>
      <c r="AI71" s="329"/>
      <c r="AJ71" s="329"/>
      <c r="AK71" s="329"/>
      <c r="AL71" s="329"/>
      <c r="AM71" s="329"/>
      <c r="AN71" s="329"/>
    </row>
    <row r="72" spans="1:40" s="328" customFormat="1" ht="20.25" customHeight="1">
      <c r="A72" s="486" t="s">
        <v>253</v>
      </c>
      <c r="B72" s="486"/>
      <c r="C72" s="486"/>
      <c r="D72" s="486"/>
      <c r="E72" s="486"/>
      <c r="F72" s="486"/>
      <c r="G72" s="486"/>
      <c r="H72" s="486"/>
      <c r="I72" s="486"/>
      <c r="J72" s="486"/>
      <c r="K72" s="487"/>
      <c r="L72" s="307"/>
      <c r="M72" s="307"/>
      <c r="N72" s="307"/>
      <c r="O72" s="325"/>
      <c r="P72" s="325"/>
      <c r="Q72" s="326"/>
      <c r="R72" s="327"/>
      <c r="S72" s="327"/>
      <c r="AA72" s="329"/>
      <c r="AB72" s="329"/>
      <c r="AC72" s="329"/>
      <c r="AD72" s="329"/>
      <c r="AE72" s="329"/>
      <c r="AF72" s="329"/>
      <c r="AG72" s="329"/>
      <c r="AH72" s="329"/>
      <c r="AI72" s="329"/>
      <c r="AJ72" s="329"/>
      <c r="AK72" s="329"/>
      <c r="AL72" s="329"/>
      <c r="AM72" s="329"/>
      <c r="AN72" s="329"/>
    </row>
    <row r="73" spans="1:40" s="328" customFormat="1" ht="344.25" customHeight="1">
      <c r="A73" s="334">
        <v>1</v>
      </c>
      <c r="B73" s="226" t="s">
        <v>255</v>
      </c>
      <c r="C73" s="342">
        <v>995468</v>
      </c>
      <c r="D73" s="206"/>
      <c r="E73" s="183"/>
      <c r="F73" s="206"/>
      <c r="G73" s="353" t="s">
        <v>251</v>
      </c>
      <c r="H73" s="225" t="s">
        <v>254</v>
      </c>
      <c r="I73" s="226">
        <v>3</v>
      </c>
      <c r="J73" s="207"/>
      <c r="K73" s="184" t="str">
        <f>IF(J73=0,"Included", IF(ISERROR(I73*J73),"Included", I73*J73))</f>
        <v>Included</v>
      </c>
      <c r="L73" s="307"/>
      <c r="M73" s="307"/>
      <c r="N73" s="307"/>
      <c r="O73" s="325"/>
      <c r="P73" s="325"/>
      <c r="Q73" s="326"/>
      <c r="R73" s="327"/>
      <c r="S73" s="327"/>
      <c r="AA73" s="329"/>
      <c r="AB73" s="329"/>
      <c r="AC73" s="329"/>
      <c r="AD73" s="329"/>
      <c r="AE73" s="329"/>
      <c r="AF73" s="329"/>
      <c r="AG73" s="329"/>
      <c r="AH73" s="329"/>
      <c r="AI73" s="329"/>
      <c r="AJ73" s="329"/>
      <c r="AK73" s="329"/>
      <c r="AL73" s="329"/>
      <c r="AM73" s="329"/>
      <c r="AN73" s="329"/>
    </row>
    <row r="74" spans="1:40" s="328" customFormat="1" ht="63" customHeight="1">
      <c r="A74" s="334">
        <v>2</v>
      </c>
      <c r="B74" s="226" t="s">
        <v>255</v>
      </c>
      <c r="C74" s="342">
        <v>995468</v>
      </c>
      <c r="D74" s="336"/>
      <c r="E74" s="183"/>
      <c r="F74" s="206"/>
      <c r="G74" s="353" t="s">
        <v>252</v>
      </c>
      <c r="H74" s="225" t="s">
        <v>215</v>
      </c>
      <c r="I74" s="226">
        <v>1</v>
      </c>
      <c r="J74" s="207"/>
      <c r="K74" s="184" t="str">
        <f t="shared" ref="K74:K75" si="7">IF(J74=0,"Included", IF(ISERROR(I74*J74),"Included", I74*J74))</f>
        <v>Included</v>
      </c>
      <c r="L74" s="307"/>
      <c r="M74" s="307"/>
      <c r="N74" s="307"/>
      <c r="O74" s="325"/>
      <c r="P74" s="325"/>
      <c r="Q74" s="326"/>
      <c r="R74" s="327"/>
      <c r="S74" s="327"/>
      <c r="AA74" s="329"/>
      <c r="AB74" s="329"/>
      <c r="AC74" s="329"/>
      <c r="AD74" s="329"/>
      <c r="AE74" s="329"/>
      <c r="AF74" s="329"/>
      <c r="AG74" s="329"/>
      <c r="AH74" s="329"/>
      <c r="AI74" s="329"/>
      <c r="AJ74" s="329"/>
      <c r="AK74" s="329"/>
      <c r="AL74" s="329"/>
      <c r="AM74" s="329"/>
      <c r="AN74" s="329"/>
    </row>
    <row r="75" spans="1:40" s="328" customFormat="1" ht="165">
      <c r="A75" s="334">
        <v>3</v>
      </c>
      <c r="B75" s="226" t="s">
        <v>255</v>
      </c>
      <c r="C75" s="342">
        <v>995461</v>
      </c>
      <c r="D75" s="336"/>
      <c r="E75" s="183"/>
      <c r="F75" s="206"/>
      <c r="G75" s="353" t="s">
        <v>256</v>
      </c>
      <c r="H75" s="225" t="s">
        <v>197</v>
      </c>
      <c r="I75" s="226">
        <v>3</v>
      </c>
      <c r="J75" s="207"/>
      <c r="K75" s="184" t="str">
        <f t="shared" si="7"/>
        <v>Included</v>
      </c>
      <c r="L75" s="307"/>
      <c r="M75" s="307"/>
      <c r="N75" s="307"/>
      <c r="O75" s="325"/>
      <c r="P75" s="325"/>
      <c r="Q75" s="326"/>
      <c r="R75" s="327"/>
      <c r="S75" s="327"/>
      <c r="AA75" s="329"/>
      <c r="AB75" s="329"/>
      <c r="AC75" s="329"/>
      <c r="AD75" s="329"/>
      <c r="AE75" s="329"/>
      <c r="AF75" s="329"/>
      <c r="AG75" s="329"/>
      <c r="AH75" s="329"/>
      <c r="AI75" s="329"/>
      <c r="AJ75" s="329"/>
      <c r="AK75" s="329"/>
      <c r="AL75" s="329"/>
      <c r="AM75" s="329"/>
      <c r="AN75" s="329"/>
    </row>
    <row r="76" spans="1:40" s="328" customFormat="1" ht="66" customHeight="1">
      <c r="A76" s="334"/>
      <c r="B76" s="226"/>
      <c r="C76" s="342"/>
      <c r="D76" s="336"/>
      <c r="E76" s="183"/>
      <c r="F76" s="206"/>
      <c r="G76" s="355" t="s">
        <v>309</v>
      </c>
      <c r="H76" s="225"/>
      <c r="I76" s="226"/>
      <c r="J76" s="207"/>
      <c r="K76" s="184"/>
      <c r="L76" s="307"/>
      <c r="M76" s="307"/>
      <c r="N76" s="307"/>
      <c r="O76" s="325"/>
      <c r="P76" s="325"/>
      <c r="Q76" s="326"/>
      <c r="R76" s="327"/>
      <c r="S76" s="327"/>
      <c r="AA76" s="329"/>
      <c r="AB76" s="329"/>
      <c r="AC76" s="329"/>
      <c r="AD76" s="329"/>
      <c r="AE76" s="329"/>
      <c r="AF76" s="329"/>
      <c r="AG76" s="329"/>
      <c r="AH76" s="329"/>
      <c r="AI76" s="329"/>
      <c r="AJ76" s="329"/>
      <c r="AK76" s="329"/>
      <c r="AL76" s="329"/>
      <c r="AM76" s="329"/>
      <c r="AN76" s="329"/>
    </row>
    <row r="77" spans="1:40" s="328" customFormat="1" ht="20.25" customHeight="1">
      <c r="A77" s="464" t="s">
        <v>321</v>
      </c>
      <c r="B77" s="464"/>
      <c r="C77" s="464"/>
      <c r="D77" s="464"/>
      <c r="E77" s="464"/>
      <c r="F77" s="464"/>
      <c r="G77" s="464"/>
      <c r="H77" s="477">
        <f>ROUND(SUM(K73:K76),2)</f>
        <v>0</v>
      </c>
      <c r="I77" s="477"/>
      <c r="J77" s="477"/>
      <c r="K77" s="478"/>
      <c r="L77" s="307"/>
      <c r="M77" s="307"/>
      <c r="N77" s="307"/>
      <c r="O77" s="325"/>
      <c r="P77" s="325"/>
      <c r="Q77" s="326"/>
      <c r="R77" s="327"/>
      <c r="S77" s="327"/>
      <c r="AA77" s="329"/>
      <c r="AB77" s="329"/>
      <c r="AC77" s="329"/>
      <c r="AD77" s="329"/>
      <c r="AE77" s="329"/>
      <c r="AF77" s="329"/>
      <c r="AG77" s="329"/>
      <c r="AH77" s="329"/>
      <c r="AI77" s="329"/>
      <c r="AJ77" s="329"/>
      <c r="AK77" s="329"/>
      <c r="AL77" s="329"/>
      <c r="AM77" s="329"/>
      <c r="AN77" s="329"/>
    </row>
    <row r="78" spans="1:40" s="213" customFormat="1" ht="25.5" customHeight="1">
      <c r="A78" s="469" t="s">
        <v>322</v>
      </c>
      <c r="B78" s="470"/>
      <c r="C78" s="470"/>
      <c r="D78" s="470"/>
      <c r="E78" s="470"/>
      <c r="F78" s="470"/>
      <c r="G78" s="471"/>
      <c r="H78" s="472">
        <f>H77+H71+H67+H59+H21</f>
        <v>0</v>
      </c>
      <c r="I78" s="473"/>
      <c r="J78" s="473"/>
      <c r="K78" s="474"/>
      <c r="L78" s="356"/>
      <c r="M78" s="356"/>
      <c r="N78" s="356"/>
      <c r="O78" s="356"/>
      <c r="P78" s="356"/>
      <c r="Q78" s="356"/>
      <c r="AA78" s="357"/>
      <c r="AB78" s="357"/>
      <c r="AC78" s="357"/>
      <c r="AD78" s="357"/>
      <c r="AE78" s="357"/>
      <c r="AF78" s="357"/>
      <c r="AG78" s="357"/>
      <c r="AH78" s="357"/>
      <c r="AI78" s="357"/>
      <c r="AJ78" s="357"/>
      <c r="AK78" s="357"/>
      <c r="AL78" s="357"/>
      <c r="AM78" s="357"/>
      <c r="AN78" s="357"/>
    </row>
    <row r="79" spans="1:40" ht="19.5" customHeight="1">
      <c r="A79" s="264" t="s">
        <v>161</v>
      </c>
      <c r="B79" s="264"/>
      <c r="C79" s="263"/>
      <c r="D79" s="263"/>
      <c r="E79" s="263"/>
      <c r="F79" s="263"/>
      <c r="G79" s="263"/>
      <c r="H79" s="263"/>
      <c r="I79" s="263"/>
      <c r="J79" s="263"/>
      <c r="K79" s="263"/>
    </row>
    <row r="80" spans="1:40" ht="38.25" customHeight="1">
      <c r="A80" s="458" t="s">
        <v>166</v>
      </c>
      <c r="B80" s="458"/>
      <c r="C80" s="458"/>
      <c r="D80" s="458"/>
      <c r="E80" s="458"/>
      <c r="F80" s="458"/>
      <c r="G80" s="458"/>
      <c r="H80" s="458"/>
      <c r="I80" s="458"/>
      <c r="J80" s="458"/>
      <c r="K80" s="458"/>
    </row>
    <row r="81" spans="1:11">
      <c r="A81" s="219" t="s">
        <v>90</v>
      </c>
      <c r="B81" s="213"/>
      <c r="C81" s="220" t="str">
        <f>'Names of Bidder'!D43&amp;"/"&amp;'Names of Bidder'!E43&amp;"/"&amp;'Names of Bidder'!F43</f>
        <v>11/Sep/2024</v>
      </c>
      <c r="J81" s="216" t="s">
        <v>76</v>
      </c>
      <c r="K81" s="221" t="str">
        <f>'Names of Bidder'!D40</f>
        <v>Printed Name</v>
      </c>
    </row>
    <row r="82" spans="1:11">
      <c r="A82" s="219" t="s">
        <v>40</v>
      </c>
      <c r="B82" s="213"/>
      <c r="C82" s="220" t="str">
        <f>'Names of Bidder'!D44</f>
        <v>Place</v>
      </c>
      <c r="J82" s="216" t="s">
        <v>77</v>
      </c>
      <c r="K82" s="221" t="str">
        <f>'Names of Bidder'!D41</f>
        <v>Desig</v>
      </c>
    </row>
    <row r="83" spans="1:11">
      <c r="A83" s="358"/>
      <c r="B83" s="358"/>
      <c r="C83" s="358"/>
      <c r="D83" s="359"/>
      <c r="E83" s="359"/>
      <c r="F83" s="359"/>
      <c r="G83" s="360"/>
    </row>
    <row r="84" spans="1:11">
      <c r="A84" s="358"/>
      <c r="B84" s="358"/>
      <c r="C84" s="358"/>
      <c r="D84" s="359"/>
      <c r="E84" s="359"/>
      <c r="F84" s="359"/>
      <c r="G84" s="360"/>
    </row>
    <row r="85" spans="1:11">
      <c r="A85" s="358"/>
      <c r="B85" s="358"/>
      <c r="C85" s="358"/>
      <c r="D85" s="359"/>
      <c r="E85" s="359"/>
      <c r="F85" s="359"/>
      <c r="G85" s="360"/>
    </row>
    <row r="86" spans="1:11">
      <c r="A86" s="358"/>
      <c r="B86" s="358"/>
      <c r="C86" s="358"/>
      <c r="D86" s="359"/>
      <c r="E86" s="359"/>
      <c r="F86" s="359"/>
      <c r="G86" s="360"/>
    </row>
    <row r="87" spans="1:11">
      <c r="A87" s="358"/>
      <c r="B87" s="358"/>
      <c r="C87" s="358"/>
      <c r="D87" s="359"/>
      <c r="E87" s="359"/>
      <c r="F87" s="359"/>
      <c r="G87" s="360"/>
    </row>
    <row r="88" spans="1:11">
      <c r="A88" s="358"/>
      <c r="B88" s="358"/>
      <c r="C88" s="358"/>
      <c r="D88" s="359"/>
      <c r="E88" s="359"/>
      <c r="F88" s="359"/>
      <c r="G88" s="360"/>
    </row>
    <row r="89" spans="1:11">
      <c r="A89" s="358"/>
      <c r="B89" s="358"/>
      <c r="C89" s="358"/>
      <c r="D89" s="359"/>
      <c r="E89" s="359"/>
      <c r="F89" s="359"/>
      <c r="G89" s="360"/>
    </row>
    <row r="90" spans="1:11">
      <c r="A90" s="358"/>
      <c r="B90" s="358"/>
      <c r="C90" s="358"/>
      <c r="D90" s="359"/>
      <c r="E90" s="359"/>
      <c r="F90" s="359"/>
      <c r="G90" s="360"/>
    </row>
    <row r="91" spans="1:11">
      <c r="A91" s="358"/>
      <c r="B91" s="358"/>
      <c r="C91" s="358"/>
      <c r="D91" s="359"/>
      <c r="E91" s="359"/>
      <c r="F91" s="359"/>
      <c r="G91" s="360"/>
    </row>
    <row r="92" spans="1:11">
      <c r="A92" s="358"/>
      <c r="B92" s="358"/>
      <c r="C92" s="358"/>
      <c r="D92" s="359"/>
      <c r="E92" s="359"/>
      <c r="F92" s="359"/>
      <c r="G92" s="360"/>
    </row>
    <row r="93" spans="1:11">
      <c r="A93" s="358"/>
      <c r="B93" s="358"/>
      <c r="C93" s="358"/>
      <c r="D93" s="359"/>
      <c r="E93" s="359"/>
      <c r="F93" s="359"/>
      <c r="G93" s="360"/>
    </row>
    <row r="94" spans="1:11">
      <c r="A94" s="358"/>
      <c r="B94" s="358"/>
      <c r="C94" s="358"/>
      <c r="D94" s="359"/>
      <c r="E94" s="359"/>
      <c r="F94" s="359"/>
      <c r="G94" s="360"/>
    </row>
    <row r="95" spans="1:11">
      <c r="A95" s="358"/>
      <c r="B95" s="358"/>
      <c r="C95" s="358"/>
      <c r="D95" s="359"/>
      <c r="E95" s="359"/>
      <c r="F95" s="359"/>
      <c r="G95" s="360"/>
    </row>
    <row r="96" spans="1:11">
      <c r="A96" s="358"/>
      <c r="B96" s="358"/>
      <c r="C96" s="358"/>
      <c r="D96" s="359"/>
      <c r="E96" s="359"/>
      <c r="F96" s="359"/>
      <c r="G96" s="360"/>
    </row>
    <row r="97" spans="1:7">
      <c r="A97" s="358"/>
      <c r="B97" s="358"/>
      <c r="C97" s="358"/>
      <c r="D97" s="359"/>
      <c r="E97" s="359"/>
      <c r="F97" s="359"/>
      <c r="G97" s="360"/>
    </row>
    <row r="98" spans="1:7">
      <c r="A98" s="358"/>
      <c r="B98" s="358"/>
      <c r="C98" s="358"/>
      <c r="D98" s="359"/>
      <c r="E98" s="359"/>
      <c r="F98" s="359"/>
      <c r="G98" s="360"/>
    </row>
    <row r="99" spans="1:7">
      <c r="A99" s="358"/>
      <c r="B99" s="358"/>
      <c r="C99" s="358"/>
      <c r="D99" s="359"/>
      <c r="E99" s="359"/>
      <c r="F99" s="359"/>
      <c r="G99" s="360"/>
    </row>
    <row r="100" spans="1:7">
      <c r="A100" s="358"/>
      <c r="B100" s="358"/>
      <c r="C100" s="358"/>
      <c r="D100" s="359"/>
      <c r="E100" s="359"/>
      <c r="F100" s="359"/>
      <c r="G100" s="360"/>
    </row>
    <row r="101" spans="1:7">
      <c r="A101" s="358"/>
      <c r="B101" s="358"/>
      <c r="C101" s="358"/>
      <c r="D101" s="359"/>
      <c r="E101" s="359"/>
      <c r="F101" s="359"/>
      <c r="G101" s="360"/>
    </row>
    <row r="102" spans="1:7">
      <c r="A102" s="358"/>
      <c r="B102" s="358"/>
      <c r="C102" s="358"/>
      <c r="D102" s="359"/>
      <c r="E102" s="359"/>
      <c r="F102" s="359"/>
      <c r="G102" s="360"/>
    </row>
    <row r="103" spans="1:7">
      <c r="A103" s="358"/>
      <c r="B103" s="358"/>
      <c r="C103" s="358"/>
      <c r="D103" s="359"/>
      <c r="E103" s="359"/>
      <c r="F103" s="359"/>
      <c r="G103" s="360"/>
    </row>
    <row r="104" spans="1:7">
      <c r="A104" s="358"/>
      <c r="B104" s="358"/>
      <c r="C104" s="358"/>
      <c r="D104" s="359"/>
      <c r="E104" s="359"/>
      <c r="F104" s="359"/>
      <c r="G104" s="360"/>
    </row>
    <row r="105" spans="1:7">
      <c r="A105" s="358"/>
      <c r="B105" s="358"/>
      <c r="C105" s="358"/>
      <c r="D105" s="359"/>
      <c r="E105" s="359"/>
      <c r="F105" s="359"/>
      <c r="G105" s="360"/>
    </row>
    <row r="106" spans="1:7">
      <c r="A106" s="358"/>
      <c r="B106" s="358"/>
      <c r="C106" s="358"/>
      <c r="D106" s="359"/>
      <c r="E106" s="359"/>
      <c r="F106" s="359"/>
      <c r="G106" s="360"/>
    </row>
    <row r="107" spans="1:7">
      <c r="A107" s="358"/>
      <c r="B107" s="358"/>
      <c r="C107" s="358"/>
      <c r="D107" s="359"/>
      <c r="E107" s="359"/>
      <c r="F107" s="359"/>
      <c r="G107" s="360"/>
    </row>
    <row r="108" spans="1:7">
      <c r="A108" s="357"/>
      <c r="B108" s="357"/>
      <c r="C108" s="357"/>
      <c r="D108" s="361"/>
      <c r="E108" s="361"/>
      <c r="F108" s="361"/>
      <c r="G108" s="360"/>
    </row>
    <row r="109" spans="1:7">
      <c r="A109" s="358"/>
      <c r="B109" s="358"/>
      <c r="C109" s="358"/>
      <c r="D109" s="359"/>
      <c r="E109" s="359"/>
      <c r="F109" s="359"/>
      <c r="G109" s="360"/>
    </row>
    <row r="110" spans="1:7">
      <c r="A110" s="362"/>
      <c r="B110" s="362"/>
      <c r="C110" s="362"/>
      <c r="D110" s="363"/>
      <c r="E110" s="363"/>
      <c r="F110" s="363"/>
      <c r="G110" s="364"/>
    </row>
    <row r="111" spans="1:7">
      <c r="A111" s="357"/>
      <c r="B111" s="357"/>
      <c r="C111" s="357"/>
      <c r="D111" s="361"/>
      <c r="E111" s="361"/>
      <c r="F111" s="361"/>
      <c r="G111" s="365"/>
    </row>
    <row r="112" spans="1:7">
      <c r="A112" s="358"/>
      <c r="B112" s="358"/>
      <c r="C112" s="358"/>
      <c r="D112" s="359"/>
      <c r="E112" s="359"/>
      <c r="F112" s="359"/>
      <c r="G112" s="360"/>
    </row>
    <row r="113" spans="1:7">
      <c r="A113" s="366"/>
      <c r="B113" s="366"/>
      <c r="C113" s="366"/>
      <c r="D113" s="367"/>
      <c r="E113" s="367"/>
      <c r="F113" s="367"/>
      <c r="G113" s="368"/>
    </row>
    <row r="114" spans="1:7">
      <c r="A114" s="362"/>
      <c r="B114" s="362"/>
      <c r="C114" s="362"/>
      <c r="D114" s="363"/>
      <c r="E114" s="363"/>
      <c r="F114" s="363"/>
      <c r="G114" s="364"/>
    </row>
    <row r="115" spans="1:7">
      <c r="A115" s="366"/>
      <c r="B115" s="366"/>
      <c r="C115" s="366"/>
      <c r="D115" s="367"/>
      <c r="E115" s="367"/>
      <c r="F115" s="367"/>
      <c r="G115" s="368"/>
    </row>
    <row r="116" spans="1:7">
      <c r="A116" s="366"/>
      <c r="B116" s="366"/>
      <c r="C116" s="366"/>
      <c r="D116" s="367"/>
      <c r="E116" s="367"/>
      <c r="F116" s="367"/>
      <c r="G116" s="368"/>
    </row>
    <row r="117" spans="1:7">
      <c r="A117" s="369"/>
      <c r="B117" s="369"/>
      <c r="C117" s="369"/>
      <c r="D117" s="370"/>
      <c r="E117" s="370"/>
      <c r="F117" s="370"/>
      <c r="G117" s="368"/>
    </row>
    <row r="118" spans="1:7">
      <c r="A118" s="369"/>
      <c r="B118" s="369"/>
      <c r="C118" s="369"/>
      <c r="D118" s="370"/>
      <c r="E118" s="370"/>
      <c r="F118" s="370"/>
      <c r="G118" s="368"/>
    </row>
    <row r="119" spans="1:7">
      <c r="A119" s="369"/>
      <c r="B119" s="369"/>
      <c r="C119" s="369"/>
      <c r="D119" s="370"/>
      <c r="E119" s="370"/>
      <c r="F119" s="370"/>
      <c r="G119" s="368"/>
    </row>
    <row r="120" spans="1:7">
      <c r="A120" s="371"/>
      <c r="B120" s="371"/>
      <c r="C120" s="371"/>
      <c r="D120" s="372"/>
      <c r="E120" s="372"/>
      <c r="F120" s="372"/>
      <c r="G120" s="373"/>
    </row>
    <row r="121" spans="1:7">
      <c r="A121" s="358"/>
      <c r="B121" s="358"/>
      <c r="C121" s="358"/>
      <c r="D121" s="359"/>
      <c r="E121" s="359"/>
      <c r="F121" s="359"/>
      <c r="G121" s="360"/>
    </row>
    <row r="122" spans="1:7">
      <c r="A122" s="362"/>
      <c r="B122" s="362"/>
      <c r="C122" s="362"/>
      <c r="D122" s="363"/>
      <c r="E122" s="363"/>
      <c r="F122" s="363"/>
      <c r="G122" s="364"/>
    </row>
    <row r="123" spans="1:7">
      <c r="A123" s="357"/>
      <c r="B123" s="357"/>
      <c r="C123" s="357"/>
      <c r="D123" s="361"/>
      <c r="E123" s="361"/>
      <c r="F123" s="361"/>
      <c r="G123" s="365"/>
    </row>
    <row r="124" spans="1:7">
      <c r="A124" s="185"/>
      <c r="B124" s="185"/>
      <c r="C124" s="185"/>
      <c r="D124" s="186"/>
      <c r="E124" s="186"/>
      <c r="F124" s="186"/>
      <c r="G124" s="187"/>
    </row>
    <row r="125" spans="1:7">
      <c r="A125" s="188"/>
      <c r="B125" s="188"/>
      <c r="C125" s="188"/>
      <c r="D125" s="189"/>
      <c r="E125" s="189"/>
      <c r="F125" s="189"/>
      <c r="G125" s="190"/>
    </row>
    <row r="126" spans="1:7">
      <c r="A126" s="188"/>
      <c r="B126" s="188"/>
      <c r="C126" s="188"/>
      <c r="D126" s="189"/>
      <c r="E126" s="189"/>
      <c r="F126" s="189"/>
      <c r="G126" s="191"/>
    </row>
    <row r="127" spans="1:7">
      <c r="A127" s="192"/>
      <c r="B127" s="192"/>
      <c r="C127" s="192"/>
      <c r="D127" s="193"/>
      <c r="E127" s="193"/>
      <c r="F127" s="193"/>
      <c r="G127" s="190"/>
    </row>
    <row r="128" spans="1:7">
      <c r="A128" s="192"/>
      <c r="B128" s="192"/>
      <c r="C128" s="192"/>
      <c r="D128" s="193"/>
      <c r="E128" s="193"/>
      <c r="F128" s="193"/>
      <c r="G128" s="190"/>
    </row>
    <row r="129" spans="1:7">
      <c r="A129" s="188"/>
      <c r="B129" s="188"/>
      <c r="C129" s="188"/>
      <c r="D129" s="189"/>
      <c r="E129" s="189"/>
      <c r="F129" s="189"/>
      <c r="G129" s="190"/>
    </row>
    <row r="130" spans="1:7">
      <c r="A130" s="188"/>
      <c r="B130" s="188"/>
      <c r="C130" s="188"/>
      <c r="D130" s="189"/>
      <c r="E130" s="189"/>
      <c r="F130" s="189"/>
      <c r="G130" s="191"/>
    </row>
    <row r="131" spans="1:7">
      <c r="A131" s="188"/>
      <c r="B131" s="188"/>
      <c r="C131" s="188"/>
      <c r="D131" s="189"/>
      <c r="E131" s="189"/>
      <c r="F131" s="189"/>
      <c r="G131" s="190"/>
    </row>
    <row r="132" spans="1:7">
      <c r="A132" s="188"/>
      <c r="B132" s="188"/>
      <c r="C132" s="188"/>
      <c r="D132" s="189"/>
      <c r="E132" s="189"/>
      <c r="F132" s="189"/>
      <c r="G132" s="190"/>
    </row>
    <row r="133" spans="1:7">
      <c r="A133" s="188"/>
      <c r="B133" s="188"/>
      <c r="C133" s="188"/>
      <c r="D133" s="189"/>
      <c r="E133" s="189"/>
      <c r="F133" s="189"/>
      <c r="G133" s="190"/>
    </row>
    <row r="134" spans="1:7">
      <c r="A134" s="188"/>
      <c r="B134" s="188"/>
      <c r="C134" s="188"/>
      <c r="D134" s="189"/>
      <c r="E134" s="189"/>
      <c r="F134" s="189"/>
      <c r="G134" s="191"/>
    </row>
    <row r="135" spans="1:7">
      <c r="A135" s="192"/>
      <c r="B135" s="192"/>
      <c r="C135" s="192"/>
      <c r="D135" s="193"/>
      <c r="E135" s="193"/>
      <c r="F135" s="193"/>
      <c r="G135" s="194"/>
    </row>
    <row r="136" spans="1:7">
      <c r="A136" s="192"/>
      <c r="B136" s="192"/>
      <c r="C136" s="192"/>
      <c r="D136" s="193"/>
      <c r="E136" s="193"/>
      <c r="F136" s="193"/>
      <c r="G136" s="195"/>
    </row>
    <row r="137" spans="1:7">
      <c r="A137" s="192"/>
      <c r="B137" s="192"/>
      <c r="C137" s="192"/>
      <c r="D137" s="193"/>
      <c r="E137" s="193"/>
      <c r="F137" s="193"/>
      <c r="G137" s="195"/>
    </row>
    <row r="138" spans="1:7">
      <c r="A138" s="185"/>
      <c r="B138" s="185"/>
      <c r="C138" s="185"/>
      <c r="D138" s="186"/>
      <c r="E138" s="186"/>
      <c r="F138" s="186"/>
      <c r="G138" s="196"/>
    </row>
    <row r="139" spans="1:7">
      <c r="A139" s="192"/>
      <c r="B139" s="192"/>
      <c r="C139" s="192"/>
      <c r="D139" s="193"/>
      <c r="E139" s="193"/>
      <c r="F139" s="193"/>
      <c r="G139" s="197"/>
    </row>
    <row r="140" spans="1:7">
      <c r="A140" s="188"/>
      <c r="B140" s="188"/>
      <c r="C140" s="188"/>
      <c r="D140" s="189"/>
      <c r="E140" s="189"/>
      <c r="F140" s="189"/>
      <c r="G140" s="190"/>
    </row>
    <row r="141" spans="1:7">
      <c r="A141" s="192"/>
      <c r="B141" s="192"/>
      <c r="C141" s="192"/>
      <c r="D141" s="193"/>
      <c r="E141" s="193"/>
      <c r="F141" s="193"/>
      <c r="G141" s="195"/>
    </row>
    <row r="142" spans="1:7">
      <c r="A142" s="185"/>
      <c r="B142" s="185"/>
      <c r="C142" s="185"/>
      <c r="D142" s="186"/>
      <c r="E142" s="186"/>
      <c r="F142" s="186"/>
      <c r="G142" s="187"/>
    </row>
    <row r="143" spans="1:7">
      <c r="A143" s="188"/>
      <c r="B143" s="188"/>
      <c r="C143" s="188"/>
      <c r="D143" s="189"/>
      <c r="E143" s="189"/>
      <c r="F143" s="189"/>
      <c r="G143" s="190"/>
    </row>
    <row r="144" spans="1:7">
      <c r="A144" s="188"/>
      <c r="B144" s="188"/>
      <c r="C144" s="188"/>
      <c r="D144" s="189"/>
      <c r="E144" s="189"/>
      <c r="F144" s="189"/>
      <c r="G144" s="190"/>
    </row>
    <row r="145" spans="1:7">
      <c r="A145" s="192"/>
      <c r="B145" s="192"/>
      <c r="C145" s="192"/>
      <c r="D145" s="193"/>
      <c r="E145" s="193"/>
      <c r="F145" s="193"/>
      <c r="G145" s="190"/>
    </row>
    <row r="146" spans="1:7">
      <c r="A146" s="192"/>
      <c r="B146" s="192"/>
      <c r="C146" s="192"/>
      <c r="D146" s="193"/>
      <c r="E146" s="193"/>
      <c r="F146" s="193"/>
      <c r="G146" s="190"/>
    </row>
    <row r="147" spans="1:7">
      <c r="A147" s="192"/>
      <c r="B147" s="192"/>
      <c r="C147" s="192"/>
      <c r="D147" s="193"/>
      <c r="E147" s="193"/>
      <c r="F147" s="193"/>
      <c r="G147" s="190"/>
    </row>
    <row r="148" spans="1:7">
      <c r="A148" s="192"/>
      <c r="B148" s="192"/>
      <c r="C148" s="192"/>
      <c r="D148" s="193"/>
      <c r="E148" s="193"/>
      <c r="F148" s="193"/>
      <c r="G148" s="190"/>
    </row>
    <row r="149" spans="1:7">
      <c r="A149" s="192"/>
      <c r="B149" s="192"/>
      <c r="C149" s="192"/>
      <c r="D149" s="193"/>
      <c r="E149" s="193"/>
      <c r="F149" s="193"/>
      <c r="G149" s="190"/>
    </row>
    <row r="150" spans="1:7">
      <c r="A150" s="192"/>
      <c r="B150" s="192"/>
      <c r="C150" s="192"/>
      <c r="D150" s="193"/>
      <c r="E150" s="193"/>
      <c r="F150" s="193"/>
      <c r="G150" s="190"/>
    </row>
    <row r="151" spans="1:7">
      <c r="A151" s="185"/>
      <c r="B151" s="185"/>
      <c r="C151" s="185"/>
      <c r="D151" s="186"/>
      <c r="E151" s="186"/>
      <c r="F151" s="186"/>
      <c r="G151" s="187"/>
    </row>
    <row r="152" spans="1:7">
      <c r="A152" s="188"/>
      <c r="B152" s="188"/>
      <c r="C152" s="188"/>
      <c r="D152" s="189"/>
      <c r="E152" s="189"/>
      <c r="F152" s="189"/>
      <c r="G152" s="198"/>
    </row>
    <row r="153" spans="1:7">
      <c r="A153" s="188"/>
      <c r="B153" s="188"/>
      <c r="C153" s="188"/>
      <c r="D153" s="189"/>
      <c r="E153" s="189"/>
      <c r="F153" s="189"/>
      <c r="G153" s="190"/>
    </row>
    <row r="154" spans="1:7">
      <c r="A154" s="188"/>
      <c r="B154" s="188"/>
      <c r="C154" s="188"/>
      <c r="D154" s="189"/>
      <c r="E154" s="189"/>
      <c r="F154" s="189"/>
      <c r="G154" s="187"/>
    </row>
    <row r="155" spans="1:7">
      <c r="A155" s="185"/>
      <c r="B155" s="185"/>
      <c r="C155" s="185"/>
      <c r="D155" s="186"/>
      <c r="E155" s="186"/>
      <c r="F155" s="186"/>
      <c r="G155" s="199"/>
    </row>
    <row r="156" spans="1:7">
      <c r="A156" s="185"/>
      <c r="B156" s="185"/>
      <c r="C156" s="185"/>
      <c r="D156" s="186"/>
      <c r="E156" s="186"/>
      <c r="F156" s="186"/>
      <c r="G156" s="199"/>
    </row>
    <row r="157" spans="1:7">
      <c r="A157" s="185"/>
      <c r="B157" s="185"/>
      <c r="C157" s="185"/>
      <c r="D157" s="186"/>
      <c r="E157" s="186"/>
      <c r="F157" s="186"/>
      <c r="G157" s="199"/>
    </row>
    <row r="158" spans="1:7">
      <c r="A158" s="185"/>
      <c r="B158" s="185"/>
      <c r="C158" s="185"/>
      <c r="D158" s="186"/>
      <c r="E158" s="186"/>
      <c r="F158" s="186"/>
      <c r="G158" s="199"/>
    </row>
    <row r="159" spans="1:7">
      <c r="A159" s="185"/>
      <c r="B159" s="185"/>
      <c r="C159" s="185"/>
      <c r="D159" s="186"/>
      <c r="E159" s="186"/>
      <c r="F159" s="186"/>
      <c r="G159" s="190"/>
    </row>
    <row r="160" spans="1:7">
      <c r="A160" s="185"/>
      <c r="B160" s="185"/>
      <c r="C160" s="185"/>
      <c r="D160" s="186"/>
      <c r="E160" s="186"/>
      <c r="F160" s="186"/>
      <c r="G160" s="190"/>
    </row>
    <row r="161" spans="1:7">
      <c r="A161" s="185"/>
      <c r="B161" s="185"/>
      <c r="C161" s="185"/>
      <c r="D161" s="186"/>
      <c r="E161" s="186"/>
      <c r="F161" s="186"/>
      <c r="G161" s="187"/>
    </row>
    <row r="162" spans="1:7">
      <c r="A162" s="188"/>
      <c r="B162" s="188"/>
      <c r="C162" s="188"/>
      <c r="D162" s="189"/>
      <c r="E162" s="189"/>
      <c r="F162" s="189"/>
      <c r="G162" s="199"/>
    </row>
    <row r="163" spans="1:7">
      <c r="A163" s="188"/>
      <c r="B163" s="188"/>
      <c r="C163" s="188"/>
      <c r="D163" s="189"/>
      <c r="E163" s="189"/>
      <c r="F163" s="189"/>
      <c r="G163" s="199"/>
    </row>
    <row r="164" spans="1:7">
      <c r="A164" s="188"/>
      <c r="B164" s="188"/>
      <c r="C164" s="188"/>
      <c r="D164" s="189"/>
      <c r="E164" s="189"/>
      <c r="F164" s="189"/>
      <c r="G164" s="199"/>
    </row>
    <row r="165" spans="1:7">
      <c r="A165" s="188"/>
      <c r="B165" s="188"/>
      <c r="C165" s="188"/>
      <c r="D165" s="189"/>
      <c r="E165" s="189"/>
      <c r="F165" s="189"/>
      <c r="G165" s="199"/>
    </row>
    <row r="166" spans="1:7">
      <c r="A166" s="200"/>
      <c r="B166" s="200"/>
      <c r="C166" s="200"/>
      <c r="D166" s="201"/>
      <c r="E166" s="201"/>
      <c r="F166" s="201"/>
      <c r="G166" s="187"/>
    </row>
    <row r="167" spans="1:7">
      <c r="A167" s="202"/>
      <c r="B167" s="202"/>
      <c r="C167" s="202"/>
      <c r="D167" s="203"/>
      <c r="E167" s="203"/>
      <c r="F167" s="203"/>
      <c r="G167" s="199"/>
    </row>
    <row r="168" spans="1:7">
      <c r="A168" s="202"/>
      <c r="B168" s="202"/>
      <c r="C168" s="202"/>
      <c r="D168" s="203"/>
      <c r="E168" s="203"/>
      <c r="F168" s="203"/>
      <c r="G168" s="199"/>
    </row>
    <row r="169" spans="1:7">
      <c r="A169" s="202"/>
      <c r="B169" s="202"/>
      <c r="C169" s="202"/>
      <c r="D169" s="203"/>
      <c r="E169" s="203"/>
      <c r="F169" s="203"/>
      <c r="G169" s="199"/>
    </row>
    <row r="170" spans="1:7">
      <c r="A170" s="202"/>
      <c r="B170" s="202"/>
      <c r="C170" s="202"/>
      <c r="D170" s="203"/>
      <c r="E170" s="203"/>
      <c r="F170" s="203"/>
      <c r="G170" s="199"/>
    </row>
    <row r="171" spans="1:7">
      <c r="A171" s="202"/>
      <c r="B171" s="202"/>
      <c r="C171" s="202"/>
      <c r="D171" s="203"/>
      <c r="E171" s="203"/>
      <c r="F171" s="203"/>
      <c r="G171" s="199"/>
    </row>
    <row r="172" spans="1:7">
      <c r="A172" s="192"/>
      <c r="B172" s="192"/>
      <c r="C172" s="192"/>
      <c r="D172" s="193"/>
      <c r="E172" s="193"/>
      <c r="F172" s="193"/>
      <c r="G172" s="196"/>
    </row>
    <row r="173" spans="1:7">
      <c r="A173" s="202"/>
      <c r="B173" s="202"/>
      <c r="C173" s="202"/>
      <c r="D173" s="203"/>
      <c r="E173" s="203"/>
      <c r="F173" s="203"/>
      <c r="G173" s="204"/>
    </row>
    <row r="174" spans="1:7">
      <c r="A174" s="202"/>
      <c r="B174" s="202"/>
      <c r="C174" s="202"/>
      <c r="D174" s="203"/>
      <c r="E174" s="203"/>
      <c r="F174" s="203"/>
      <c r="G174" s="205"/>
    </row>
    <row r="175" spans="1:7">
      <c r="A175" s="358"/>
      <c r="B175" s="358"/>
      <c r="C175" s="358"/>
      <c r="D175" s="359"/>
      <c r="E175" s="359"/>
      <c r="F175" s="359"/>
      <c r="G175" s="360"/>
    </row>
    <row r="176" spans="1:7">
      <c r="A176" s="358"/>
      <c r="B176" s="358"/>
      <c r="C176" s="358"/>
      <c r="D176" s="359"/>
      <c r="E176" s="359"/>
      <c r="F176" s="359"/>
      <c r="G176" s="360"/>
    </row>
    <row r="177" spans="1:7">
      <c r="A177" s="358"/>
      <c r="B177" s="358"/>
      <c r="C177" s="358"/>
      <c r="D177" s="359"/>
      <c r="E177" s="359"/>
      <c r="F177" s="359"/>
      <c r="G177" s="360"/>
    </row>
    <row r="178" spans="1:7">
      <c r="A178" s="358"/>
      <c r="B178" s="358"/>
      <c r="C178" s="358"/>
      <c r="D178" s="359"/>
      <c r="E178" s="359"/>
      <c r="F178" s="359"/>
      <c r="G178" s="360"/>
    </row>
    <row r="179" spans="1:7">
      <c r="A179" s="358"/>
      <c r="B179" s="358"/>
      <c r="C179" s="358"/>
      <c r="D179" s="359"/>
      <c r="E179" s="359"/>
      <c r="F179" s="359"/>
      <c r="G179" s="360"/>
    </row>
    <row r="180" spans="1:7">
      <c r="A180" s="358"/>
      <c r="B180" s="358"/>
      <c r="C180" s="358"/>
      <c r="D180" s="359"/>
      <c r="E180" s="359"/>
      <c r="F180" s="359"/>
      <c r="G180" s="360"/>
    </row>
    <row r="181" spans="1:7">
      <c r="A181" s="358"/>
      <c r="B181" s="358"/>
      <c r="C181" s="358"/>
      <c r="D181" s="359"/>
      <c r="E181" s="359"/>
      <c r="F181" s="359"/>
      <c r="G181" s="360"/>
    </row>
    <row r="182" spans="1:7">
      <c r="A182" s="358"/>
      <c r="B182" s="358"/>
      <c r="C182" s="358"/>
      <c r="D182" s="359"/>
      <c r="E182" s="359"/>
      <c r="F182" s="359"/>
      <c r="G182" s="360"/>
    </row>
  </sheetData>
  <sheetProtection algorithmName="SHA-512" hashValue="nJWog2OCNG8708NMNKm5NwUrg3/dJvC9hZg05/8LYrYy4fsK/hUXkFnhWtN3cqRhGFJpZCzGGRIXS23qcxRuHQ==" saltValue="HklWS3Cu+FGfHXlPlQnUvg==" spinCount="100000" sheet="1" selectLockedCells="1"/>
  <protectedRanges>
    <protectedRange password="CF7A" sqref="G45:G56" name="Range1_6"/>
    <protectedRange password="CF7A" sqref="G57" name="Range1_10_2"/>
    <protectedRange password="CF7A" sqref="G63" name="Range1"/>
    <protectedRange password="CF7A" sqref="G62" name="Range1_3"/>
  </protectedRanges>
  <mergeCells count="32">
    <mergeCell ref="J1:K1"/>
    <mergeCell ref="G60:K60"/>
    <mergeCell ref="A71:G71"/>
    <mergeCell ref="H71:K71"/>
    <mergeCell ref="A77:G77"/>
    <mergeCell ref="H77:K77"/>
    <mergeCell ref="A10:K10"/>
    <mergeCell ref="A13:F13"/>
    <mergeCell ref="A22:F22"/>
    <mergeCell ref="A60:F60"/>
    <mergeCell ref="A23:K23"/>
    <mergeCell ref="A24:K24"/>
    <mergeCell ref="A25:K25"/>
    <mergeCell ref="A67:G67"/>
    <mergeCell ref="H67:K67"/>
    <mergeCell ref="A72:K72"/>
    <mergeCell ref="A80:K80"/>
    <mergeCell ref="A2:K2"/>
    <mergeCell ref="A3:K3"/>
    <mergeCell ref="A21:G21"/>
    <mergeCell ref="H21:K21"/>
    <mergeCell ref="A59:G59"/>
    <mergeCell ref="H59:K59"/>
    <mergeCell ref="A78:G78"/>
    <mergeCell ref="H78:K78"/>
    <mergeCell ref="V10:W10"/>
    <mergeCell ref="V2:W2"/>
    <mergeCell ref="V5:W5"/>
    <mergeCell ref="V9:W9"/>
    <mergeCell ref="A5:D5"/>
    <mergeCell ref="O10:P10"/>
    <mergeCell ref="R10:S10"/>
  </mergeCells>
  <dataValidations count="1">
    <dataValidation type="list" allowBlank="1" showInputMessage="1" showErrorMessage="1" sqref="F62:F66 F15:F20 F26:F58 F68:F70 F73:F76" xr:uid="{00000000-0002-0000-0600-000001000000}">
      <formula1>"Confirmed, 0,5,12,18,28"</formula1>
    </dataValidation>
  </dataValidations>
  <printOptions horizontalCentered="1" verticalCentered="1"/>
  <pageMargins left="0" right="0" top="0.39370078740157483" bottom="0.51181102362204722" header="0.39370078740157483" footer="7.874015748031496E-2"/>
  <pageSetup paperSize="9" scale="74" fitToHeight="10000" orientation="landscape" r:id="rId1"/>
  <headerFooter alignWithMargins="0">
    <oddFooter>&amp;CPAGE &amp;P of &amp;N</oddFooter>
  </headerFooter>
  <rowBreaks count="4" manualBreakCount="4">
    <brk id="21" max="10" man="1"/>
    <brk id="32" max="10" man="1"/>
    <brk id="50" max="10" man="1"/>
    <brk id="67"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5B75-FA3C-4A24-B8F5-6DB3DF922EF9}">
  <dimension ref="A1:N44"/>
  <sheetViews>
    <sheetView tabSelected="1" view="pageBreakPreview" topLeftCell="A15" zoomScaleNormal="115" zoomScaleSheetLayoutView="100" workbookViewId="0">
      <selection activeCell="S20" sqref="S20"/>
    </sheetView>
  </sheetViews>
  <sheetFormatPr defaultRowHeight="16.5"/>
  <cols>
    <col min="2" max="2" width="6.5" customWidth="1"/>
    <col min="6" max="6" width="10.75" customWidth="1"/>
    <col min="7" max="7" width="51" customWidth="1"/>
    <col min="8" max="8" width="5.25" customWidth="1"/>
    <col min="9" max="9" width="6.75" customWidth="1"/>
    <col min="10" max="10" width="8.375" customWidth="1"/>
    <col min="11" max="11" width="12" customWidth="1"/>
    <col min="13" max="13" width="14" customWidth="1"/>
  </cols>
  <sheetData>
    <row r="1" spans="1:13">
      <c r="A1" s="489" t="s">
        <v>323</v>
      </c>
      <c r="B1" s="489"/>
      <c r="C1" s="489"/>
      <c r="D1" s="489"/>
      <c r="E1" s="489"/>
      <c r="F1" s="489"/>
      <c r="G1" s="489"/>
      <c r="H1" s="489"/>
      <c r="I1" s="489"/>
      <c r="J1" s="489"/>
      <c r="K1" s="489"/>
      <c r="L1" s="489"/>
      <c r="M1" s="489"/>
    </row>
    <row r="2" spans="1:13" ht="21.75" customHeight="1">
      <c r="A2" s="212" t="str">
        <f>Cover!B3</f>
        <v>Specification No.:NESH/CSM/OT/PRANIT/1500-1324/BPS-Vol-IC</v>
      </c>
      <c r="B2" s="212"/>
      <c r="C2" s="228"/>
      <c r="D2" s="228"/>
      <c r="E2" s="229"/>
      <c r="F2" s="229"/>
      <c r="G2" s="213"/>
      <c r="H2" s="214"/>
      <c r="I2" s="214"/>
      <c r="J2" s="214"/>
      <c r="K2" s="215"/>
      <c r="L2" s="230"/>
      <c r="M2" s="228"/>
    </row>
    <row r="3" spans="1:13" ht="45" customHeight="1">
      <c r="A3" s="490" t="str">
        <f>Basic!A2&amp;":"&amp;Basic!B2</f>
        <v>Name of Package:Replacement of overhead LTAC system and street lighting of POWERGRID Kumarghat colony complex with underground cabling and proper lighting for boundary as per BoQ and instruction of Engineer-in-charge.</v>
      </c>
      <c r="B3" s="491"/>
      <c r="C3" s="491"/>
      <c r="D3" s="491"/>
      <c r="E3" s="491"/>
      <c r="F3" s="491"/>
      <c r="G3" s="491"/>
      <c r="H3" s="491"/>
      <c r="I3" s="491"/>
      <c r="J3" s="491"/>
      <c r="K3" s="491"/>
      <c r="L3" s="491"/>
      <c r="M3" s="491"/>
    </row>
    <row r="4" spans="1:13" ht="21" customHeight="1">
      <c r="A4" s="461" t="s">
        <v>317</v>
      </c>
      <c r="B4" s="462"/>
      <c r="C4" s="462"/>
      <c r="D4" s="462"/>
      <c r="E4" s="462"/>
      <c r="F4" s="462"/>
      <c r="G4" s="462"/>
      <c r="H4" s="462"/>
      <c r="I4" s="462"/>
      <c r="J4" s="462"/>
      <c r="K4" s="462"/>
      <c r="L4" s="462"/>
      <c r="M4" s="462"/>
    </row>
    <row r="5" spans="1:13">
      <c r="A5" s="231" t="s">
        <v>258</v>
      </c>
      <c r="B5" s="232"/>
      <c r="C5" s="228"/>
      <c r="D5" s="228"/>
      <c r="E5" s="233"/>
      <c r="F5" s="228"/>
      <c r="G5" s="231"/>
      <c r="H5" s="231"/>
      <c r="I5" s="228"/>
      <c r="J5" s="231" t="s">
        <v>259</v>
      </c>
      <c r="K5" s="228"/>
      <c r="L5" s="228"/>
      <c r="M5" s="228"/>
    </row>
    <row r="6" spans="1:13">
      <c r="A6" s="492"/>
      <c r="B6" s="492"/>
      <c r="C6" s="492"/>
      <c r="D6" s="492"/>
      <c r="E6" s="492"/>
      <c r="F6" s="492"/>
      <c r="G6" s="492"/>
      <c r="H6" s="492"/>
      <c r="I6" s="228"/>
      <c r="J6" s="228"/>
      <c r="K6" s="218" t="str">
        <f>[1]Basic!B9</f>
        <v>Senior General Manager (C&amp;M)</v>
      </c>
      <c r="L6" s="180"/>
      <c r="M6" s="179"/>
    </row>
    <row r="7" spans="1:13">
      <c r="A7" s="231" t="s">
        <v>72</v>
      </c>
      <c r="B7" s="488" t="str">
        <f>IF('[2]Names of Bidder'!$D$9=0, "", '[2]Names of Bidder'!$D$9)</f>
        <v>XXYYZZ</v>
      </c>
      <c r="C7" s="488"/>
      <c r="D7" s="488"/>
      <c r="E7" s="488"/>
      <c r="F7" s="488"/>
      <c r="G7" s="488"/>
      <c r="H7" s="488"/>
      <c r="I7" s="228"/>
      <c r="J7" s="228"/>
      <c r="K7" s="218" t="str">
        <f>[1]Basic!B10</f>
        <v>Power Grid Corporation of India Limited.</v>
      </c>
      <c r="L7" s="180"/>
      <c r="M7" s="179"/>
    </row>
    <row r="8" spans="1:13">
      <c r="A8" s="231" t="s">
        <v>73</v>
      </c>
      <c r="B8" s="488" t="str">
        <f>IF('[2]Names of Bidder'!$D$10=0, "", '[2]Names of Bidder'!$D$10)</f>
        <v>aaAAbbBB</v>
      </c>
      <c r="C8" s="488"/>
      <c r="D8" s="488"/>
      <c r="E8" s="488"/>
      <c r="F8" s="488"/>
      <c r="G8" s="488"/>
      <c r="H8" s="488"/>
      <c r="I8" s="228"/>
      <c r="J8" s="228"/>
      <c r="K8" s="218" t="str">
        <f>[1]Basic!B11</f>
        <v>Dongtieh, Lower Nongrah, Lapalang.</v>
      </c>
      <c r="L8" s="180"/>
      <c r="M8" s="179"/>
    </row>
    <row r="9" spans="1:13" ht="24.75" customHeight="1">
      <c r="A9" s="231"/>
      <c r="B9" s="488" t="str">
        <f>IF('[2]Names of Bidder'!$D$11=0, "", '[2]Names of Bidder'!$D$11)</f>
        <v>xxXXyyYY</v>
      </c>
      <c r="C9" s="488"/>
      <c r="D9" s="488"/>
      <c r="E9" s="488"/>
      <c r="F9" s="488"/>
      <c r="G9" s="488"/>
      <c r="H9" s="488"/>
      <c r="I9" s="228"/>
      <c r="J9" s="228"/>
      <c r="K9" s="218" t="str">
        <f>[1]Basic!B12</f>
        <v>Shillong - 793006.</v>
      </c>
      <c r="L9" s="180"/>
      <c r="M9" s="179"/>
    </row>
    <row r="10" spans="1:13">
      <c r="A10" s="500" t="s">
        <v>324</v>
      </c>
      <c r="B10" s="500"/>
      <c r="C10" s="500"/>
      <c r="D10" s="500"/>
      <c r="E10" s="500"/>
      <c r="F10" s="500"/>
      <c r="G10" s="500"/>
      <c r="H10" s="500"/>
      <c r="I10" s="500"/>
      <c r="J10" s="500"/>
      <c r="K10" s="500"/>
      <c r="L10" s="500"/>
      <c r="M10" s="500"/>
    </row>
    <row r="11" spans="1:13" ht="40.5" customHeight="1">
      <c r="A11" s="500"/>
      <c r="B11" s="500"/>
      <c r="C11" s="500"/>
      <c r="D11" s="500"/>
      <c r="E11" s="500"/>
      <c r="F11" s="500"/>
      <c r="G11" s="500"/>
      <c r="H11" s="500"/>
      <c r="I11" s="500"/>
      <c r="J11" s="500"/>
      <c r="K11" s="500"/>
      <c r="L11" s="500"/>
      <c r="M11" s="500"/>
    </row>
    <row r="12" spans="1:13" ht="156.75" customHeight="1">
      <c r="A12" s="254" t="s">
        <v>260</v>
      </c>
      <c r="B12" s="254" t="s">
        <v>325</v>
      </c>
      <c r="C12" s="254" t="s">
        <v>261</v>
      </c>
      <c r="D12" s="254" t="s">
        <v>262</v>
      </c>
      <c r="E12" s="254" t="s">
        <v>263</v>
      </c>
      <c r="F12" s="254" t="s">
        <v>264</v>
      </c>
      <c r="G12" s="254" t="s">
        <v>265</v>
      </c>
      <c r="H12" s="254" t="s">
        <v>266</v>
      </c>
      <c r="I12" s="254" t="s">
        <v>267</v>
      </c>
      <c r="J12" s="254" t="s">
        <v>268</v>
      </c>
      <c r="K12" s="254" t="s">
        <v>269</v>
      </c>
      <c r="L12" s="254" t="s">
        <v>270</v>
      </c>
      <c r="M12" s="254" t="s">
        <v>271</v>
      </c>
    </row>
    <row r="13" spans="1:13" ht="21" customHeight="1">
      <c r="A13" s="502" t="s">
        <v>273</v>
      </c>
      <c r="B13" s="503"/>
      <c r="C13" s="503"/>
      <c r="D13" s="503"/>
      <c r="E13" s="503"/>
      <c r="F13" s="503"/>
      <c r="G13" s="503"/>
      <c r="H13" s="503"/>
      <c r="I13" s="503"/>
      <c r="J13" s="503"/>
      <c r="K13" s="503"/>
      <c r="L13" s="503"/>
      <c r="M13" s="504"/>
    </row>
    <row r="14" spans="1:13" ht="24.75" customHeight="1">
      <c r="A14" s="502" t="s">
        <v>274</v>
      </c>
      <c r="B14" s="503"/>
      <c r="C14" s="503"/>
      <c r="D14" s="503"/>
      <c r="E14" s="503"/>
      <c r="F14" s="503"/>
      <c r="G14" s="503"/>
      <c r="H14" s="503"/>
      <c r="I14" s="503"/>
      <c r="J14" s="503"/>
      <c r="K14" s="503"/>
      <c r="L14" s="503"/>
      <c r="M14" s="504"/>
    </row>
    <row r="15" spans="1:13" ht="39" customHeight="1">
      <c r="A15" s="234">
        <v>1</v>
      </c>
      <c r="B15" s="257" t="s">
        <v>280</v>
      </c>
      <c r="C15" s="262">
        <v>995423</v>
      </c>
      <c r="D15" s="236"/>
      <c r="E15" s="237">
        <v>0.18</v>
      </c>
      <c r="F15" s="238"/>
      <c r="G15" s="256" t="s">
        <v>275</v>
      </c>
      <c r="H15" s="225" t="s">
        <v>272</v>
      </c>
      <c r="I15" s="226">
        <v>6</v>
      </c>
      <c r="J15" s="252">
        <v>1066.96</v>
      </c>
      <c r="K15" s="501"/>
      <c r="L15" s="253">
        <f>IF(J15="","",ROUND(J15+($K$15*J15),2))</f>
        <v>1066.96</v>
      </c>
      <c r="M15" s="241">
        <f>L15*I15</f>
        <v>6401.76</v>
      </c>
    </row>
    <row r="16" spans="1:13" ht="33.75" customHeight="1">
      <c r="A16" s="234">
        <v>2</v>
      </c>
      <c r="B16" s="257" t="s">
        <v>281</v>
      </c>
      <c r="C16" s="262">
        <v>995423</v>
      </c>
      <c r="D16" s="243"/>
      <c r="E16" s="237">
        <v>0.18</v>
      </c>
      <c r="F16" s="238"/>
      <c r="G16" s="256" t="s">
        <v>276</v>
      </c>
      <c r="H16" s="225" t="s">
        <v>272</v>
      </c>
      <c r="I16" s="226">
        <v>24</v>
      </c>
      <c r="J16" s="239">
        <v>417.86</v>
      </c>
      <c r="K16" s="501"/>
      <c r="L16" s="240">
        <f>IF(J16="","",ROUND(J16+($K$15*J16),2))</f>
        <v>417.86</v>
      </c>
      <c r="M16" s="241">
        <f t="shared" ref="M16:M39" si="0">L16*I16</f>
        <v>10028.64</v>
      </c>
    </row>
    <row r="17" spans="1:13" ht="18.75" customHeight="1">
      <c r="A17" s="234">
        <v>3</v>
      </c>
      <c r="B17" s="257" t="s">
        <v>282</v>
      </c>
      <c r="C17" s="262">
        <v>995423</v>
      </c>
      <c r="D17" s="244"/>
      <c r="E17" s="237">
        <v>0.18</v>
      </c>
      <c r="F17" s="238"/>
      <c r="G17" s="256" t="s">
        <v>277</v>
      </c>
      <c r="H17" s="225" t="s">
        <v>272</v>
      </c>
      <c r="I17" s="226">
        <v>2</v>
      </c>
      <c r="J17" s="239">
        <v>329.46</v>
      </c>
      <c r="K17" s="501"/>
      <c r="L17" s="240">
        <f t="shared" ref="L17:L25" si="1">IF(J17="","",ROUND(J17+($K$15*J17),2))</f>
        <v>329.46</v>
      </c>
      <c r="M17" s="241">
        <f t="shared" si="0"/>
        <v>658.92</v>
      </c>
    </row>
    <row r="18" spans="1:13" ht="26.25" customHeight="1">
      <c r="A18" s="234">
        <v>4</v>
      </c>
      <c r="B18" s="257" t="s">
        <v>283</v>
      </c>
      <c r="C18" s="262">
        <v>995423</v>
      </c>
      <c r="D18" s="246"/>
      <c r="E18" s="237">
        <v>0.18</v>
      </c>
      <c r="F18" s="238"/>
      <c r="G18" s="256" t="s">
        <v>278</v>
      </c>
      <c r="H18" s="225" t="s">
        <v>272</v>
      </c>
      <c r="I18" s="226">
        <v>4</v>
      </c>
      <c r="J18" s="248">
        <v>275.89</v>
      </c>
      <c r="K18" s="501"/>
      <c r="L18" s="240">
        <f t="shared" si="1"/>
        <v>275.89</v>
      </c>
      <c r="M18" s="241">
        <f t="shared" si="0"/>
        <v>1103.56</v>
      </c>
    </row>
    <row r="19" spans="1:13" ht="19.5" customHeight="1">
      <c r="A19" s="234">
        <v>5</v>
      </c>
      <c r="B19" s="257" t="s">
        <v>284</v>
      </c>
      <c r="C19" s="262">
        <v>995423</v>
      </c>
      <c r="D19" s="243"/>
      <c r="E19" s="237">
        <v>0.18</v>
      </c>
      <c r="F19" s="238"/>
      <c r="G19" s="256" t="s">
        <v>279</v>
      </c>
      <c r="H19" s="225" t="s">
        <v>272</v>
      </c>
      <c r="I19" s="226">
        <v>84</v>
      </c>
      <c r="J19" s="249">
        <v>228.57</v>
      </c>
      <c r="K19" s="501"/>
      <c r="L19" s="240">
        <f t="shared" si="1"/>
        <v>228.57</v>
      </c>
      <c r="M19" s="241">
        <f t="shared" si="0"/>
        <v>19199.88</v>
      </c>
    </row>
    <row r="20" spans="1:13" ht="73.5" customHeight="1">
      <c r="A20" s="234">
        <v>6</v>
      </c>
      <c r="B20" s="257" t="s">
        <v>286</v>
      </c>
      <c r="C20" s="262">
        <v>85362030</v>
      </c>
      <c r="D20" s="243"/>
      <c r="E20" s="237">
        <v>0.18</v>
      </c>
      <c r="F20" s="238"/>
      <c r="G20" s="255" t="s">
        <v>285</v>
      </c>
      <c r="H20" s="247" t="s">
        <v>197</v>
      </c>
      <c r="I20" s="245">
        <v>9</v>
      </c>
      <c r="J20" s="249">
        <v>3652.68</v>
      </c>
      <c r="K20" s="501"/>
      <c r="L20" s="240">
        <f t="shared" si="1"/>
        <v>3652.68</v>
      </c>
      <c r="M20" s="241">
        <f t="shared" si="0"/>
        <v>32874.119999999995</v>
      </c>
    </row>
    <row r="21" spans="1:13" ht="47.25" customHeight="1">
      <c r="A21" s="234"/>
      <c r="B21" s="258"/>
      <c r="C21" s="242"/>
      <c r="D21" s="236"/>
      <c r="E21" s="237"/>
      <c r="F21" s="238"/>
      <c r="G21" s="255" t="s">
        <v>287</v>
      </c>
      <c r="H21" s="247"/>
      <c r="I21" s="245"/>
      <c r="J21" s="249"/>
      <c r="K21" s="501"/>
      <c r="L21" s="240" t="str">
        <f t="shared" si="1"/>
        <v/>
      </c>
      <c r="M21" s="241"/>
    </row>
    <row r="22" spans="1:13" ht="26.25" customHeight="1">
      <c r="A22" s="234">
        <v>7</v>
      </c>
      <c r="B22" s="257" t="s">
        <v>295</v>
      </c>
      <c r="C22" s="262">
        <v>85362030</v>
      </c>
      <c r="D22" s="243"/>
      <c r="E22" s="237">
        <v>0.18</v>
      </c>
      <c r="F22" s="238"/>
      <c r="G22" s="256" t="s">
        <v>288</v>
      </c>
      <c r="H22" s="225" t="s">
        <v>272</v>
      </c>
      <c r="I22" s="226">
        <v>45</v>
      </c>
      <c r="J22" s="249">
        <v>585.71</v>
      </c>
      <c r="K22" s="501"/>
      <c r="L22" s="240">
        <f t="shared" si="1"/>
        <v>585.71</v>
      </c>
      <c r="M22" s="241">
        <f t="shared" si="0"/>
        <v>26356.95</v>
      </c>
    </row>
    <row r="23" spans="1:13" ht="27" customHeight="1">
      <c r="A23" s="234">
        <v>8</v>
      </c>
      <c r="B23" s="257" t="s">
        <v>296</v>
      </c>
      <c r="C23" s="262">
        <v>85362030</v>
      </c>
      <c r="D23" s="246"/>
      <c r="E23" s="237">
        <v>0.18</v>
      </c>
      <c r="F23" s="238"/>
      <c r="G23" s="256" t="s">
        <v>289</v>
      </c>
      <c r="H23" s="225" t="s">
        <v>272</v>
      </c>
      <c r="I23" s="226">
        <v>5</v>
      </c>
      <c r="J23" s="250">
        <v>1096.43</v>
      </c>
      <c r="K23" s="501"/>
      <c r="L23" s="240">
        <f>IF(J23="","",ROUND(J23+($K$15*J23),2))</f>
        <v>1096.43</v>
      </c>
      <c r="M23" s="241">
        <f t="shared" si="0"/>
        <v>5482.1500000000005</v>
      </c>
    </row>
    <row r="24" spans="1:13">
      <c r="A24" s="234">
        <v>9</v>
      </c>
      <c r="B24" s="257" t="s">
        <v>297</v>
      </c>
      <c r="C24" s="262">
        <v>85362030</v>
      </c>
      <c r="D24" s="243"/>
      <c r="E24" s="251"/>
      <c r="F24" s="238"/>
      <c r="G24" s="256" t="s">
        <v>290</v>
      </c>
      <c r="H24" s="225" t="s">
        <v>272</v>
      </c>
      <c r="I24" s="226">
        <v>6</v>
      </c>
      <c r="J24" s="249">
        <v>534.82000000000005</v>
      </c>
      <c r="K24" s="501"/>
      <c r="L24" s="240">
        <f t="shared" si="1"/>
        <v>534.82000000000005</v>
      </c>
      <c r="M24" s="241">
        <f t="shared" si="0"/>
        <v>3208.92</v>
      </c>
    </row>
    <row r="25" spans="1:13" ht="51">
      <c r="A25" s="234"/>
      <c r="B25" s="259">
        <v>2.14</v>
      </c>
      <c r="C25" s="242"/>
      <c r="D25" s="246"/>
      <c r="E25" s="237"/>
      <c r="F25" s="238"/>
      <c r="G25" s="256" t="s">
        <v>291</v>
      </c>
      <c r="H25" s="225"/>
      <c r="I25" s="226"/>
      <c r="J25" s="249"/>
      <c r="K25" s="501"/>
      <c r="L25" s="240" t="str">
        <f t="shared" si="1"/>
        <v/>
      </c>
      <c r="M25" s="241"/>
    </row>
    <row r="26" spans="1:13">
      <c r="A26" s="234">
        <v>10</v>
      </c>
      <c r="B26" s="259" t="s">
        <v>298</v>
      </c>
      <c r="C26" s="262">
        <v>85369090</v>
      </c>
      <c r="D26" s="236"/>
      <c r="E26" s="237">
        <v>0.18</v>
      </c>
      <c r="F26" s="238"/>
      <c r="G26" s="256" t="s">
        <v>292</v>
      </c>
      <c r="H26" s="225" t="s">
        <v>272</v>
      </c>
      <c r="I26" s="226">
        <v>6</v>
      </c>
      <c r="J26" s="239">
        <v>2358.9299999999998</v>
      </c>
      <c r="K26" s="501"/>
      <c r="L26" s="240">
        <f>IF(J26="","",ROUND(J26+($K$15*J26),2))</f>
        <v>2358.9299999999998</v>
      </c>
      <c r="M26" s="241">
        <f t="shared" si="0"/>
        <v>14153.579999999998</v>
      </c>
    </row>
    <row r="27" spans="1:13" ht="45.75" customHeight="1">
      <c r="A27" s="234">
        <v>11</v>
      </c>
      <c r="B27" s="259" t="s">
        <v>299</v>
      </c>
      <c r="C27" s="262">
        <v>85369090</v>
      </c>
      <c r="D27" s="243"/>
      <c r="E27" s="237">
        <v>0.18</v>
      </c>
      <c r="F27" s="238"/>
      <c r="G27" s="256" t="s">
        <v>293</v>
      </c>
      <c r="H27" s="225" t="s">
        <v>272</v>
      </c>
      <c r="I27" s="226">
        <v>3</v>
      </c>
      <c r="J27" s="239">
        <v>923.21</v>
      </c>
      <c r="K27" s="501"/>
      <c r="L27" s="240">
        <f>IF(J27="","",ROUND(J27+($K$15*J27),2))</f>
        <v>923.21</v>
      </c>
      <c r="M27" s="241">
        <f t="shared" si="0"/>
        <v>2769.63</v>
      </c>
    </row>
    <row r="28" spans="1:13" ht="44.25" customHeight="1">
      <c r="A28" s="234">
        <v>12</v>
      </c>
      <c r="B28" s="259">
        <v>2.11</v>
      </c>
      <c r="C28" s="262">
        <v>85369090</v>
      </c>
      <c r="D28" s="244"/>
      <c r="E28" s="237">
        <v>0.18</v>
      </c>
      <c r="F28" s="238"/>
      <c r="G28" s="256" t="s">
        <v>294</v>
      </c>
      <c r="H28" s="225" t="s">
        <v>272</v>
      </c>
      <c r="I28" s="226">
        <v>5</v>
      </c>
      <c r="J28" s="239">
        <v>11.61</v>
      </c>
      <c r="K28" s="501"/>
      <c r="L28" s="240">
        <f t="shared" ref="L28:L33" si="2">IF(J28="","",ROUND(J28+($K$15*J28),2))</f>
        <v>11.61</v>
      </c>
      <c r="M28" s="241">
        <f t="shared" si="0"/>
        <v>58.05</v>
      </c>
    </row>
    <row r="29" spans="1:13" ht="33" customHeight="1">
      <c r="A29" s="234"/>
      <c r="B29" s="258"/>
      <c r="C29" s="242"/>
      <c r="D29" s="246"/>
      <c r="E29" s="251"/>
      <c r="F29" s="238"/>
      <c r="G29" s="256" t="s">
        <v>300</v>
      </c>
      <c r="H29" s="247"/>
      <c r="I29" s="245"/>
      <c r="J29" s="248"/>
      <c r="K29" s="501"/>
      <c r="L29" s="240" t="str">
        <f t="shared" si="2"/>
        <v/>
      </c>
      <c r="M29" s="241"/>
    </row>
    <row r="30" spans="1:13" ht="41.25" customHeight="1">
      <c r="A30" s="261"/>
      <c r="B30" s="260"/>
      <c r="C30" s="242"/>
      <c r="D30" s="243"/>
      <c r="E30" s="237"/>
      <c r="F30" s="238"/>
      <c r="G30" s="256" t="s">
        <v>301</v>
      </c>
      <c r="H30" s="247"/>
      <c r="I30" s="245"/>
      <c r="J30" s="249"/>
      <c r="K30" s="501"/>
      <c r="L30" s="240" t="str">
        <f t="shared" si="2"/>
        <v/>
      </c>
      <c r="M30" s="241"/>
    </row>
    <row r="31" spans="1:13" ht="24" customHeight="1">
      <c r="A31" s="234">
        <v>13</v>
      </c>
      <c r="B31" s="257" t="s">
        <v>305</v>
      </c>
      <c r="C31" s="262">
        <v>995424</v>
      </c>
      <c r="D31" s="243"/>
      <c r="E31" s="251"/>
      <c r="F31" s="238"/>
      <c r="G31" s="256" t="s">
        <v>302</v>
      </c>
      <c r="H31" s="225" t="s">
        <v>248</v>
      </c>
      <c r="I31" s="226">
        <v>1423</v>
      </c>
      <c r="J31" s="249">
        <v>361.61</v>
      </c>
      <c r="K31" s="501"/>
      <c r="L31" s="240">
        <f t="shared" si="2"/>
        <v>361.61</v>
      </c>
      <c r="M31" s="241">
        <f t="shared" si="0"/>
        <v>514571.03</v>
      </c>
    </row>
    <row r="32" spans="1:13" ht="41.25" customHeight="1">
      <c r="A32" s="234">
        <v>14</v>
      </c>
      <c r="B32" s="257" t="s">
        <v>306</v>
      </c>
      <c r="C32" s="262">
        <v>995424</v>
      </c>
      <c r="D32" s="236"/>
      <c r="E32" s="237">
        <v>0.18</v>
      </c>
      <c r="F32" s="238"/>
      <c r="G32" s="256" t="s">
        <v>303</v>
      </c>
      <c r="H32" s="225" t="s">
        <v>248</v>
      </c>
      <c r="I32" s="226">
        <v>3414</v>
      </c>
      <c r="J32" s="249">
        <v>345.54</v>
      </c>
      <c r="K32" s="501"/>
      <c r="L32" s="240">
        <f t="shared" si="2"/>
        <v>345.54</v>
      </c>
      <c r="M32" s="241">
        <f>L32*I32</f>
        <v>1179673.56</v>
      </c>
    </row>
    <row r="33" spans="1:14" ht="21" customHeight="1">
      <c r="A33" s="234">
        <v>15</v>
      </c>
      <c r="B33" s="257" t="s">
        <v>307</v>
      </c>
      <c r="C33" s="262">
        <v>995424</v>
      </c>
      <c r="D33" s="243"/>
      <c r="E33" s="237">
        <v>0.18</v>
      </c>
      <c r="F33" s="238"/>
      <c r="G33" s="256" t="s">
        <v>304</v>
      </c>
      <c r="H33" s="225" t="s">
        <v>248</v>
      </c>
      <c r="I33" s="226">
        <v>294</v>
      </c>
      <c r="J33" s="249">
        <v>423.21</v>
      </c>
      <c r="K33" s="501"/>
      <c r="L33" s="240">
        <f t="shared" si="2"/>
        <v>423.21</v>
      </c>
      <c r="M33" s="241">
        <f t="shared" si="0"/>
        <v>124423.73999999999</v>
      </c>
    </row>
    <row r="34" spans="1:14" ht="25.5" customHeight="1">
      <c r="A34" s="234"/>
      <c r="B34" s="258"/>
      <c r="C34" s="242"/>
      <c r="D34" s="246"/>
      <c r="E34" s="237">
        <v>0.18</v>
      </c>
      <c r="F34" s="238"/>
      <c r="G34" s="256" t="s">
        <v>308</v>
      </c>
      <c r="H34" s="247"/>
      <c r="I34" s="245"/>
      <c r="J34" s="250"/>
      <c r="K34" s="501"/>
      <c r="L34" s="240" t="str">
        <f>IF(J34="","",ROUND(J34+($K$15*J34),2))</f>
        <v/>
      </c>
      <c r="M34" s="241"/>
    </row>
    <row r="35" spans="1:14" ht="90" customHeight="1">
      <c r="A35" s="234">
        <v>16</v>
      </c>
      <c r="B35" s="257">
        <v>5.4</v>
      </c>
      <c r="C35" s="262">
        <v>995461</v>
      </c>
      <c r="D35" s="243"/>
      <c r="E35" s="251"/>
      <c r="F35" s="238"/>
      <c r="G35" s="256" t="s">
        <v>310</v>
      </c>
      <c r="H35" s="225" t="s">
        <v>272</v>
      </c>
      <c r="I35" s="226">
        <v>3</v>
      </c>
      <c r="J35" s="249">
        <v>6671.43</v>
      </c>
      <c r="K35" s="501"/>
      <c r="L35" s="240">
        <f t="shared" ref="L35:L36" si="3">IF(J35="","",ROUND(J35+($K$15*J35),2))</f>
        <v>6671.43</v>
      </c>
      <c r="M35" s="241">
        <f t="shared" si="0"/>
        <v>20014.29</v>
      </c>
    </row>
    <row r="36" spans="1:14" ht="36.75" customHeight="1">
      <c r="A36" s="234">
        <v>17</v>
      </c>
      <c r="B36" s="257">
        <v>5.15</v>
      </c>
      <c r="C36" s="262">
        <v>995461</v>
      </c>
      <c r="D36" s="246"/>
      <c r="E36" s="237">
        <v>0.18</v>
      </c>
      <c r="F36" s="238"/>
      <c r="G36" s="256" t="s">
        <v>311</v>
      </c>
      <c r="H36" s="225" t="s">
        <v>312</v>
      </c>
      <c r="I36" s="226">
        <v>20</v>
      </c>
      <c r="J36" s="249">
        <v>217.86</v>
      </c>
      <c r="K36" s="501"/>
      <c r="L36" s="240">
        <f t="shared" si="3"/>
        <v>217.86</v>
      </c>
      <c r="M36" s="241">
        <f t="shared" si="0"/>
        <v>4357.2000000000007</v>
      </c>
    </row>
    <row r="37" spans="1:14" ht="28.5" customHeight="1">
      <c r="A37" s="234"/>
      <c r="B37" s="260"/>
      <c r="C37" s="235"/>
      <c r="D37" s="236"/>
      <c r="E37" s="237"/>
      <c r="F37" s="238"/>
      <c r="G37" s="256" t="s">
        <v>313</v>
      </c>
      <c r="H37" s="247"/>
      <c r="I37" s="245"/>
      <c r="J37" s="239"/>
      <c r="K37" s="501"/>
      <c r="L37" s="240" t="str">
        <f>IF(J37="","",ROUND(J37+($K$15*J37),2))</f>
        <v/>
      </c>
      <c r="M37" s="241"/>
    </row>
    <row r="38" spans="1:14" ht="25.5">
      <c r="A38" s="234">
        <v>18</v>
      </c>
      <c r="B38" s="257">
        <v>12.4</v>
      </c>
      <c r="C38" s="262">
        <v>995439</v>
      </c>
      <c r="D38" s="243"/>
      <c r="E38" s="237">
        <v>0.18</v>
      </c>
      <c r="F38" s="238"/>
      <c r="G38" s="256" t="s">
        <v>314</v>
      </c>
      <c r="H38" s="225" t="s">
        <v>316</v>
      </c>
      <c r="I38" s="226">
        <v>1000</v>
      </c>
      <c r="J38" s="239">
        <v>77.680000000000007</v>
      </c>
      <c r="K38" s="501"/>
      <c r="L38" s="240">
        <f>IF(J38="","",ROUND(J38+($K$15*J38),2))</f>
        <v>77.680000000000007</v>
      </c>
      <c r="M38" s="241">
        <f t="shared" si="0"/>
        <v>77680</v>
      </c>
    </row>
    <row r="39" spans="1:14" ht="36" customHeight="1">
      <c r="A39" s="234">
        <v>19</v>
      </c>
      <c r="B39" s="257">
        <v>12.41</v>
      </c>
      <c r="C39" s="262">
        <v>995439</v>
      </c>
      <c r="D39" s="244"/>
      <c r="E39" s="237">
        <v>0.18</v>
      </c>
      <c r="F39" s="238"/>
      <c r="G39" s="256" t="s">
        <v>315</v>
      </c>
      <c r="H39" s="225" t="s">
        <v>272</v>
      </c>
      <c r="I39" s="226">
        <v>25</v>
      </c>
      <c r="J39" s="239">
        <v>1788.39</v>
      </c>
      <c r="K39" s="501"/>
      <c r="L39" s="240">
        <f t="shared" ref="L39" si="4">IF(J39="","",ROUND(J39+($K$15*J39),2))</f>
        <v>1788.39</v>
      </c>
      <c r="M39" s="241">
        <f t="shared" si="0"/>
        <v>44709.75</v>
      </c>
    </row>
    <row r="40" spans="1:14" ht="20.25" customHeight="1">
      <c r="A40" s="497" t="s">
        <v>326</v>
      </c>
      <c r="B40" s="498"/>
      <c r="C40" s="498"/>
      <c r="D40" s="498"/>
      <c r="E40" s="498"/>
      <c r="F40" s="498"/>
      <c r="G40" s="498"/>
      <c r="H40" s="499"/>
      <c r="I40" s="493">
        <f>ROUND(SUM(M15:M39),0)</f>
        <v>2087726</v>
      </c>
      <c r="J40" s="494"/>
      <c r="K40" s="494"/>
      <c r="L40" s="494"/>
      <c r="M40" s="495"/>
    </row>
    <row r="41" spans="1:14" ht="26.25" customHeight="1">
      <c r="A41" s="496" t="s">
        <v>161</v>
      </c>
      <c r="B41" s="496"/>
      <c r="C41" s="496"/>
      <c r="D41" s="496"/>
      <c r="E41" s="496"/>
      <c r="F41" s="496"/>
      <c r="G41" s="496"/>
      <c r="H41" s="496"/>
      <c r="I41" s="496"/>
      <c r="J41" s="496"/>
      <c r="K41" s="496"/>
      <c r="L41" s="496"/>
      <c r="M41" s="496"/>
    </row>
    <row r="42" spans="1:14" ht="40.5" customHeight="1">
      <c r="A42" s="458" t="s">
        <v>166</v>
      </c>
      <c r="B42" s="458"/>
      <c r="C42" s="458"/>
      <c r="D42" s="458"/>
      <c r="E42" s="458"/>
      <c r="F42" s="458"/>
      <c r="G42" s="458"/>
      <c r="H42" s="458"/>
      <c r="I42" s="458"/>
      <c r="J42" s="458"/>
      <c r="K42" s="458"/>
      <c r="L42" s="458"/>
      <c r="M42" s="458"/>
    </row>
    <row r="43" spans="1:14">
      <c r="A43" s="219" t="s">
        <v>90</v>
      </c>
      <c r="B43" s="213"/>
      <c r="C43" s="220" t="str">
        <f>'[1]Names of Bidder'!D43&amp;"/"&amp;'[1]Names of Bidder'!E43&amp;"/"&amp;'[1]Names of Bidder'!F43</f>
        <v>5/May/2024</v>
      </c>
      <c r="D43" s="217"/>
      <c r="E43" s="217"/>
      <c r="F43" s="217"/>
      <c r="G43" s="215"/>
      <c r="H43" s="217"/>
      <c r="I43" s="217"/>
      <c r="J43" s="216" t="s">
        <v>76</v>
      </c>
      <c r="K43" s="221"/>
    </row>
    <row r="44" spans="1:14">
      <c r="A44" s="219" t="s">
        <v>40</v>
      </c>
      <c r="B44" s="213"/>
      <c r="C44" s="220" t="str" cm="1">
        <f t="array" ref="C44:F44">'[1]Names of Bidder'!D44:G44</f>
        <v>Place</v>
      </c>
      <c r="D44" s="217">
        <v>0</v>
      </c>
      <c r="E44" s="217">
        <v>0</v>
      </c>
      <c r="F44" s="217">
        <v>0</v>
      </c>
      <c r="G44" s="215"/>
      <c r="H44" s="217"/>
      <c r="I44" s="217"/>
      <c r="J44" s="216" t="s">
        <v>77</v>
      </c>
      <c r="K44" s="221" t="str" cm="1">
        <f t="array" ref="K44:N44">'[1]Names of Bidder'!D41:G41</f>
        <v>Desig</v>
      </c>
      <c r="L44">
        <v>0</v>
      </c>
      <c r="M44">
        <v>0</v>
      </c>
      <c r="N44">
        <v>0</v>
      </c>
    </row>
  </sheetData>
  <sheetProtection algorithmName="SHA-512" hashValue="9hsr2xkiaLbvYmQbS5D1BDOZBV+Gd4Irw5LlQenNWziCHqw0GdMe3FwlWHyNzLgWSZ+c43bg4FHQlB7RePUxWQ==" saltValue="VSz2efkx9cwwI+YHspKj0A==" spinCount="100000" sheet="1" objects="1" scenarios="1"/>
  <protectedRanges>
    <protectedRange password="CF7A" sqref="G25" name="Range1_9"/>
    <protectedRange password="CF7A" sqref="G36" name="Range1_9_1"/>
  </protectedRanges>
  <mergeCells count="15">
    <mergeCell ref="I40:M40"/>
    <mergeCell ref="A41:M41"/>
    <mergeCell ref="A42:M42"/>
    <mergeCell ref="A40:H40"/>
    <mergeCell ref="B9:H9"/>
    <mergeCell ref="A10:M11"/>
    <mergeCell ref="K15:K39"/>
    <mergeCell ref="A13:M13"/>
    <mergeCell ref="A14:M14"/>
    <mergeCell ref="B8:H8"/>
    <mergeCell ref="A1:M1"/>
    <mergeCell ref="A3:M3"/>
    <mergeCell ref="A4:M4"/>
    <mergeCell ref="A6:H6"/>
    <mergeCell ref="B7:H7"/>
  </mergeCells>
  <conditionalFormatting sqref="G15:G16 G18:G22">
    <cfRule type="expression" dxfId="2" priority="7" stopIfTrue="1">
      <formula>AND(COUNTIF($G$18:$G$19, G15)+COUNTIF($G$15:$G$16, G15)&gt;1,NOT(ISBLANK(G15)))</formula>
    </cfRule>
  </conditionalFormatting>
  <conditionalFormatting sqref="G17">
    <cfRule type="duplicateValues" dxfId="1" priority="6"/>
  </conditionalFormatting>
  <conditionalFormatting sqref="G23:G39">
    <cfRule type="duplicateValues" dxfId="0" priority="5"/>
  </conditionalFormatting>
  <dataValidations count="1">
    <dataValidation type="list" allowBlank="1" showInputMessage="1" showErrorMessage="1" sqref="B15:B39" xr:uid="{AA8CF476-1522-4CDC-AFC9-F8AD5E0164CF}">
      <formula1>"Confirmed,0%,5%,12%,18%,28%"</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landscape" verticalDpi="0" r:id="rId1"/>
  <headerFooter>
    <oddFooter>&amp;CPAGE &amp;P of &amp;N</oddFooter>
  </headerFooter>
  <rowBreaks count="4" manualBreakCount="4">
    <brk id="19" max="12" man="1"/>
    <brk id="24" max="12" man="1"/>
    <brk id="27" max="12" man="1"/>
    <brk id="35" max="12" man="1"/>
  </rowBreaks>
  <colBreaks count="1" manualBreakCount="1">
    <brk id="13"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J20"/>
  <sheetViews>
    <sheetView view="pageBreakPreview" zoomScaleSheetLayoutView="100" workbookViewId="0">
      <selection activeCell="I18" sqref="I18"/>
    </sheetView>
  </sheetViews>
  <sheetFormatPr defaultColWidth="10" defaultRowHeight="16.5"/>
  <cols>
    <col min="1" max="1" width="10.625" style="2" customWidth="1"/>
    <col min="2" max="2" width="12.25" style="2" customWidth="1"/>
    <col min="3" max="3" width="7" style="2" customWidth="1"/>
    <col min="4" max="4" width="11.75" style="2" customWidth="1"/>
    <col min="5" max="5" width="21" style="2" customWidth="1"/>
    <col min="6" max="6" width="37.5" style="2" customWidth="1"/>
    <col min="7" max="16384" width="10" style="1"/>
  </cols>
  <sheetData>
    <row r="1" spans="1:10" ht="27" customHeight="1">
      <c r="A1" s="11" t="str">
        <f>Basic!A7&amp;Basic!B7</f>
        <v>Specification No.NESH/CSM/OT/PRANIT/1500-1324/BPS-Vol-IC</v>
      </c>
      <c r="B1" s="12"/>
      <c r="C1" s="12"/>
      <c r="D1" s="12"/>
      <c r="E1" s="13"/>
      <c r="F1" s="14" t="s">
        <v>153</v>
      </c>
    </row>
    <row r="2" spans="1:10" ht="47.25" customHeight="1">
      <c r="A2" s="505" t="str">
        <f>"Package: "&amp;Basic!B2</f>
        <v>Package: Replacement of overhead LTAC system and street lighting of POWERGRID Kumarghat colony complex with underground cabling and proper lighting for boundary as per BoQ and instruction of Engineer-in-charge.</v>
      </c>
      <c r="B2" s="505"/>
      <c r="C2" s="505"/>
      <c r="D2" s="505"/>
      <c r="E2" s="505"/>
      <c r="F2" s="505"/>
    </row>
    <row r="3" spans="1:10" ht="21.75" customHeight="1">
      <c r="A3" s="506" t="s">
        <v>69</v>
      </c>
      <c r="B3" s="506"/>
      <c r="C3" s="506"/>
      <c r="D3" s="506"/>
      <c r="E3" s="506"/>
      <c r="F3" s="506"/>
    </row>
    <row r="4" spans="1:10" ht="18" customHeight="1">
      <c r="A4" s="164" t="str">
        <f>"Bidder’s Name and Address:("&amp;MID('Names of Bidder'!B9,8,20) &amp;")"</f>
        <v>Bidder’s Name and Address:( Sole Bidder)</v>
      </c>
      <c r="B4" s="165"/>
      <c r="C4" s="165"/>
      <c r="D4" s="165"/>
      <c r="E4" s="18" t="s">
        <v>152</v>
      </c>
      <c r="F4" s="65"/>
      <c r="H4" s="163"/>
    </row>
    <row r="5" spans="1:10" ht="18" customHeight="1">
      <c r="A5" s="170" t="str">
        <f>IF('Names of Bidder'!I6=2,'Names of Bidder'!J12,"")</f>
        <v/>
      </c>
      <c r="B5" s="170"/>
      <c r="C5" s="170"/>
      <c r="D5" s="170"/>
      <c r="E5" s="16"/>
      <c r="F5" s="154"/>
      <c r="H5" s="163"/>
    </row>
    <row r="6" spans="1:10" ht="21" customHeight="1">
      <c r="A6" s="166" t="s">
        <v>72</v>
      </c>
      <c r="B6" s="167" t="str">
        <f>'Names of Bidder'!D9</f>
        <v>Name</v>
      </c>
      <c r="C6" s="167"/>
      <c r="D6" s="167"/>
      <c r="E6" s="16"/>
      <c r="F6" s="154" t="str">
        <f>'Bid Form 2nd Envelope'!A9</f>
        <v>Sr. General Manager (C&amp;M)</v>
      </c>
      <c r="H6" s="163"/>
    </row>
    <row r="7" spans="1:10" ht="21" customHeight="1">
      <c r="A7" s="166" t="s">
        <v>73</v>
      </c>
      <c r="B7" s="167" t="str">
        <f>'Names of Bidder'!D10</f>
        <v>Add1</v>
      </c>
      <c r="C7" s="167"/>
      <c r="D7" s="167"/>
      <c r="E7" s="16"/>
      <c r="F7" s="154" t="str">
        <f>'Bid Form 2nd Envelope'!A10</f>
        <v xml:space="preserve">Power Grid Corporation of India Limited </v>
      </c>
      <c r="H7" s="163"/>
    </row>
    <row r="8" spans="1:10" ht="18" customHeight="1">
      <c r="A8" s="165"/>
      <c r="B8" s="167" t="str">
        <f>'Names of Bidder'!D11</f>
        <v>Add2</v>
      </c>
      <c r="C8" s="167"/>
      <c r="D8" s="167"/>
      <c r="E8" s="16"/>
      <c r="F8" s="154" t="str">
        <f>'Bid Form 2nd Envelope'!A11</f>
        <v>North Eastern Region</v>
      </c>
      <c r="H8" s="163"/>
    </row>
    <row r="9" spans="1:10" ht="18" customHeight="1">
      <c r="A9" s="168"/>
      <c r="B9" s="169"/>
      <c r="C9" s="169"/>
      <c r="D9" s="169"/>
      <c r="E9" s="62"/>
      <c r="F9" s="154" t="str">
        <f>'Bid Form 2nd Envelope'!A12</f>
        <v xml:space="preserve">Dongtieh, Lower Nongrah, Lapalang </v>
      </c>
      <c r="H9" s="63"/>
    </row>
    <row r="10" spans="1:10" ht="21.95" customHeight="1">
      <c r="A10" s="6" t="s">
        <v>66</v>
      </c>
      <c r="B10" s="507" t="s">
        <v>63</v>
      </c>
      <c r="C10" s="508"/>
      <c r="D10" s="508"/>
      <c r="E10" s="509"/>
      <c r="F10" s="7" t="s">
        <v>67</v>
      </c>
    </row>
    <row r="11" spans="1:10" ht="21.95" customHeight="1">
      <c r="A11" s="3" t="s">
        <v>68</v>
      </c>
      <c r="B11" s="515" t="s">
        <v>157</v>
      </c>
      <c r="C11" s="515"/>
      <c r="D11" s="515"/>
      <c r="E11" s="515"/>
      <c r="F11" s="21" cm="1">
        <f t="array" ref="F11:I11">'SCHEDULE 1A Non-SChedule'!H78:K78</f>
        <v>0</v>
      </c>
      <c r="G11" s="1">
        <v>0</v>
      </c>
      <c r="H11" s="1">
        <v>0</v>
      </c>
      <c r="I11" s="1">
        <v>0</v>
      </c>
    </row>
    <row r="12" spans="1:10" ht="35.1" customHeight="1">
      <c r="A12" s="8"/>
      <c r="B12" s="511" t="s">
        <v>327</v>
      </c>
      <c r="C12" s="512"/>
      <c r="D12" s="512"/>
      <c r="E12" s="513"/>
      <c r="F12" s="4"/>
    </row>
    <row r="13" spans="1:10" ht="33" customHeight="1">
      <c r="A13" s="3">
        <v>5</v>
      </c>
      <c r="B13" s="515" t="s">
        <v>167</v>
      </c>
      <c r="C13" s="515"/>
      <c r="D13" s="515"/>
      <c r="E13" s="515"/>
      <c r="F13" s="10" cm="1">
        <f t="array" ref="F13:J13">'SCHEDULE 1 B SCHEDULE'!I40:M40</f>
        <v>2087726</v>
      </c>
      <c r="G13" s="1">
        <v>0</v>
      </c>
      <c r="H13" s="1">
        <v>0</v>
      </c>
      <c r="I13" s="1">
        <v>0</v>
      </c>
      <c r="J13" s="1">
        <v>0</v>
      </c>
    </row>
    <row r="14" spans="1:10" ht="42" customHeight="1">
      <c r="A14" s="8"/>
      <c r="B14" s="511" t="s">
        <v>328</v>
      </c>
      <c r="C14" s="512"/>
      <c r="D14" s="512"/>
      <c r="E14" s="513"/>
      <c r="F14" s="4"/>
    </row>
    <row r="15" spans="1:10" ht="25.5" customHeight="1">
      <c r="A15" s="510"/>
      <c r="B15" s="514" t="s">
        <v>168</v>
      </c>
      <c r="C15" s="514"/>
      <c r="D15" s="514"/>
      <c r="E15" s="514"/>
      <c r="F15" s="516">
        <f>SUM(F11:F14)</f>
        <v>2087726</v>
      </c>
    </row>
    <row r="16" spans="1:10" ht="17.25" hidden="1" customHeight="1">
      <c r="A16" s="510"/>
      <c r="B16" s="514"/>
      <c r="C16" s="514"/>
      <c r="D16" s="514"/>
      <c r="E16" s="514"/>
      <c r="F16" s="517"/>
    </row>
    <row r="17" spans="1:6" ht="23.25" customHeight="1">
      <c r="A17" s="17" t="s">
        <v>74</v>
      </c>
      <c r="B17" s="20" t="str">
        <f>'SCHEDULE 1A Non-SChedule'!C81</f>
        <v>11/Sep/2024</v>
      </c>
      <c r="C17" s="20"/>
      <c r="D17" s="20"/>
      <c r="E17" s="18" t="s">
        <v>76</v>
      </c>
      <c r="F17" s="19" t="str">
        <f>'Names of Bidder'!D40</f>
        <v>Printed Name</v>
      </c>
    </row>
    <row r="18" spans="1:6" ht="23.25" customHeight="1">
      <c r="A18" s="17" t="s">
        <v>75</v>
      </c>
      <c r="B18" s="20" t="str">
        <f>'SCHEDULE 1A Non-SChedule'!C82</f>
        <v>Place</v>
      </c>
      <c r="C18" s="20"/>
      <c r="D18" s="20"/>
      <c r="E18" s="18" t="s">
        <v>77</v>
      </c>
      <c r="F18" s="19" t="str">
        <f>'Names of Bidder'!D41</f>
        <v>Desig</v>
      </c>
    </row>
    <row r="19" spans="1:6" ht="30" customHeight="1">
      <c r="A19" s="16"/>
      <c r="B19" s="15"/>
      <c r="C19" s="15"/>
      <c r="D19" s="15"/>
      <c r="E19" s="18"/>
      <c r="F19" s="16"/>
    </row>
    <row r="20" spans="1:6" ht="30" customHeight="1">
      <c r="A20" s="5"/>
      <c r="B20" s="5"/>
      <c r="C20" s="5"/>
      <c r="D20" s="5"/>
      <c r="E20" s="9"/>
    </row>
  </sheetData>
  <sheetProtection algorithmName="SHA-512" hashValue="xB8BhgxLv6hfpl1pFXKyQXir50WBGMqD+mCC++RDVAtxXh/USKY1Lf/ASSwqac/K9cw3QqEukh4iMjYTxL2HZg==" saltValue="G+y/0IdIC7DG8XcswCPqqg==" spinCount="100000" sheet="1" selectLockedCells="1"/>
  <customSheetViews>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10">
    <mergeCell ref="A2:F2"/>
    <mergeCell ref="A3:F3"/>
    <mergeCell ref="B10:E10"/>
    <mergeCell ref="A15:A16"/>
    <mergeCell ref="B14:E14"/>
    <mergeCell ref="B15:E16"/>
    <mergeCell ref="B13:E13"/>
    <mergeCell ref="F15:F16"/>
    <mergeCell ref="B11:E11"/>
    <mergeCell ref="B12:E12"/>
  </mergeCells>
  <phoneticPr fontId="2" type="noConversion"/>
  <printOptions horizontalCentered="1"/>
  <pageMargins left="0.51181102362204722" right="0.39370078740157483" top="0.55118110236220474" bottom="0.47244094488188981" header="0.39370078740157483" footer="0.23622047244094491"/>
  <pageSetup paperSize="9" scale="84" fitToHeight="0" orientation="portrait" r:id="rId25"/>
  <headerFooter alignWithMargins="0">
    <oddFooter>&amp;R&amp;"Book Antiqua,Bold"&amp;10Page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Basic</vt:lpstr>
      <vt:lpstr>Cover</vt:lpstr>
      <vt:lpstr>Instructions</vt:lpstr>
      <vt:lpstr>Names of Bidder</vt:lpstr>
      <vt:lpstr>Bid Form 2nd Envelope</vt:lpstr>
      <vt:lpstr>SCHEDULE 1A Non-SChedule</vt:lpstr>
      <vt:lpstr>SCHEDULE 1 B SCHEDULE</vt:lpstr>
      <vt:lpstr>SUMMARY</vt:lpstr>
      <vt:lpstr>Basic!Print_Area</vt:lpstr>
      <vt:lpstr>'Bid Form 2nd Envelope'!Print_Area</vt:lpstr>
      <vt:lpstr>Cover!Print_Area</vt:lpstr>
      <vt:lpstr>Instructions!Print_Area</vt:lpstr>
      <vt:lpstr>'Names of Bidder'!Print_Area</vt:lpstr>
      <vt:lpstr>'SCHEDULE 1 B SCHEDULE'!Print_Area</vt:lpstr>
      <vt:lpstr>'SCHEDULE 1A Non-SChedule'!Print_Area</vt:lpstr>
      <vt:lpstr>SUMMARY!Print_Area</vt:lpstr>
      <vt:lpstr>'SCHEDULE 1 B SCHEDULE'!Print_Titles</vt:lpstr>
      <vt:lpstr>'SCHEDULE 1A Non-SChedule'!Print_Titles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2024-09-11T07:40:23Z</cp:lastPrinted>
  <dcterms:created xsi:type="dcterms:W3CDTF">2016-08-26T11:10:27Z</dcterms:created>
  <dcterms:modified xsi:type="dcterms:W3CDTF">2024-09-11T07:43:18Z</dcterms:modified>
  <cp:contentStatus/>
</cp:coreProperties>
</file>