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hidePivotFieldList="1" defaultThemeVersion="124226"/>
  <mc:AlternateContent xmlns:mc="http://schemas.openxmlformats.org/markup-compatibility/2006">
    <mc:Choice Requires="x15">
      <x15ac:absPath xmlns:x15ac="http://schemas.microsoft.com/office/spreadsheetml/2010/11/ac" url="C:\Users\dhineshkumar.s\OneDrive - Power Grid Corporation of India Limited\C&amp;M\60253 dhinesh\05 Open Tender\WC-4284 3rd party SFQP TL-02\Bid Docs\"/>
    </mc:Choice>
  </mc:AlternateContent>
  <xr:revisionPtr revIDLastSave="15" documentId="113_{64E2FC2D-1797-4C78-A195-537D2C3D3895}" xr6:coauthVersionLast="36" xr6:coauthVersionMax="47" xr10:uidLastSave="{CE2E4C97-F71A-4527-B29E-43F92C08657D}"/>
  <bookViews>
    <workbookView xWindow="-120" yWindow="-120" windowWidth="29040" windowHeight="15720" tabRatio="821" firstSheet="1" activeTab="8"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2 Dis" sheetId="8" state="hidden" r:id="rId8"/>
    <sheet name="Sch-1 " sheetId="9" r:id="rId9"/>
    <sheet name="Sch-3 Dis" sheetId="10" state="hidden" r:id="rId10"/>
    <sheet name="Sch-4" sheetId="11" state="hidden" r:id="rId11"/>
    <sheet name="Sch-5 Dis" sheetId="13" state="hidden" r:id="rId12"/>
    <sheet name="Sch-5" sheetId="12" r:id="rId13"/>
    <sheet name="Sch-6" sheetId="14" r:id="rId14"/>
    <sheet name="Discount" sheetId="18" state="hidden" r:id="rId15"/>
    <sheet name="Sch-6 After Discount" sheetId="15" state="hidden" r:id="rId16"/>
    <sheet name="Sch-7" sheetId="16" state="hidden" r:id="rId17"/>
    <sheet name="Sch-7 Dis" sheetId="17" state="hidden" r:id="rId18"/>
    <sheet name="Octroi" sheetId="19" state="hidden" r:id="rId19"/>
    <sheet name="Entry Tax" sheetId="20" state="hidden" r:id="rId20"/>
    <sheet name="Other Taxes &amp; Duties" sheetId="21" state="hidden" r:id="rId21"/>
    <sheet name="Bid Form 2nd Envelope" sheetId="22" r:id="rId22"/>
    <sheet name="Q &amp; C (2)" sheetId="23" state="hidden" r:id="rId23"/>
    <sheet name="Q &amp; C" sheetId="24" state="hidden" r:id="rId24"/>
    <sheet name="N to W" sheetId="25" state="hidden" r:id="rId25"/>
    <sheet name="Sheet1" sheetId="26" state="hidden" r:id="rId26"/>
    <sheet name="Sheet3" sheetId="27" state="hidden" r:id="rId27"/>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8" hidden="1">'Sch-1 '!#REF!</definedName>
    <definedName name="_xlnm._FilterDatabase" localSheetId="5" hidden="1">'Sch-1 dis'!$A$16:$B$21</definedName>
    <definedName name="_xlnm._FilterDatabase" localSheetId="4" hidden="1">'Sch-1.'!$A$21:$V$48</definedName>
    <definedName name="_xlnm._FilterDatabase" localSheetId="6" hidden="1">'Sch-2'!$G$18:$J$49</definedName>
    <definedName name="_xlnm._FilterDatabase" localSheetId="7" hidden="1">'Sch-2 Dis'!$A$15:$F$56</definedName>
    <definedName name="_xlnm._FilterDatabase" localSheetId="9" hidden="1">'Sch-3 Dis'!$A$15:$F$81</definedName>
    <definedName name="ab">#REF!</definedName>
    <definedName name="logo1">"Picture 7"</definedName>
    <definedName name="_xlnm.Print_Area" localSheetId="21">'Bid Form 2nd Envelope'!$A$1:$F$68</definedName>
    <definedName name="_xlnm.Print_Area" localSheetId="14">Discount!$A$2:$G$43</definedName>
    <definedName name="_xlnm.Print_Area" localSheetId="19">'Entry Tax'!$A$1:$E$16</definedName>
    <definedName name="_xlnm.Print_Area" localSheetId="2">Instructions!$A$1:$C$52</definedName>
    <definedName name="_xlnm.Print_Area" localSheetId="3">'Names of Bidder'!$B$1:$G$34</definedName>
    <definedName name="_xlnm.Print_Area" localSheetId="18">Octroi!$A$1:$E$16</definedName>
    <definedName name="_xlnm.Print_Area" localSheetId="20">'Other Taxes &amp; Duties'!$A$1:$F$16</definedName>
    <definedName name="_xlnm.Print_Area" localSheetId="23">'Q &amp; C'!$A$1:$F$38</definedName>
    <definedName name="_xlnm.Print_Area" localSheetId="22">'Q &amp; C (2)'!$A$1:$F$44</definedName>
    <definedName name="_xlnm.Print_Area" localSheetId="8">'Sch-1 '!$A$1:$L$30</definedName>
    <definedName name="_xlnm.Print_Area" localSheetId="5">'Sch-1 dis'!$A$1:$G$84</definedName>
    <definedName name="_xlnm.Print_Area" localSheetId="4">'Sch-1.'!$A$1:$K$59</definedName>
    <definedName name="_xlnm.Print_Area" localSheetId="6">'Sch-2'!$A$1:$J$55</definedName>
    <definedName name="_xlnm.Print_Area" localSheetId="7">'Sch-2 Dis'!$A$1:$F$62</definedName>
    <definedName name="_xlnm.Print_Area" localSheetId="9">'Sch-3 Dis'!$A$1:$F$87</definedName>
    <definedName name="_xlnm.Print_Area" localSheetId="10">'Sch-4'!$A$1:$F$22</definedName>
    <definedName name="_xlnm.Print_Area" localSheetId="12">'Sch-5'!$A$1:$E$22</definedName>
    <definedName name="_xlnm.Print_Area" localSheetId="11">'Sch-5 Dis'!$A$1:$E$23</definedName>
    <definedName name="_xlnm.Print_Area" localSheetId="13">'Sch-6'!$A$1:$D$31</definedName>
    <definedName name="_xlnm.Print_Area" localSheetId="15">'Sch-6 After Discount'!$A$1:$D$30</definedName>
    <definedName name="_xlnm.Print_Area" localSheetId="16">'Sch-7'!$A$1:$F$26</definedName>
    <definedName name="_xlnm.Print_Area" localSheetId="17">'Sch-7 Dis'!$A$1:$G$28</definedName>
    <definedName name="_xlnm.Print_Titles" localSheetId="8">'Sch-1 '!$14:$17</definedName>
    <definedName name="_xlnm.Print_Titles" localSheetId="5">'Sch-1 dis'!$14:$16</definedName>
    <definedName name="_xlnm.Print_Titles" localSheetId="4">'Sch-1.'!$16:$18</definedName>
    <definedName name="_xlnm.Print_Titles" localSheetId="6">'Sch-2'!$14:$16</definedName>
    <definedName name="_xlnm.Print_Titles" localSheetId="7">'Sch-2 Dis'!$13:$15</definedName>
    <definedName name="_xlnm.Print_Titles" localSheetId="9">'Sch-3 Dis'!$13:$15</definedName>
    <definedName name="_xlnm.Print_Titles" localSheetId="12">'Sch-5'!$3:$14</definedName>
    <definedName name="_xlnm.Print_Titles" localSheetId="11">'Sch-5 Dis'!$3:$13</definedName>
    <definedName name="_xlnm.Print_Titles" localSheetId="13">'Sch-6'!$3:$14</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1" hidden="1">'Bid Form 2nd Envelope'!$A$1:$F$68</definedName>
    <definedName name="Z_01ACF2E1_8E61_4459_ABC1_B6C183DEED61_.wvu.PrintArea" localSheetId="19" hidden="1">'Entry Tax'!$A$1:$E$16</definedName>
    <definedName name="Z_01ACF2E1_8E61_4459_ABC1_B6C183DEED61_.wvu.PrintArea" localSheetId="3" hidden="1">'Names of Bidder'!$B$1:$E$32</definedName>
    <definedName name="Z_01ACF2E1_8E61_4459_ABC1_B6C183DEED61_.wvu.PrintArea" localSheetId="18" hidden="1">Octroi!$A$1:$E$16</definedName>
    <definedName name="Z_01ACF2E1_8E61_4459_ABC1_B6C183DEED61_.wvu.PrintArea" localSheetId="20" hidden="1">'Other Taxes &amp; Duties'!$A$1:$F$16</definedName>
    <definedName name="Z_01ACF2E1_8E61_4459_ABC1_B6C183DEED61_.wvu.PrintArea" localSheetId="23" hidden="1">'Q &amp; C'!$A$1:$F$38</definedName>
    <definedName name="Z_01ACF2E1_8E61_4459_ABC1_B6C183DEED61_.wvu.PrintArea" localSheetId="8" hidden="1">'Sch-1 '!$A$1:$K$22</definedName>
    <definedName name="Z_01ACF2E1_8E61_4459_ABC1_B6C183DEED61_.wvu.PrintArea" localSheetId="5" hidden="1">'Sch-1 dis'!$A$1:$G$84</definedName>
    <definedName name="Z_01ACF2E1_8E61_4459_ABC1_B6C183DEED61_.wvu.PrintArea" localSheetId="4" hidden="1">'Sch-1.'!$A$1:$K$60</definedName>
    <definedName name="Z_01ACF2E1_8E61_4459_ABC1_B6C183DEED61_.wvu.PrintArea" localSheetId="6" hidden="1">'Sch-2'!$A$1:$J$48</definedName>
    <definedName name="Z_01ACF2E1_8E61_4459_ABC1_B6C183DEED61_.wvu.PrintArea" localSheetId="7" hidden="1">'Sch-2 Dis'!$A$1:$F$55</definedName>
    <definedName name="Z_01ACF2E1_8E61_4459_ABC1_B6C183DEED61_.wvu.PrintArea" localSheetId="9" hidden="1">'Sch-3 Dis'!$A$1:$F$80</definedName>
    <definedName name="Z_01ACF2E1_8E61_4459_ABC1_B6C183DEED61_.wvu.PrintArea" localSheetId="10" hidden="1">'Sch-4'!$A$1:$F$22</definedName>
    <definedName name="Z_01ACF2E1_8E61_4459_ABC1_B6C183DEED61_.wvu.PrintArea" localSheetId="12" hidden="1">'Sch-5'!$A$1:$E$23</definedName>
    <definedName name="Z_01ACF2E1_8E61_4459_ABC1_B6C183DEED61_.wvu.PrintArea" localSheetId="11" hidden="1">'Sch-5 Dis'!$A$1:$E$24</definedName>
    <definedName name="Z_01ACF2E1_8E61_4459_ABC1_B6C183DEED61_.wvu.PrintArea" localSheetId="13" hidden="1">'Sch-6'!$A$1:$D$33</definedName>
    <definedName name="Z_01ACF2E1_8E61_4459_ABC1_B6C183DEED61_.wvu.PrintArea" localSheetId="15" hidden="1">'Sch-6 After Discount'!$A$1:$D$32</definedName>
    <definedName name="Z_01ACF2E1_8E61_4459_ABC1_B6C183DEED61_.wvu.PrintArea" localSheetId="16" hidden="1">'Sch-7'!$A$1:$G$26</definedName>
    <definedName name="Z_01ACF2E1_8E61_4459_ABC1_B6C183DEED61_.wvu.PrintArea" localSheetId="17" hidden="1">'Sch-7 Dis'!$A$1:$G$28</definedName>
    <definedName name="Z_01ACF2E1_8E61_4459_ABC1_B6C183DEED61_.wvu.PrintTitles" localSheetId="8" hidden="1">'Sch-1 '!$14:$17</definedName>
    <definedName name="Z_01ACF2E1_8E61_4459_ABC1_B6C183DEED61_.wvu.PrintTitles" localSheetId="5" hidden="1">'Sch-1 dis'!$14:$16</definedName>
    <definedName name="Z_01ACF2E1_8E61_4459_ABC1_B6C183DEED61_.wvu.PrintTitles" localSheetId="4" hidden="1">'Sch-1.'!$16:$18</definedName>
    <definedName name="Z_01ACF2E1_8E61_4459_ABC1_B6C183DEED61_.wvu.PrintTitles" localSheetId="6" hidden="1">'Sch-2'!$14:$16</definedName>
    <definedName name="Z_01ACF2E1_8E61_4459_ABC1_B6C183DEED61_.wvu.PrintTitles" localSheetId="7" hidden="1">'Sch-2 Dis'!$13:$15</definedName>
    <definedName name="Z_01ACF2E1_8E61_4459_ABC1_B6C183DEED61_.wvu.PrintTitles" localSheetId="9" hidden="1">'Sch-3 Dis'!$13:$15</definedName>
    <definedName name="Z_01ACF2E1_8E61_4459_ABC1_B6C183DEED61_.wvu.PrintTitles" localSheetId="12" hidden="1">'Sch-5'!$3:$14</definedName>
    <definedName name="Z_01ACF2E1_8E61_4459_ABC1_B6C183DEED61_.wvu.PrintTitles" localSheetId="11" hidden="1">'Sch-5 Dis'!$3:$13</definedName>
    <definedName name="Z_01ACF2E1_8E61_4459_ABC1_B6C183DEED61_.wvu.PrintTitles" localSheetId="13" hidden="1">'Sch-6'!$3:$14</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8" hidden="1">'Sch-1 '!$AG:$AL</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1" hidden="1">'Sch-5 Dis'!#REF!</definedName>
    <definedName name="Z_14D7F02E_BCCA_4517_ABC7_537FF4AEB67A_.wvu.Cols" localSheetId="16" hidden="1">'Sch-7'!$AD:$AJ</definedName>
    <definedName name="Z_14D7F02E_BCCA_4517_ABC7_537FF4AEB67A_.wvu.Cols" localSheetId="17" hidden="1">'Sch-7 Dis'!$AD:$AJ</definedName>
    <definedName name="Z_14D7F02E_BCCA_4517_ABC7_537FF4AEB67A_.wvu.FilterData" localSheetId="8" hidden="1">'Sch-1 '!$A$16:$K$22</definedName>
    <definedName name="Z_14D7F02E_BCCA_4517_ABC7_537FF4AEB67A_.wvu.FilterData" localSheetId="5" hidden="1">'Sch-1 dis'!$A$17:$G$79</definedName>
    <definedName name="Z_14D7F02E_BCCA_4517_ABC7_537FF4AEB67A_.wvu.FilterData" localSheetId="4" hidden="1">'Sch-1.'!$A$19:$K$55</definedName>
    <definedName name="Z_14D7F02E_BCCA_4517_ABC7_537FF4AEB67A_.wvu.FilterData" localSheetId="9" hidden="1">'Sch-3 Dis'!$A$14:$F$81</definedName>
    <definedName name="Z_14D7F02E_BCCA_4517_ABC7_537FF4AEB67A_.wvu.PrintArea" localSheetId="21" hidden="1">'Bid Form 2nd Envelope'!$A$1:$F$68</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3" hidden="1">'Q &amp; C'!$A$1:$F$38</definedName>
    <definedName name="Z_14D7F02E_BCCA_4517_ABC7_537FF4AEB67A_.wvu.PrintArea" localSheetId="8" hidden="1">'Sch-1 '!$A$1:$K$31</definedName>
    <definedName name="Z_14D7F02E_BCCA_4517_ABC7_537FF4AEB67A_.wvu.PrintArea" localSheetId="5" hidden="1">'Sch-1 dis'!$A$1:$G$84</definedName>
    <definedName name="Z_14D7F02E_BCCA_4517_ABC7_537FF4AEB67A_.wvu.PrintArea" localSheetId="4" hidden="1">'Sch-1.'!$A$1:$K$60</definedName>
    <definedName name="Z_14D7F02E_BCCA_4517_ABC7_537FF4AEB67A_.wvu.PrintArea" localSheetId="6" hidden="1">'Sch-2'!$A$1:$J$56</definedName>
    <definedName name="Z_14D7F02E_BCCA_4517_ABC7_537FF4AEB67A_.wvu.PrintArea" localSheetId="7" hidden="1">'Sch-2 Dis'!$A$1:$F$62</definedName>
    <definedName name="Z_14D7F02E_BCCA_4517_ABC7_537FF4AEB67A_.wvu.PrintArea" localSheetId="9" hidden="1">'Sch-3 Dis'!$A$1:$F$87</definedName>
    <definedName name="Z_14D7F02E_BCCA_4517_ABC7_537FF4AEB67A_.wvu.PrintArea" localSheetId="10" hidden="1">'Sch-4'!$A$1:$F$22</definedName>
    <definedName name="Z_14D7F02E_BCCA_4517_ABC7_537FF4AEB67A_.wvu.PrintArea" localSheetId="12" hidden="1">'Sch-5'!$A$1:$E$22</definedName>
    <definedName name="Z_14D7F02E_BCCA_4517_ABC7_537FF4AEB67A_.wvu.PrintArea" localSheetId="11" hidden="1">'Sch-5 Dis'!$A$1:$E$23</definedName>
    <definedName name="Z_14D7F02E_BCCA_4517_ABC7_537FF4AEB67A_.wvu.PrintArea" localSheetId="13" hidden="1">'Sch-6'!$A$1:$D$32</definedName>
    <definedName name="Z_14D7F02E_BCCA_4517_ABC7_537FF4AEB67A_.wvu.PrintArea" localSheetId="15" hidden="1">'Sch-6 After Discount'!$A$1:$D$31</definedName>
    <definedName name="Z_14D7F02E_BCCA_4517_ABC7_537FF4AEB67A_.wvu.PrintArea" localSheetId="16" hidden="1">'Sch-7'!$A$1:$G$26</definedName>
    <definedName name="Z_14D7F02E_BCCA_4517_ABC7_537FF4AEB67A_.wvu.PrintArea" localSheetId="17" hidden="1">'Sch-7 Dis'!$A$1:$G$28</definedName>
    <definedName name="Z_14D7F02E_BCCA_4517_ABC7_537FF4AEB67A_.wvu.PrintTitles" localSheetId="8" hidden="1">'Sch-1 '!$14:$17</definedName>
    <definedName name="Z_14D7F02E_BCCA_4517_ABC7_537FF4AEB67A_.wvu.PrintTitles" localSheetId="5" hidden="1">'Sch-1 dis'!$14:$16</definedName>
    <definedName name="Z_14D7F02E_BCCA_4517_ABC7_537FF4AEB67A_.wvu.PrintTitles" localSheetId="4" hidden="1">'Sch-1.'!$16:$18</definedName>
    <definedName name="Z_14D7F02E_BCCA_4517_ABC7_537FF4AEB67A_.wvu.PrintTitles" localSheetId="6" hidden="1">'Sch-2'!$14:$16</definedName>
    <definedName name="Z_14D7F02E_BCCA_4517_ABC7_537FF4AEB67A_.wvu.PrintTitles" localSheetId="7" hidden="1">'Sch-2 Dis'!$13:$15</definedName>
    <definedName name="Z_14D7F02E_BCCA_4517_ABC7_537FF4AEB67A_.wvu.PrintTitles" localSheetId="9" hidden="1">'Sch-3 Dis'!$13:$15</definedName>
    <definedName name="Z_14D7F02E_BCCA_4517_ABC7_537FF4AEB67A_.wvu.PrintTitles" localSheetId="12" hidden="1">'Sch-5'!$3:$14</definedName>
    <definedName name="Z_14D7F02E_BCCA_4517_ABC7_537FF4AEB67A_.wvu.PrintTitles" localSheetId="11" hidden="1">'Sch-5 Dis'!$3:$13</definedName>
    <definedName name="Z_14D7F02E_BCCA_4517_ABC7_537FF4AEB67A_.wvu.PrintTitles" localSheetId="13" hidden="1">'Sch-6'!$3:$14</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'Sch-1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7F5C48B_526E_48D2_9F97_823D578F9893_.wvu.Cols" localSheetId="21" hidden="1">'Bid Form 2nd Envelope'!$G:$K</definedName>
    <definedName name="Z_17F5C48B_526E_48D2_9F97_823D578F9893_.wvu.Cols" localSheetId="14" hidden="1">Discount!$H:$P</definedName>
    <definedName name="Z_17F5C48B_526E_48D2_9F97_823D578F9893_.wvu.Cols" localSheetId="3" hidden="1">'Names of Bidder'!$H:$L</definedName>
    <definedName name="Z_17F5C48B_526E_48D2_9F97_823D578F9893_.wvu.Cols" localSheetId="8" hidden="1">'Sch-1 '!$M:$V,'Sch-1 '!$AG:$AL</definedName>
    <definedName name="Z_17F5C48B_526E_48D2_9F97_823D578F9893_.wvu.Cols" localSheetId="4" hidden="1">'Sch-1.'!$L:$P</definedName>
    <definedName name="Z_17F5C48B_526E_48D2_9F97_823D578F9893_.wvu.Cols" localSheetId="6" hidden="1">'Sch-2'!$B:$E</definedName>
    <definedName name="Z_17F5C48B_526E_48D2_9F97_823D578F9893_.wvu.Cols" localSheetId="7" hidden="1">'Sch-2 Dis'!$K:$Q</definedName>
    <definedName name="Z_17F5C48B_526E_48D2_9F97_823D578F9893_.wvu.Cols" localSheetId="9" hidden="1">'Sch-3 Dis'!$AA:$AF</definedName>
    <definedName name="Z_17F5C48B_526E_48D2_9F97_823D578F9893_.wvu.Cols" localSheetId="12" hidden="1">'Sch-5'!$I:$P</definedName>
    <definedName name="Z_17F5C48B_526E_48D2_9F97_823D578F9893_.wvu.Cols" localSheetId="16" hidden="1">'Sch-7'!$I:$L,'Sch-7'!$AD:$AJ</definedName>
    <definedName name="Z_17F5C48B_526E_48D2_9F97_823D578F9893_.wvu.Cols" localSheetId="17" hidden="1">'Sch-7 Dis'!$AD:$AJ</definedName>
    <definedName name="Z_17F5C48B_526E_48D2_9F97_823D578F9893_.wvu.FilterData" localSheetId="8" hidden="1">'Sch-1 '!#REF!</definedName>
    <definedName name="Z_17F5C48B_526E_48D2_9F97_823D578F9893_.wvu.FilterData" localSheetId="5" hidden="1">'Sch-1 dis'!$A$16:$B$21</definedName>
    <definedName name="Z_17F5C48B_526E_48D2_9F97_823D578F9893_.wvu.FilterData" localSheetId="4" hidden="1">'Sch-1.'!$A$21:$V$48</definedName>
    <definedName name="Z_17F5C48B_526E_48D2_9F97_823D578F9893_.wvu.FilterData" localSheetId="6" hidden="1">'Sch-2'!$G$18:$J$49</definedName>
    <definedName name="Z_17F5C48B_526E_48D2_9F97_823D578F9893_.wvu.FilterData" localSheetId="7" hidden="1">'Sch-2 Dis'!$A$15:$F$56</definedName>
    <definedName name="Z_17F5C48B_526E_48D2_9F97_823D578F9893_.wvu.FilterData" localSheetId="9" hidden="1">'Sch-3 Dis'!$A$15:$F$81</definedName>
    <definedName name="Z_17F5C48B_526E_48D2_9F97_823D578F9893_.wvu.PrintArea" localSheetId="21" hidden="1">'Bid Form 2nd Envelope'!$A$1:$F$68</definedName>
    <definedName name="Z_17F5C48B_526E_48D2_9F97_823D578F9893_.wvu.PrintArea" localSheetId="14" hidden="1">Discount!$A$2:$G$43</definedName>
    <definedName name="Z_17F5C48B_526E_48D2_9F97_823D578F9893_.wvu.PrintArea" localSheetId="19"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8" hidden="1">Octroi!$A$1:$E$16</definedName>
    <definedName name="Z_17F5C48B_526E_48D2_9F97_823D578F9893_.wvu.PrintArea" localSheetId="20" hidden="1">'Other Taxes &amp; Duties'!$A$1:$F$16</definedName>
    <definedName name="Z_17F5C48B_526E_48D2_9F97_823D578F9893_.wvu.PrintArea" localSheetId="23" hidden="1">'Q &amp; C'!$A$1:$F$38</definedName>
    <definedName name="Z_17F5C48B_526E_48D2_9F97_823D578F9893_.wvu.PrintArea" localSheetId="22" hidden="1">'Q &amp; C (2)'!$A$1:$F$44</definedName>
    <definedName name="Z_17F5C48B_526E_48D2_9F97_823D578F9893_.wvu.PrintArea" localSheetId="8" hidden="1">'Sch-1 '!$A$1:$M$30</definedName>
    <definedName name="Z_17F5C48B_526E_48D2_9F97_823D578F9893_.wvu.PrintArea" localSheetId="5" hidden="1">'Sch-1 dis'!$A$1:$G$84</definedName>
    <definedName name="Z_17F5C48B_526E_48D2_9F97_823D578F9893_.wvu.PrintArea" localSheetId="4" hidden="1">'Sch-1.'!$A$1:$K$59</definedName>
    <definedName name="Z_17F5C48B_526E_48D2_9F97_823D578F9893_.wvu.PrintArea" localSheetId="6" hidden="1">'Sch-2'!$A$1:$J$55</definedName>
    <definedName name="Z_17F5C48B_526E_48D2_9F97_823D578F9893_.wvu.PrintArea" localSheetId="7" hidden="1">'Sch-2 Dis'!$A$1:$F$62</definedName>
    <definedName name="Z_17F5C48B_526E_48D2_9F97_823D578F9893_.wvu.PrintArea" localSheetId="9" hidden="1">'Sch-3 Dis'!$A$1:$F$87</definedName>
    <definedName name="Z_17F5C48B_526E_48D2_9F97_823D578F9893_.wvu.PrintArea" localSheetId="10" hidden="1">'Sch-4'!$A$1:$F$22</definedName>
    <definedName name="Z_17F5C48B_526E_48D2_9F97_823D578F9893_.wvu.PrintArea" localSheetId="12" hidden="1">'Sch-5'!$A$1:$E$22</definedName>
    <definedName name="Z_17F5C48B_526E_48D2_9F97_823D578F9893_.wvu.PrintArea" localSheetId="11" hidden="1">'Sch-5 Dis'!$A$1:$E$23</definedName>
    <definedName name="Z_17F5C48B_526E_48D2_9F97_823D578F9893_.wvu.PrintArea" localSheetId="13" hidden="1">'Sch-6'!$A$1:$D$31</definedName>
    <definedName name="Z_17F5C48B_526E_48D2_9F97_823D578F9893_.wvu.PrintArea" localSheetId="15" hidden="1">'Sch-6 After Discount'!$A$1:$D$30</definedName>
    <definedName name="Z_17F5C48B_526E_48D2_9F97_823D578F9893_.wvu.PrintArea" localSheetId="16" hidden="1">'Sch-7'!$A$1:$F$26</definedName>
    <definedName name="Z_17F5C48B_526E_48D2_9F97_823D578F9893_.wvu.PrintArea" localSheetId="17" hidden="1">'Sch-7 Dis'!$A$1:$G$28</definedName>
    <definedName name="Z_17F5C48B_526E_48D2_9F97_823D578F9893_.wvu.PrintTitles" localSheetId="8" hidden="1">'Sch-1 '!$14:$17</definedName>
    <definedName name="Z_17F5C48B_526E_48D2_9F97_823D578F9893_.wvu.PrintTitles" localSheetId="5" hidden="1">'Sch-1 dis'!$14:$16</definedName>
    <definedName name="Z_17F5C48B_526E_48D2_9F97_823D578F9893_.wvu.PrintTitles" localSheetId="4" hidden="1">'Sch-1.'!$16:$18</definedName>
    <definedName name="Z_17F5C48B_526E_48D2_9F97_823D578F9893_.wvu.PrintTitles" localSheetId="6" hidden="1">'Sch-2'!$14:$16</definedName>
    <definedName name="Z_17F5C48B_526E_48D2_9F97_823D578F9893_.wvu.PrintTitles" localSheetId="7" hidden="1">'Sch-2 Dis'!$13:$15</definedName>
    <definedName name="Z_17F5C48B_526E_48D2_9F97_823D578F9893_.wvu.PrintTitles" localSheetId="9" hidden="1">'Sch-3 Dis'!$13:$15</definedName>
    <definedName name="Z_17F5C48B_526E_48D2_9F97_823D578F9893_.wvu.PrintTitles" localSheetId="12" hidden="1">'Sch-5'!$3:$14</definedName>
    <definedName name="Z_17F5C48B_526E_48D2_9F97_823D578F9893_.wvu.PrintTitles" localSheetId="11" hidden="1">'Sch-5 Dis'!$3:$13</definedName>
    <definedName name="Z_17F5C48B_526E_48D2_9F97_823D578F9893_.wvu.PrintTitles" localSheetId="13" hidden="1">'Sch-6'!$3:$14</definedName>
    <definedName name="Z_17F5C48B_526E_48D2_9F97_823D578F9893_.wvu.PrintTitles" localSheetId="15" hidden="1">'Sch-6 After Discount'!$3:$13</definedName>
    <definedName name="Z_17F5C48B_526E_48D2_9F97_823D578F9893_.wvu.PrintTitles" localSheetId="16" hidden="1">'Sch-7'!$14:$14</definedName>
    <definedName name="Z_17F5C48B_526E_48D2_9F97_823D578F9893_.wvu.PrintTitles" localSheetId="17" hidden="1">'Sch-7 Dis'!$14:$14</definedName>
    <definedName name="Z_17F5C48B_526E_48D2_9F97_823D578F9893_.wvu.Rows" localSheetId="1" hidden="1">Cover!$7:$7</definedName>
    <definedName name="Z_17F5C48B_526E_48D2_9F97_823D578F9893_.wvu.Rows" localSheetId="14" hidden="1">Discount!$32:$34</definedName>
    <definedName name="Z_17F5C48B_526E_48D2_9F97_823D578F9893_.wvu.Rows" localSheetId="16" hidden="1">'Sch-7'!$98:$216</definedName>
    <definedName name="Z_17F5C48B_526E_48D2_9F97_823D578F9893_.wvu.Rows" localSheetId="17" hidden="1">'Sch-7 Dis'!$104:$222</definedName>
    <definedName name="Z_223BC0FC_814D_40F0_9795_CE82A16FF3A5_.wvu.Cols" localSheetId="14" hidden="1">Discount!$H:$T</definedName>
    <definedName name="Z_223BC0FC_814D_40F0_9795_CE82A16FF3A5_.wvu.Cols" localSheetId="8" hidden="1">'Sch-1 '!$R:$AA,'Sch-1 '!$AG:$AL</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'Sch-7'!$I:$L,'Sch-7'!$AD:$AJ</definedName>
    <definedName name="Z_223BC0FC_814D_40F0_9795_CE82A16FF3A5_.wvu.Cols" localSheetId="17" hidden="1">'Sch-7 Dis'!$AD:$AJ</definedName>
    <definedName name="Z_223BC0FC_814D_40F0_9795_CE82A16FF3A5_.wvu.FilterData" localSheetId="8" hidden="1">'Sch-1 '!#REF!</definedName>
    <definedName name="Z_223BC0FC_814D_40F0_9795_CE82A16FF3A5_.wvu.FilterData" localSheetId="5" hidden="1">'Sch-1 dis'!$A$16:$B$21</definedName>
    <definedName name="Z_223BC0FC_814D_40F0_9795_CE82A16FF3A5_.wvu.FilterData" localSheetId="4" hidden="1">'Sch-1.'!$A$19:$K$48</definedName>
    <definedName name="Z_223BC0FC_814D_40F0_9795_CE82A16FF3A5_.wvu.FilterData" localSheetId="6" hidden="1">'Sch-2'!$G$18:$J$49</definedName>
    <definedName name="Z_223BC0FC_814D_40F0_9795_CE82A16FF3A5_.wvu.FilterData" localSheetId="7" hidden="1">'Sch-2 Dis'!$A$15:$F$56</definedName>
    <definedName name="Z_223BC0FC_814D_40F0_9795_CE82A16FF3A5_.wvu.FilterData" localSheetId="9" hidden="1">'Sch-3 Dis'!$A$15:$F$81</definedName>
    <definedName name="Z_223BC0FC_814D_40F0_9795_CE82A16FF3A5_.wvu.PrintArea" localSheetId="21" hidden="1">'Bid Form 2nd Envelope'!$A$1:$F$68</definedName>
    <definedName name="Z_223BC0FC_814D_40F0_9795_CE82A16FF3A5_.wvu.PrintArea" localSheetId="14" hidden="1">Discount!$A$2:$G$43</definedName>
    <definedName name="Z_223BC0FC_814D_40F0_9795_CE82A16FF3A5_.wvu.PrintArea" localSheetId="19"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8" hidden="1">Octroi!$A$1:$E$16</definedName>
    <definedName name="Z_223BC0FC_814D_40F0_9795_CE82A16FF3A5_.wvu.PrintArea" localSheetId="20" hidden="1">'Other Taxes &amp; Duties'!$A$1:$F$16</definedName>
    <definedName name="Z_223BC0FC_814D_40F0_9795_CE82A16FF3A5_.wvu.PrintArea" localSheetId="23" hidden="1">'Q &amp; C'!$A$1:$F$38</definedName>
    <definedName name="Z_223BC0FC_814D_40F0_9795_CE82A16FF3A5_.wvu.PrintArea" localSheetId="22" hidden="1">'Q &amp; C (2)'!$A$1:$F$44</definedName>
    <definedName name="Z_223BC0FC_814D_40F0_9795_CE82A16FF3A5_.wvu.PrintArea" localSheetId="8" hidden="1">'Sch-1 '!$A$1:$K$30</definedName>
    <definedName name="Z_223BC0FC_814D_40F0_9795_CE82A16FF3A5_.wvu.PrintArea" localSheetId="5" hidden="1">'Sch-1 dis'!$A$1:$G$84</definedName>
    <definedName name="Z_223BC0FC_814D_40F0_9795_CE82A16FF3A5_.wvu.PrintArea" localSheetId="4" hidden="1">'Sch-1.'!$A$1:$K$59</definedName>
    <definedName name="Z_223BC0FC_814D_40F0_9795_CE82A16FF3A5_.wvu.PrintArea" localSheetId="6" hidden="1">'Sch-2'!$A$1:$J$55</definedName>
    <definedName name="Z_223BC0FC_814D_40F0_9795_CE82A16FF3A5_.wvu.PrintArea" localSheetId="7" hidden="1">'Sch-2 Dis'!$A$1:$F$62</definedName>
    <definedName name="Z_223BC0FC_814D_40F0_9795_CE82A16FF3A5_.wvu.PrintArea" localSheetId="9" hidden="1">'Sch-3 Dis'!$A$1:$F$87</definedName>
    <definedName name="Z_223BC0FC_814D_40F0_9795_CE82A16FF3A5_.wvu.PrintArea" localSheetId="10" hidden="1">'Sch-4'!$A$1:$F$22</definedName>
    <definedName name="Z_223BC0FC_814D_40F0_9795_CE82A16FF3A5_.wvu.PrintArea" localSheetId="12" hidden="1">'Sch-5'!$A$1:$E$22</definedName>
    <definedName name="Z_223BC0FC_814D_40F0_9795_CE82A16FF3A5_.wvu.PrintArea" localSheetId="11" hidden="1">'Sch-5 Dis'!$A$1:$E$23</definedName>
    <definedName name="Z_223BC0FC_814D_40F0_9795_CE82A16FF3A5_.wvu.PrintArea" localSheetId="13" hidden="1">'Sch-6'!$A$1:$D$31</definedName>
    <definedName name="Z_223BC0FC_814D_40F0_9795_CE82A16FF3A5_.wvu.PrintArea" localSheetId="15" hidden="1">'Sch-6 After Discount'!$A$1:$D$30</definedName>
    <definedName name="Z_223BC0FC_814D_40F0_9795_CE82A16FF3A5_.wvu.PrintArea" localSheetId="16" hidden="1">'Sch-7'!$A$1:$F$26</definedName>
    <definedName name="Z_223BC0FC_814D_40F0_9795_CE82A16FF3A5_.wvu.PrintArea" localSheetId="17" hidden="1">'Sch-7 Dis'!$A$1:$G$28</definedName>
    <definedName name="Z_223BC0FC_814D_40F0_9795_CE82A16FF3A5_.wvu.PrintTitles" localSheetId="8" hidden="1">'Sch-1 '!$14:$17</definedName>
    <definedName name="Z_223BC0FC_814D_40F0_9795_CE82A16FF3A5_.wvu.PrintTitles" localSheetId="5" hidden="1">'Sch-1 dis'!$14:$16</definedName>
    <definedName name="Z_223BC0FC_814D_40F0_9795_CE82A16FF3A5_.wvu.PrintTitles" localSheetId="4" hidden="1">'Sch-1.'!$16:$18</definedName>
    <definedName name="Z_223BC0FC_814D_40F0_9795_CE82A16FF3A5_.wvu.PrintTitles" localSheetId="6" hidden="1">'Sch-2'!$14:$16</definedName>
    <definedName name="Z_223BC0FC_814D_40F0_9795_CE82A16FF3A5_.wvu.PrintTitles" localSheetId="7" hidden="1">'Sch-2 Dis'!$13:$15</definedName>
    <definedName name="Z_223BC0FC_814D_40F0_9795_CE82A16FF3A5_.wvu.PrintTitles" localSheetId="9" hidden="1">'Sch-3 Dis'!$13:$15</definedName>
    <definedName name="Z_223BC0FC_814D_40F0_9795_CE82A16FF3A5_.wvu.PrintTitles" localSheetId="12" hidden="1">'Sch-5'!$3:$14</definedName>
    <definedName name="Z_223BC0FC_814D_40F0_9795_CE82A16FF3A5_.wvu.PrintTitles" localSheetId="11" hidden="1">'Sch-5 Dis'!$3:$13</definedName>
    <definedName name="Z_223BC0FC_814D_40F0_9795_CE82A16FF3A5_.wvu.PrintTitles" localSheetId="13" hidden="1">'Sch-6'!$3:$14</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4" hidden="1">Discount!$32:$34</definedName>
    <definedName name="Z_223BC0FC_814D_40F0_9795_CE82A16FF3A5_.wvu.Rows" localSheetId="4" hidden="1">'Sch-1.'!#REF!</definedName>
    <definedName name="Z_223BC0FC_814D_40F0_9795_CE82A16FF3A5_.wvu.Rows" localSheetId="6" hidden="1">'Sch-2'!$17:$17</definedName>
    <definedName name="Z_223BC0FC_814D_40F0_9795_CE82A16FF3A5_.wvu.Rows" localSheetId="16" hidden="1">'Sch-7'!$23:$23,'Sch-7'!$98:$216</definedName>
    <definedName name="Z_223BC0FC_814D_40F0_9795_CE82A16FF3A5_.wvu.Rows" localSheetId="17" hidden="1">'Sch-7 Dis'!$104:$222</definedName>
    <definedName name="Z_27A45B7A_04F2_4516_B80B_5ED0825D4ED3_.wvu.Cols" localSheetId="14" hidden="1">Discount!$I:$N</definedName>
    <definedName name="Z_27A45B7A_04F2_4516_B80B_5ED0825D4ED3_.wvu.Cols" localSheetId="8" hidden="1">'Sch-1 '!$R:$R,'Sch-1 '!$AG:$AL</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1" hidden="1">'Sch-5 Dis'!#REF!</definedName>
    <definedName name="Z_27A45B7A_04F2_4516_B80B_5ED0825D4ED3_.wvu.Cols" localSheetId="16" hidden="1">'Sch-7'!$I:$I,'Sch-7'!$AD:$AJ</definedName>
    <definedName name="Z_27A45B7A_04F2_4516_B80B_5ED0825D4ED3_.wvu.Cols" localSheetId="17" hidden="1">'Sch-7 Dis'!$AD:$AJ</definedName>
    <definedName name="Z_27A45B7A_04F2_4516_B80B_5ED0825D4ED3_.wvu.FilterData" localSheetId="8" hidden="1">'Sch-1 '!#REF!</definedName>
    <definedName name="Z_27A45B7A_04F2_4516_B80B_5ED0825D4ED3_.wvu.FilterData" localSheetId="5" hidden="1">'Sch-1 dis'!$A$16:$B$21</definedName>
    <definedName name="Z_27A45B7A_04F2_4516_B80B_5ED0825D4ED3_.wvu.FilterData" localSheetId="4" hidden="1">'Sch-1.'!$A$19:$K$48</definedName>
    <definedName name="Z_27A45B7A_04F2_4516_B80B_5ED0825D4ED3_.wvu.FilterData" localSheetId="6" hidden="1">'Sch-2'!$G$18:$J$49</definedName>
    <definedName name="Z_27A45B7A_04F2_4516_B80B_5ED0825D4ED3_.wvu.FilterData" localSheetId="7" hidden="1">'Sch-2 Dis'!$A$15:$F$56</definedName>
    <definedName name="Z_27A45B7A_04F2_4516_B80B_5ED0825D4ED3_.wvu.FilterData" localSheetId="9" hidden="1">'Sch-3 Dis'!$A$15:$F$81</definedName>
    <definedName name="Z_27A45B7A_04F2_4516_B80B_5ED0825D4ED3_.wvu.PrintArea" localSheetId="21" hidden="1">'Bid Form 2nd Envelope'!$A$1:$F$68</definedName>
    <definedName name="Z_27A45B7A_04F2_4516_B80B_5ED0825D4ED3_.wvu.PrintArea" localSheetId="14" hidden="1">Discount!$A$2:$G$43</definedName>
    <definedName name="Z_27A45B7A_04F2_4516_B80B_5ED0825D4ED3_.wvu.PrintArea" localSheetId="19"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8" hidden="1">Octroi!$A$1:$E$16</definedName>
    <definedName name="Z_27A45B7A_04F2_4516_B80B_5ED0825D4ED3_.wvu.PrintArea" localSheetId="20" hidden="1">'Other Taxes &amp; Duties'!$A$1:$F$16</definedName>
    <definedName name="Z_27A45B7A_04F2_4516_B80B_5ED0825D4ED3_.wvu.PrintArea" localSheetId="23" hidden="1">'Q &amp; C'!$A$1:$F$38</definedName>
    <definedName name="Z_27A45B7A_04F2_4516_B80B_5ED0825D4ED3_.wvu.PrintArea" localSheetId="22" hidden="1">'Q &amp; C (2)'!$A$1:$F$43</definedName>
    <definedName name="Z_27A45B7A_04F2_4516_B80B_5ED0825D4ED3_.wvu.PrintArea" localSheetId="8" hidden="1">'Sch-1 '!$A$1:$K$31</definedName>
    <definedName name="Z_27A45B7A_04F2_4516_B80B_5ED0825D4ED3_.wvu.PrintArea" localSheetId="5" hidden="1">'Sch-1 dis'!$A$1:$G$84</definedName>
    <definedName name="Z_27A45B7A_04F2_4516_B80B_5ED0825D4ED3_.wvu.PrintArea" localSheetId="4" hidden="1">'Sch-1.'!$A$1:$K$60</definedName>
    <definedName name="Z_27A45B7A_04F2_4516_B80B_5ED0825D4ED3_.wvu.PrintArea" localSheetId="6" hidden="1">'Sch-2'!$A$1:$J$56</definedName>
    <definedName name="Z_27A45B7A_04F2_4516_B80B_5ED0825D4ED3_.wvu.PrintArea" localSheetId="7" hidden="1">'Sch-2 Dis'!$A$1:$F$62</definedName>
    <definedName name="Z_27A45B7A_04F2_4516_B80B_5ED0825D4ED3_.wvu.PrintArea" localSheetId="9" hidden="1">'Sch-3 Dis'!$A$1:$F$87</definedName>
    <definedName name="Z_27A45B7A_04F2_4516_B80B_5ED0825D4ED3_.wvu.PrintArea" localSheetId="10" hidden="1">'Sch-4'!$A$1:$F$22</definedName>
    <definedName name="Z_27A45B7A_04F2_4516_B80B_5ED0825D4ED3_.wvu.PrintArea" localSheetId="12" hidden="1">'Sch-5'!$A$1:$E$22</definedName>
    <definedName name="Z_27A45B7A_04F2_4516_B80B_5ED0825D4ED3_.wvu.PrintArea" localSheetId="11" hidden="1">'Sch-5 Dis'!$A$1:$E$23</definedName>
    <definedName name="Z_27A45B7A_04F2_4516_B80B_5ED0825D4ED3_.wvu.PrintArea" localSheetId="13" hidden="1">'Sch-6'!$A$1:$D$32</definedName>
    <definedName name="Z_27A45B7A_04F2_4516_B80B_5ED0825D4ED3_.wvu.PrintArea" localSheetId="15" hidden="1">'Sch-6 After Discount'!$A$1:$D$31</definedName>
    <definedName name="Z_27A45B7A_04F2_4516_B80B_5ED0825D4ED3_.wvu.PrintArea" localSheetId="16" hidden="1">'Sch-7'!$A$1:$F$26</definedName>
    <definedName name="Z_27A45B7A_04F2_4516_B80B_5ED0825D4ED3_.wvu.PrintArea" localSheetId="17" hidden="1">'Sch-7 Dis'!$A$1:$G$28</definedName>
    <definedName name="Z_27A45B7A_04F2_4516_B80B_5ED0825D4ED3_.wvu.PrintTitles" localSheetId="8" hidden="1">'Sch-1 '!$14:$17</definedName>
    <definedName name="Z_27A45B7A_04F2_4516_B80B_5ED0825D4ED3_.wvu.PrintTitles" localSheetId="5" hidden="1">'Sch-1 dis'!$14:$16</definedName>
    <definedName name="Z_27A45B7A_04F2_4516_B80B_5ED0825D4ED3_.wvu.PrintTitles" localSheetId="4" hidden="1">'Sch-1.'!$16:$18</definedName>
    <definedName name="Z_27A45B7A_04F2_4516_B80B_5ED0825D4ED3_.wvu.PrintTitles" localSheetId="6" hidden="1">'Sch-2'!$14:$16</definedName>
    <definedName name="Z_27A45B7A_04F2_4516_B80B_5ED0825D4ED3_.wvu.PrintTitles" localSheetId="7" hidden="1">'Sch-2 Dis'!$13:$15</definedName>
    <definedName name="Z_27A45B7A_04F2_4516_B80B_5ED0825D4ED3_.wvu.PrintTitles" localSheetId="9" hidden="1">'Sch-3 Dis'!$13:$15</definedName>
    <definedName name="Z_27A45B7A_04F2_4516_B80B_5ED0825D4ED3_.wvu.PrintTitles" localSheetId="12" hidden="1">'Sch-5'!$3:$14</definedName>
    <definedName name="Z_27A45B7A_04F2_4516_B80B_5ED0825D4ED3_.wvu.PrintTitles" localSheetId="11" hidden="1">'Sch-5 Dis'!$3:$13</definedName>
    <definedName name="Z_27A45B7A_04F2_4516_B80B_5ED0825D4ED3_.wvu.PrintTitles" localSheetId="13" hidden="1">'Sch-6'!$3:$14</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4" hidden="1">Discount!$29:$30</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75E32C5_E4EA_4A20_9873_B48A09D2BC2F_.wvu.FilterData" localSheetId="4" hidden="1">'Sch-1.'!$A$21:$V$48</definedName>
    <definedName name="Z_3D662AA8_535D_445A_A535_5FFD33E1146F_.wvu.PrintArea" localSheetId="23" hidden="1">'Q &amp; C'!$A$1:$F$38</definedName>
    <definedName name="Z_3D662AA8_535D_445A_A535_5FFD33E1146F_.wvu.PrintArea" localSheetId="22" hidden="1">'Q &amp; C (2)'!$A$1:$F$43</definedName>
    <definedName name="Z_420F5FBD_E556_4311_8218_D9BF2725836B_.wvu.PrintArea" localSheetId="22" hidden="1">'Q &amp; C (2)'!$A$1:$F$43</definedName>
    <definedName name="Z_4AA1107B_A795_4744_B566_827168772C7A_.wvu.Cols" localSheetId="14" hidden="1">Discount!$H:$S</definedName>
    <definedName name="Z_4AA1107B_A795_4744_B566_827168772C7A_.wvu.Cols" localSheetId="8" hidden="1">'Sch-1 '!$R:$AA,'Sch-1 '!$AG:$AL</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'Sch-7'!$I:$L,'Sch-7'!$AD:$AJ</definedName>
    <definedName name="Z_4AA1107B_A795_4744_B566_827168772C7A_.wvu.Cols" localSheetId="17" hidden="1">'Sch-7 Dis'!$AD:$AJ</definedName>
    <definedName name="Z_4AA1107B_A795_4744_B566_827168772C7A_.wvu.FilterData" localSheetId="8" hidden="1">'Sch-1 '!#REF!</definedName>
    <definedName name="Z_4AA1107B_A795_4744_B566_827168772C7A_.wvu.FilterData" localSheetId="5" hidden="1">'Sch-1 dis'!$A$16:$B$21</definedName>
    <definedName name="Z_4AA1107B_A795_4744_B566_827168772C7A_.wvu.FilterData" localSheetId="4" hidden="1">'Sch-1.'!$A$19:$K$48</definedName>
    <definedName name="Z_4AA1107B_A795_4744_B566_827168772C7A_.wvu.FilterData" localSheetId="6" hidden="1">'Sch-2'!$G$18:$J$49</definedName>
    <definedName name="Z_4AA1107B_A795_4744_B566_827168772C7A_.wvu.FilterData" localSheetId="7" hidden="1">'Sch-2 Dis'!$A$15:$F$56</definedName>
    <definedName name="Z_4AA1107B_A795_4744_B566_827168772C7A_.wvu.FilterData" localSheetId="9" hidden="1">'Sch-3 Dis'!$A$15:$F$81</definedName>
    <definedName name="Z_4AA1107B_A795_4744_B566_827168772C7A_.wvu.PrintArea" localSheetId="21" hidden="1">'Bid Form 2nd Envelope'!$A$1:$F$68</definedName>
    <definedName name="Z_4AA1107B_A795_4744_B566_827168772C7A_.wvu.PrintArea" localSheetId="14" hidden="1">Discount!$A$2:$G$43</definedName>
    <definedName name="Z_4AA1107B_A795_4744_B566_827168772C7A_.wvu.PrintArea" localSheetId="19"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8" hidden="1">Octroi!$A$1:$E$16</definedName>
    <definedName name="Z_4AA1107B_A795_4744_B566_827168772C7A_.wvu.PrintArea" localSheetId="20" hidden="1">'Other Taxes &amp; Duties'!$A$1:$F$16</definedName>
    <definedName name="Z_4AA1107B_A795_4744_B566_827168772C7A_.wvu.PrintArea" localSheetId="23" hidden="1">'Q &amp; C'!$A$1:$F$38</definedName>
    <definedName name="Z_4AA1107B_A795_4744_B566_827168772C7A_.wvu.PrintArea" localSheetId="22" hidden="1">'Q &amp; C (2)'!$A$1:$F$44</definedName>
    <definedName name="Z_4AA1107B_A795_4744_B566_827168772C7A_.wvu.PrintArea" localSheetId="8" hidden="1">'Sch-1 '!$A$1:$K$30</definedName>
    <definedName name="Z_4AA1107B_A795_4744_B566_827168772C7A_.wvu.PrintArea" localSheetId="5" hidden="1">'Sch-1 dis'!$A$1:$G$84</definedName>
    <definedName name="Z_4AA1107B_A795_4744_B566_827168772C7A_.wvu.PrintArea" localSheetId="4" hidden="1">'Sch-1.'!$A$1:$K$59</definedName>
    <definedName name="Z_4AA1107B_A795_4744_B566_827168772C7A_.wvu.PrintArea" localSheetId="6" hidden="1">'Sch-2'!$A$1:$J$55</definedName>
    <definedName name="Z_4AA1107B_A795_4744_B566_827168772C7A_.wvu.PrintArea" localSheetId="7" hidden="1">'Sch-2 Dis'!$A$1:$F$62</definedName>
    <definedName name="Z_4AA1107B_A795_4744_B566_827168772C7A_.wvu.PrintArea" localSheetId="9" hidden="1">'Sch-3 Dis'!$A$1:$F$87</definedName>
    <definedName name="Z_4AA1107B_A795_4744_B566_827168772C7A_.wvu.PrintArea" localSheetId="10" hidden="1">'Sch-4'!$A$1:$F$22</definedName>
    <definedName name="Z_4AA1107B_A795_4744_B566_827168772C7A_.wvu.PrintArea" localSheetId="12" hidden="1">'Sch-5'!$A$1:$E$22</definedName>
    <definedName name="Z_4AA1107B_A795_4744_B566_827168772C7A_.wvu.PrintArea" localSheetId="11" hidden="1">'Sch-5 Dis'!$A$1:$E$23</definedName>
    <definedName name="Z_4AA1107B_A795_4744_B566_827168772C7A_.wvu.PrintArea" localSheetId="13" hidden="1">'Sch-6'!$A$1:$D$31</definedName>
    <definedName name="Z_4AA1107B_A795_4744_B566_827168772C7A_.wvu.PrintArea" localSheetId="15" hidden="1">'Sch-6 After Discount'!$A$1:$D$30</definedName>
    <definedName name="Z_4AA1107B_A795_4744_B566_827168772C7A_.wvu.PrintArea" localSheetId="16" hidden="1">'Sch-7'!$A$1:$F$26</definedName>
    <definedName name="Z_4AA1107B_A795_4744_B566_827168772C7A_.wvu.PrintArea" localSheetId="17" hidden="1">'Sch-7 Dis'!$A$1:$G$28</definedName>
    <definedName name="Z_4AA1107B_A795_4744_B566_827168772C7A_.wvu.PrintTitles" localSheetId="8" hidden="1">'Sch-1 '!$14:$17</definedName>
    <definedName name="Z_4AA1107B_A795_4744_B566_827168772C7A_.wvu.PrintTitles" localSheetId="5" hidden="1">'Sch-1 dis'!$14:$16</definedName>
    <definedName name="Z_4AA1107B_A795_4744_B566_827168772C7A_.wvu.PrintTitles" localSheetId="4" hidden="1">'Sch-1.'!$16:$18</definedName>
    <definedName name="Z_4AA1107B_A795_4744_B566_827168772C7A_.wvu.PrintTitles" localSheetId="6" hidden="1">'Sch-2'!$14:$16</definedName>
    <definedName name="Z_4AA1107B_A795_4744_B566_827168772C7A_.wvu.PrintTitles" localSheetId="7" hidden="1">'Sch-2 Dis'!$13:$15</definedName>
    <definedName name="Z_4AA1107B_A795_4744_B566_827168772C7A_.wvu.PrintTitles" localSheetId="9" hidden="1">'Sch-3 Dis'!$13:$15</definedName>
    <definedName name="Z_4AA1107B_A795_4744_B566_827168772C7A_.wvu.PrintTitles" localSheetId="12" hidden="1">'Sch-5'!$3:$14</definedName>
    <definedName name="Z_4AA1107B_A795_4744_B566_827168772C7A_.wvu.PrintTitles" localSheetId="11" hidden="1">'Sch-5 Dis'!$3:$13</definedName>
    <definedName name="Z_4AA1107B_A795_4744_B566_827168772C7A_.wvu.PrintTitles" localSheetId="13" hidden="1">'Sch-6'!$3:$14</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4" hidden="1">Discount!$32:$34</definedName>
    <definedName name="Z_4AA1107B_A795_4744_B566_827168772C7A_.wvu.Rows" localSheetId="6" hidden="1">'Sch-2'!$17:$17,'Sch-2'!#REF!</definedName>
    <definedName name="Z_4AA1107B_A795_4744_B566_827168772C7A_.wvu.Rows" localSheetId="16" hidden="1">'Sch-7'!$23:$23,'Sch-7'!$98:$216</definedName>
    <definedName name="Z_4AA1107B_A795_4744_B566_827168772C7A_.wvu.Rows" localSheetId="17" hidden="1">'Sch-7 Dis'!$104:$222</definedName>
    <definedName name="Z_4F65FF32_EC61_4022_A399_2986D7B6B8B3_.wvu.Cols" localSheetId="21" hidden="1">'Bid Form 2nd Envelope'!$Z:$AJ</definedName>
    <definedName name="Z_4F65FF32_EC61_4022_A399_2986D7B6B8B3_.wvu.Cols" localSheetId="8" hidden="1">'Sch-1 '!$AG:$AL</definedName>
    <definedName name="Z_4F65FF32_EC61_4022_A399_2986D7B6B8B3_.wvu.Cols" localSheetId="5" hidden="1">'Sch-1 dis'!$O:$AB</definedName>
    <definedName name="Z_4F65FF32_EC61_4022_A399_2986D7B6B8B3_.wvu.Cols" localSheetId="4" hidden="1">'Sch-1.'!#REF!</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1" hidden="1">'Sch-5 Dis'!#REF!</definedName>
    <definedName name="Z_4F65FF32_EC61_4022_A399_2986D7B6B8B3_.wvu.Cols" localSheetId="16" hidden="1">'Sch-7'!$AD:$AJ</definedName>
    <definedName name="Z_4F65FF32_EC61_4022_A399_2986D7B6B8B3_.wvu.Cols" localSheetId="17" hidden="1">'Sch-7 Dis'!$AD:$AJ</definedName>
    <definedName name="Z_4F65FF32_EC61_4022_A399_2986D7B6B8B3_.wvu.PrintArea" localSheetId="21" hidden="1">'Bid Form 2nd Envelope'!$A$1:$F$68</definedName>
    <definedName name="Z_4F65FF32_EC61_4022_A399_2986D7B6B8B3_.wvu.PrintArea" localSheetId="14" hidden="1">Discount!$A$2:$G$41</definedName>
    <definedName name="Z_4F65FF32_EC61_4022_A399_2986D7B6B8B3_.wvu.PrintArea" localSheetId="19"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8" hidden="1">Octroi!$A$1:$E$16</definedName>
    <definedName name="Z_4F65FF32_EC61_4022_A399_2986D7B6B8B3_.wvu.PrintArea" localSheetId="20" hidden="1">'Other Taxes &amp; Duties'!$A$1:$F$16</definedName>
    <definedName name="Z_4F65FF32_EC61_4022_A399_2986D7B6B8B3_.wvu.PrintArea" localSheetId="23" hidden="1">'Q &amp; C'!$A$1:$F$38</definedName>
    <definedName name="Z_4F65FF32_EC61_4022_A399_2986D7B6B8B3_.wvu.PrintArea" localSheetId="8" hidden="1">'Sch-1 '!$A$1:$K$22</definedName>
    <definedName name="Z_4F65FF32_EC61_4022_A399_2986D7B6B8B3_.wvu.PrintArea" localSheetId="5" hidden="1">'Sch-1 dis'!$A$1:$G$84</definedName>
    <definedName name="Z_4F65FF32_EC61_4022_A399_2986D7B6B8B3_.wvu.PrintArea" localSheetId="4" hidden="1">'Sch-1.'!$A$1:$K$60</definedName>
    <definedName name="Z_4F65FF32_EC61_4022_A399_2986D7B6B8B3_.wvu.PrintArea" localSheetId="6" hidden="1">'Sch-2'!$A$1:$J$48</definedName>
    <definedName name="Z_4F65FF32_EC61_4022_A399_2986D7B6B8B3_.wvu.PrintArea" localSheetId="7" hidden="1">'Sch-2 Dis'!$A$1:$F$55</definedName>
    <definedName name="Z_4F65FF32_EC61_4022_A399_2986D7B6B8B3_.wvu.PrintArea" localSheetId="9" hidden="1">'Sch-3 Dis'!$A$1:$F$80</definedName>
    <definedName name="Z_4F65FF32_EC61_4022_A399_2986D7B6B8B3_.wvu.PrintArea" localSheetId="10" hidden="1">'Sch-4'!$A$1:$F$22</definedName>
    <definedName name="Z_4F65FF32_EC61_4022_A399_2986D7B6B8B3_.wvu.PrintArea" localSheetId="12" hidden="1">'Sch-5'!$A$1:$E$22</definedName>
    <definedName name="Z_4F65FF32_EC61_4022_A399_2986D7B6B8B3_.wvu.PrintArea" localSheetId="11" hidden="1">'Sch-5 Dis'!$A$1:$E$23</definedName>
    <definedName name="Z_4F65FF32_EC61_4022_A399_2986D7B6B8B3_.wvu.PrintArea" localSheetId="13" hidden="1">'Sch-6'!$A$1:$D$32</definedName>
    <definedName name="Z_4F65FF32_EC61_4022_A399_2986D7B6B8B3_.wvu.PrintArea" localSheetId="15" hidden="1">'Sch-6 After Discount'!$A$1:$D$31</definedName>
    <definedName name="Z_4F65FF32_EC61_4022_A399_2986D7B6B8B3_.wvu.PrintArea" localSheetId="16" hidden="1">'Sch-7'!$A$1:$G$26</definedName>
    <definedName name="Z_4F65FF32_EC61_4022_A399_2986D7B6B8B3_.wvu.PrintArea" localSheetId="17" hidden="1">'Sch-7 Dis'!$A$1:$G$28</definedName>
    <definedName name="Z_4F65FF32_EC61_4022_A399_2986D7B6B8B3_.wvu.PrintTitles" localSheetId="8" hidden="1">'Sch-1 '!$14:$17</definedName>
    <definedName name="Z_4F65FF32_EC61_4022_A399_2986D7B6B8B3_.wvu.PrintTitles" localSheetId="5" hidden="1">'Sch-1 dis'!$14:$16</definedName>
    <definedName name="Z_4F65FF32_EC61_4022_A399_2986D7B6B8B3_.wvu.PrintTitles" localSheetId="4" hidden="1">'Sch-1.'!$16:$18</definedName>
    <definedName name="Z_4F65FF32_EC61_4022_A399_2986D7B6B8B3_.wvu.PrintTitles" localSheetId="6" hidden="1">'Sch-2'!$14:$16</definedName>
    <definedName name="Z_4F65FF32_EC61_4022_A399_2986D7B6B8B3_.wvu.PrintTitles" localSheetId="7" hidden="1">'Sch-2 Dis'!$13:$15</definedName>
    <definedName name="Z_4F65FF32_EC61_4022_A399_2986D7B6B8B3_.wvu.PrintTitles" localSheetId="9" hidden="1">'Sch-3 Dis'!$13:$15</definedName>
    <definedName name="Z_4F65FF32_EC61_4022_A399_2986D7B6B8B3_.wvu.PrintTitles" localSheetId="12" hidden="1">'Sch-5'!$3:$14</definedName>
    <definedName name="Z_4F65FF32_EC61_4022_A399_2986D7B6B8B3_.wvu.PrintTitles" localSheetId="11" hidden="1">'Sch-5 Dis'!$3:$13</definedName>
    <definedName name="Z_4F65FF32_EC61_4022_A399_2986D7B6B8B3_.wvu.PrintTitles" localSheetId="13" hidden="1">'Sch-6'!$3:$14</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8" hidden="1">'Sch-1 '!#REF!</definedName>
    <definedName name="Z_4F65FF32_EC61_4022_A399_2986D7B6B8B3_.wvu.Rows" localSheetId="5" hidden="1">'Sch-1 dis'!$109:$175</definedName>
    <definedName name="Z_4F65FF32_EC61_4022_A399_2986D7B6B8B3_.wvu.Rows" localSheetId="4" hidden="1">'Sch-1.'!$85:$151</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4" hidden="1">Discount!$I:$P</definedName>
    <definedName name="Z_58D82F59_8CF6_455F_B9F4_081499FDF243_.wvu.PrintArea" localSheetId="14" hidden="1">Discount!$A$2:$G$43</definedName>
    <definedName name="Z_58D82F59_8CF6_455F_B9F4_081499FDF243_.wvu.PrintArea" localSheetId="19" hidden="1">'Entry Tax'!$A$1:$E$16</definedName>
    <definedName name="Z_58D82F59_8CF6_455F_B9F4_081499FDF243_.wvu.PrintArea" localSheetId="18" hidden="1">Octroi!$A$1:$E$16</definedName>
    <definedName name="Z_58D82F59_8CF6_455F_B9F4_081499FDF243_.wvu.PrintArea" localSheetId="20" hidden="1">'Other Taxes &amp; Duties'!$A$1:$F$16</definedName>
    <definedName name="Z_58D82F59_8CF6_455F_B9F4_081499FDF243_.wvu.PrintArea" localSheetId="22" hidden="1">'Q &amp; C (2)'!$A$1:$F$43</definedName>
    <definedName name="Z_58D82F59_8CF6_455F_B9F4_081499FDF243_.wvu.Rows" localSheetId="14" hidden="1">Discount!$20:$20,Discount!$26:$26</definedName>
    <definedName name="Z_59ACD8B6_730E_4199_8297_1160D2A0693D_.wvu.PrintArea" localSheetId="22" hidden="1">'Q &amp; C (2)'!$A$1:$F$43</definedName>
    <definedName name="Z_696D9240_6693_44E8_B9A4_2BFADD101EE2_.wvu.Cols" localSheetId="14" hidden="1">Discount!$I:$P</definedName>
    <definedName name="Z_696D9240_6693_44E8_B9A4_2BFADD101EE2_.wvu.PrintArea" localSheetId="14" hidden="1">Discount!$A$2:$G$43</definedName>
    <definedName name="Z_696D9240_6693_44E8_B9A4_2BFADD101EE2_.wvu.PrintArea" localSheetId="19" hidden="1">'Entry Tax'!$A$1:$E$16</definedName>
    <definedName name="Z_696D9240_6693_44E8_B9A4_2BFADD101EE2_.wvu.PrintArea" localSheetId="18" hidden="1">Octroi!$A$1:$E$16</definedName>
    <definedName name="Z_696D9240_6693_44E8_B9A4_2BFADD101EE2_.wvu.PrintArea" localSheetId="20" hidden="1">'Other Taxes &amp; Duties'!$A$1:$F$16</definedName>
    <definedName name="Z_696D9240_6693_44E8_B9A4_2BFADD101EE2_.wvu.PrintArea" localSheetId="22" hidden="1">'Q &amp; C (2)'!$A$1:$F$43</definedName>
    <definedName name="Z_696D9240_6693_44E8_B9A4_2BFADD101EE2_.wvu.Rows" localSheetId="14" hidden="1">Discount!$20:$20,Discount!$26:$26</definedName>
    <definedName name="Z_6E345679_47E0_4044_94F8_40B7719CE719_.wvu.PrintArea" localSheetId="22" hidden="1">'Q &amp; C (2)'!$A$1:$F$43</definedName>
    <definedName name="Z_7487ED9F_BBED_4B2A_9631_22F1A430946B_.wvu.Cols" localSheetId="14" hidden="1">Discount!$H:$S</definedName>
    <definedName name="Z_7487ED9F_BBED_4B2A_9631_22F1A430946B_.wvu.Cols" localSheetId="8" hidden="1">'Sch-1 '!$R:$AA,'Sch-1 '!$AG:$AL</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'Sch-7'!$I:$L,'Sch-7'!$AD:$AJ</definedName>
    <definedName name="Z_7487ED9F_BBED_4B2A_9631_22F1A430946B_.wvu.Cols" localSheetId="17" hidden="1">'Sch-7 Dis'!$AD:$AJ</definedName>
    <definedName name="Z_7487ED9F_BBED_4B2A_9631_22F1A430946B_.wvu.FilterData" localSheetId="8" hidden="1">'Sch-1 '!#REF!</definedName>
    <definedName name="Z_7487ED9F_BBED_4B2A_9631_22F1A430946B_.wvu.FilterData" localSheetId="5" hidden="1">'Sch-1 dis'!$A$16:$B$21</definedName>
    <definedName name="Z_7487ED9F_BBED_4B2A_9631_22F1A430946B_.wvu.FilterData" localSheetId="4" hidden="1">'Sch-1.'!$A$19:$K$48</definedName>
    <definedName name="Z_7487ED9F_BBED_4B2A_9631_22F1A430946B_.wvu.FilterData" localSheetId="6" hidden="1">'Sch-2'!$G$18:$J$49</definedName>
    <definedName name="Z_7487ED9F_BBED_4B2A_9631_22F1A430946B_.wvu.FilterData" localSheetId="7" hidden="1">'Sch-2 Dis'!$A$15:$F$56</definedName>
    <definedName name="Z_7487ED9F_BBED_4B2A_9631_22F1A430946B_.wvu.FilterData" localSheetId="9" hidden="1">'Sch-3 Dis'!$A$15:$F$81</definedName>
    <definedName name="Z_7487ED9F_BBED_4B2A_9631_22F1A430946B_.wvu.PrintArea" localSheetId="21" hidden="1">'Bid Form 2nd Envelope'!$A$1:$F$68</definedName>
    <definedName name="Z_7487ED9F_BBED_4B2A_9631_22F1A430946B_.wvu.PrintArea" localSheetId="14" hidden="1">Discount!$A$2:$G$43</definedName>
    <definedName name="Z_7487ED9F_BBED_4B2A_9631_22F1A430946B_.wvu.PrintArea" localSheetId="19"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8" hidden="1">Octroi!$A$1:$E$16</definedName>
    <definedName name="Z_7487ED9F_BBED_4B2A_9631_22F1A430946B_.wvu.PrintArea" localSheetId="20" hidden="1">'Other Taxes &amp; Duties'!$A$1:$F$16</definedName>
    <definedName name="Z_7487ED9F_BBED_4B2A_9631_22F1A430946B_.wvu.PrintArea" localSheetId="23" hidden="1">'Q &amp; C'!$A$1:$F$38</definedName>
    <definedName name="Z_7487ED9F_BBED_4B2A_9631_22F1A430946B_.wvu.PrintArea" localSheetId="22" hidden="1">'Q &amp; C (2)'!$A$1:$F$44</definedName>
    <definedName name="Z_7487ED9F_BBED_4B2A_9631_22F1A430946B_.wvu.PrintArea" localSheetId="8" hidden="1">'Sch-1 '!$A$1:$K$30</definedName>
    <definedName name="Z_7487ED9F_BBED_4B2A_9631_22F1A430946B_.wvu.PrintArea" localSheetId="5" hidden="1">'Sch-1 dis'!$A$1:$G$84</definedName>
    <definedName name="Z_7487ED9F_BBED_4B2A_9631_22F1A430946B_.wvu.PrintArea" localSheetId="4" hidden="1">'Sch-1.'!$A$1:$K$59</definedName>
    <definedName name="Z_7487ED9F_BBED_4B2A_9631_22F1A430946B_.wvu.PrintArea" localSheetId="6" hidden="1">'Sch-2'!$A$1:$J$55</definedName>
    <definedName name="Z_7487ED9F_BBED_4B2A_9631_22F1A430946B_.wvu.PrintArea" localSheetId="7" hidden="1">'Sch-2 Dis'!$A$1:$F$62</definedName>
    <definedName name="Z_7487ED9F_BBED_4B2A_9631_22F1A430946B_.wvu.PrintArea" localSheetId="9" hidden="1">'Sch-3 Dis'!$A$1:$F$87</definedName>
    <definedName name="Z_7487ED9F_BBED_4B2A_9631_22F1A430946B_.wvu.PrintArea" localSheetId="10" hidden="1">'Sch-4'!$A$1:$F$22</definedName>
    <definedName name="Z_7487ED9F_BBED_4B2A_9631_22F1A430946B_.wvu.PrintArea" localSheetId="12" hidden="1">'Sch-5'!$A$1:$E$22</definedName>
    <definedName name="Z_7487ED9F_BBED_4B2A_9631_22F1A430946B_.wvu.PrintArea" localSheetId="11" hidden="1">'Sch-5 Dis'!$A$1:$E$23</definedName>
    <definedName name="Z_7487ED9F_BBED_4B2A_9631_22F1A430946B_.wvu.PrintArea" localSheetId="13" hidden="1">'Sch-6'!$A$1:$D$31</definedName>
    <definedName name="Z_7487ED9F_BBED_4B2A_9631_22F1A430946B_.wvu.PrintArea" localSheetId="15" hidden="1">'Sch-6 After Discount'!$A$1:$D$30</definedName>
    <definedName name="Z_7487ED9F_BBED_4B2A_9631_22F1A430946B_.wvu.PrintArea" localSheetId="16" hidden="1">'Sch-7'!$A$1:$F$26</definedName>
    <definedName name="Z_7487ED9F_BBED_4B2A_9631_22F1A430946B_.wvu.PrintArea" localSheetId="17" hidden="1">'Sch-7 Dis'!$A$1:$G$28</definedName>
    <definedName name="Z_7487ED9F_BBED_4B2A_9631_22F1A430946B_.wvu.PrintTitles" localSheetId="8" hidden="1">'Sch-1 '!$14:$17</definedName>
    <definedName name="Z_7487ED9F_BBED_4B2A_9631_22F1A430946B_.wvu.PrintTitles" localSheetId="5" hidden="1">'Sch-1 dis'!$14:$16</definedName>
    <definedName name="Z_7487ED9F_BBED_4B2A_9631_22F1A430946B_.wvu.PrintTitles" localSheetId="4" hidden="1">'Sch-1.'!$16:$18</definedName>
    <definedName name="Z_7487ED9F_BBED_4B2A_9631_22F1A430946B_.wvu.PrintTitles" localSheetId="6" hidden="1">'Sch-2'!$14:$16</definedName>
    <definedName name="Z_7487ED9F_BBED_4B2A_9631_22F1A430946B_.wvu.PrintTitles" localSheetId="7" hidden="1">'Sch-2 Dis'!$13:$15</definedName>
    <definedName name="Z_7487ED9F_BBED_4B2A_9631_22F1A430946B_.wvu.PrintTitles" localSheetId="9" hidden="1">'Sch-3 Dis'!$13:$15</definedName>
    <definedName name="Z_7487ED9F_BBED_4B2A_9631_22F1A430946B_.wvu.PrintTitles" localSheetId="12" hidden="1">'Sch-5'!$3:$14</definedName>
    <definedName name="Z_7487ED9F_BBED_4B2A_9631_22F1A430946B_.wvu.PrintTitles" localSheetId="11" hidden="1">'Sch-5 Dis'!$3:$13</definedName>
    <definedName name="Z_7487ED9F_BBED_4B2A_9631_22F1A430946B_.wvu.PrintTitles" localSheetId="13" hidden="1">'Sch-6'!$3:$14</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4" hidden="1">Discount!$32:$34</definedName>
    <definedName name="Z_7487ED9F_BBED_4B2A_9631_22F1A430946B_.wvu.Rows" localSheetId="6" hidden="1">'Sch-2'!$17:$17,'Sch-2'!#REF!</definedName>
    <definedName name="Z_7487ED9F_BBED_4B2A_9631_22F1A430946B_.wvu.Rows" localSheetId="16" hidden="1">'Sch-7'!$23:$23,'Sch-7'!$98:$216</definedName>
    <definedName name="Z_7487ED9F_BBED_4B2A_9631_22F1A430946B_.wvu.Rows" localSheetId="17" hidden="1">'Sch-7 Dis'!$104:$222</definedName>
    <definedName name="Z_9154002C_6C58_44C9_AE93_0E761C3D01FD_.wvu.Cols" localSheetId="21" hidden="1">'Bid Form 2nd Envelope'!$G:$K</definedName>
    <definedName name="Z_9154002C_6C58_44C9_AE93_0E761C3D01FD_.wvu.Cols" localSheetId="14" hidden="1">Discount!$H:$P</definedName>
    <definedName name="Z_9154002C_6C58_44C9_AE93_0E761C3D01FD_.wvu.Cols" localSheetId="3" hidden="1">'Names of Bidder'!$H:$L</definedName>
    <definedName name="Z_9154002C_6C58_44C9_AE93_0E761C3D01FD_.wvu.Cols" localSheetId="8" hidden="1">'Sch-1 '!$M:$P,'Sch-1 '!$AG:$AL</definedName>
    <definedName name="Z_9154002C_6C58_44C9_AE93_0E761C3D01FD_.wvu.Cols" localSheetId="4" hidden="1">'Sch-1.'!$L:$P</definedName>
    <definedName name="Z_9154002C_6C58_44C9_AE93_0E761C3D01FD_.wvu.Cols" localSheetId="6" hidden="1">'Sch-2'!$B:$E</definedName>
    <definedName name="Z_9154002C_6C58_44C9_AE93_0E761C3D01FD_.wvu.Cols" localSheetId="7" hidden="1">'Sch-2 Dis'!$K:$Q</definedName>
    <definedName name="Z_9154002C_6C58_44C9_AE93_0E761C3D01FD_.wvu.Cols" localSheetId="9" hidden="1">'Sch-3 Dis'!$AA:$AF</definedName>
    <definedName name="Z_9154002C_6C58_44C9_AE93_0E761C3D01FD_.wvu.Cols" localSheetId="12" hidden="1">'Sch-5'!$I:$P</definedName>
    <definedName name="Z_9154002C_6C58_44C9_AE93_0E761C3D01FD_.wvu.Cols" localSheetId="16" hidden="1">'Sch-7'!$I:$L,'Sch-7'!$AD:$AJ</definedName>
    <definedName name="Z_9154002C_6C58_44C9_AE93_0E761C3D01FD_.wvu.Cols" localSheetId="17" hidden="1">'Sch-7 Dis'!$AD:$AJ</definedName>
    <definedName name="Z_9154002C_6C58_44C9_AE93_0E761C3D01FD_.wvu.FilterData" localSheetId="8" hidden="1">'Sch-1 '!#REF!</definedName>
    <definedName name="Z_9154002C_6C58_44C9_AE93_0E761C3D01FD_.wvu.FilterData" localSheetId="5" hidden="1">'Sch-1 dis'!$A$16:$B$21</definedName>
    <definedName name="Z_9154002C_6C58_44C9_AE93_0E761C3D01FD_.wvu.FilterData" localSheetId="4" hidden="1">'Sch-1.'!$A$21:$V$48</definedName>
    <definedName name="Z_9154002C_6C58_44C9_AE93_0E761C3D01FD_.wvu.FilterData" localSheetId="6" hidden="1">'Sch-2'!$G$18:$J$49</definedName>
    <definedName name="Z_9154002C_6C58_44C9_AE93_0E761C3D01FD_.wvu.FilterData" localSheetId="7" hidden="1">'Sch-2 Dis'!$A$15:$F$56</definedName>
    <definedName name="Z_9154002C_6C58_44C9_AE93_0E761C3D01FD_.wvu.FilterData" localSheetId="9" hidden="1">'Sch-3 Dis'!$A$15:$F$81</definedName>
    <definedName name="Z_9154002C_6C58_44C9_AE93_0E761C3D01FD_.wvu.PrintArea" localSheetId="21" hidden="1">'Bid Form 2nd Envelope'!$A$1:$F$68</definedName>
    <definedName name="Z_9154002C_6C58_44C9_AE93_0E761C3D01FD_.wvu.PrintArea" localSheetId="14" hidden="1">Discount!$A$2:$G$43</definedName>
    <definedName name="Z_9154002C_6C58_44C9_AE93_0E761C3D01FD_.wvu.PrintArea" localSheetId="19" hidden="1">'Entry Tax'!$A$1:$E$16</definedName>
    <definedName name="Z_9154002C_6C58_44C9_AE93_0E761C3D01FD_.wvu.PrintArea" localSheetId="2" hidden="1">Instructions!$A$1:$C$52</definedName>
    <definedName name="Z_9154002C_6C58_44C9_AE93_0E761C3D01FD_.wvu.PrintArea" localSheetId="3" hidden="1">'Names of Bidder'!$B$1:$G$34</definedName>
    <definedName name="Z_9154002C_6C58_44C9_AE93_0E761C3D01FD_.wvu.PrintArea" localSheetId="18" hidden="1">Octroi!$A$1:$E$16</definedName>
    <definedName name="Z_9154002C_6C58_44C9_AE93_0E761C3D01FD_.wvu.PrintArea" localSheetId="20" hidden="1">'Other Taxes &amp; Duties'!$A$1:$F$16</definedName>
    <definedName name="Z_9154002C_6C58_44C9_AE93_0E761C3D01FD_.wvu.PrintArea" localSheetId="23" hidden="1">'Q &amp; C'!$A$1:$F$38</definedName>
    <definedName name="Z_9154002C_6C58_44C9_AE93_0E761C3D01FD_.wvu.PrintArea" localSheetId="22" hidden="1">'Q &amp; C (2)'!$A$1:$F$44</definedName>
    <definedName name="Z_9154002C_6C58_44C9_AE93_0E761C3D01FD_.wvu.PrintArea" localSheetId="8" hidden="1">'Sch-1 '!$A$1:$L$30</definedName>
    <definedName name="Z_9154002C_6C58_44C9_AE93_0E761C3D01FD_.wvu.PrintArea" localSheetId="5" hidden="1">'Sch-1 dis'!$A$1:$G$84</definedName>
    <definedName name="Z_9154002C_6C58_44C9_AE93_0E761C3D01FD_.wvu.PrintArea" localSheetId="4" hidden="1">'Sch-1.'!$A$1:$K$59</definedName>
    <definedName name="Z_9154002C_6C58_44C9_AE93_0E761C3D01FD_.wvu.PrintArea" localSheetId="6" hidden="1">'Sch-2'!$A$1:$J$55</definedName>
    <definedName name="Z_9154002C_6C58_44C9_AE93_0E761C3D01FD_.wvu.PrintArea" localSheetId="7" hidden="1">'Sch-2 Dis'!$A$1:$F$62</definedName>
    <definedName name="Z_9154002C_6C58_44C9_AE93_0E761C3D01FD_.wvu.PrintArea" localSheetId="9" hidden="1">'Sch-3 Dis'!$A$1:$F$87</definedName>
    <definedName name="Z_9154002C_6C58_44C9_AE93_0E761C3D01FD_.wvu.PrintArea" localSheetId="10" hidden="1">'Sch-4'!$A$1:$F$22</definedName>
    <definedName name="Z_9154002C_6C58_44C9_AE93_0E761C3D01FD_.wvu.PrintArea" localSheetId="12" hidden="1">'Sch-5'!$A$1:$E$22</definedName>
    <definedName name="Z_9154002C_6C58_44C9_AE93_0E761C3D01FD_.wvu.PrintArea" localSheetId="11" hidden="1">'Sch-5 Dis'!$A$1:$E$23</definedName>
    <definedName name="Z_9154002C_6C58_44C9_AE93_0E761C3D01FD_.wvu.PrintArea" localSheetId="13" hidden="1">'Sch-6'!$A$1:$D$31</definedName>
    <definedName name="Z_9154002C_6C58_44C9_AE93_0E761C3D01FD_.wvu.PrintArea" localSheetId="15" hidden="1">'Sch-6 After Discount'!$A$1:$D$30</definedName>
    <definedName name="Z_9154002C_6C58_44C9_AE93_0E761C3D01FD_.wvu.PrintArea" localSheetId="16" hidden="1">'Sch-7'!$A$1:$F$26</definedName>
    <definedName name="Z_9154002C_6C58_44C9_AE93_0E761C3D01FD_.wvu.PrintArea" localSheetId="17" hidden="1">'Sch-7 Dis'!$A$1:$G$28</definedName>
    <definedName name="Z_9154002C_6C58_44C9_AE93_0E761C3D01FD_.wvu.PrintTitles" localSheetId="8" hidden="1">'Sch-1 '!$14:$17</definedName>
    <definedName name="Z_9154002C_6C58_44C9_AE93_0E761C3D01FD_.wvu.PrintTitles" localSheetId="5" hidden="1">'Sch-1 dis'!$14:$16</definedName>
    <definedName name="Z_9154002C_6C58_44C9_AE93_0E761C3D01FD_.wvu.PrintTitles" localSheetId="4" hidden="1">'Sch-1.'!$16:$18</definedName>
    <definedName name="Z_9154002C_6C58_44C9_AE93_0E761C3D01FD_.wvu.PrintTitles" localSheetId="6" hidden="1">'Sch-2'!$14:$16</definedName>
    <definedName name="Z_9154002C_6C58_44C9_AE93_0E761C3D01FD_.wvu.PrintTitles" localSheetId="7" hidden="1">'Sch-2 Dis'!$13:$15</definedName>
    <definedName name="Z_9154002C_6C58_44C9_AE93_0E761C3D01FD_.wvu.PrintTitles" localSheetId="9" hidden="1">'Sch-3 Dis'!$13:$15</definedName>
    <definedName name="Z_9154002C_6C58_44C9_AE93_0E761C3D01FD_.wvu.PrintTitles" localSheetId="12" hidden="1">'Sch-5'!$3:$14</definedName>
    <definedName name="Z_9154002C_6C58_44C9_AE93_0E761C3D01FD_.wvu.PrintTitles" localSheetId="11" hidden="1">'Sch-5 Dis'!$3:$13</definedName>
    <definedName name="Z_9154002C_6C58_44C9_AE93_0E761C3D01FD_.wvu.PrintTitles" localSheetId="13" hidden="1">'Sch-6'!$3:$14</definedName>
    <definedName name="Z_9154002C_6C58_44C9_AE93_0E761C3D01FD_.wvu.PrintTitles" localSheetId="15" hidden="1">'Sch-6 After Discount'!$3:$13</definedName>
    <definedName name="Z_9154002C_6C58_44C9_AE93_0E761C3D01FD_.wvu.PrintTitles" localSheetId="16" hidden="1">'Sch-7'!$14:$14</definedName>
    <definedName name="Z_9154002C_6C58_44C9_AE93_0E761C3D01FD_.wvu.PrintTitles" localSheetId="17" hidden="1">'Sch-7 Dis'!$14:$14</definedName>
    <definedName name="Z_9154002C_6C58_44C9_AE93_0E761C3D01FD_.wvu.Rows" localSheetId="21" hidden="1">'Bid Form 2nd Envelope'!$22:$23,'Bid Form 2nd Envelope'!$25:$25,'Bid Form 2nd Envelope'!$28:$28,'Bid Form 2nd Envelope'!$30:$30,'Bid Form 2nd Envelope'!$39:$39</definedName>
    <definedName name="Z_9154002C_6C58_44C9_AE93_0E761C3D01FD_.wvu.Rows" localSheetId="1" hidden="1">Cover!$7:$7</definedName>
    <definedName name="Z_9154002C_6C58_44C9_AE93_0E761C3D01FD_.wvu.Rows" localSheetId="14" hidden="1">Discount!$15:$22,Discount!$24:$25,Discount!$27:$28,Discount!$32:$34</definedName>
    <definedName name="Z_9154002C_6C58_44C9_AE93_0E761C3D01FD_.wvu.Rows" localSheetId="2" hidden="1">Instructions!$16:$17,Instructions!$20:$29,Instructions!$33:$34,Instructions!$40:$42,Instructions!$46:$46</definedName>
    <definedName name="Z_9154002C_6C58_44C9_AE93_0E761C3D01FD_.wvu.Rows" localSheetId="3" hidden="1">'Names of Bidder'!$7:$7</definedName>
    <definedName name="Z_9154002C_6C58_44C9_AE93_0E761C3D01FD_.wvu.Rows" localSheetId="4" hidden="1">'Sch-1.'!$49:$49,'Sch-1.'!$51:$51</definedName>
    <definedName name="Z_9154002C_6C58_44C9_AE93_0E761C3D01FD_.wvu.Rows" localSheetId="12" hidden="1">'Sch-5'!#REF!</definedName>
    <definedName name="Z_9154002C_6C58_44C9_AE93_0E761C3D01FD_.wvu.Rows" localSheetId="13" hidden="1">'Sch-6'!$15:$18,'Sch-6'!$21:$22,'Sch-6'!$25:$26</definedName>
    <definedName name="Z_9154002C_6C58_44C9_AE93_0E761C3D01FD_.wvu.Rows" localSheetId="15" hidden="1">'Sch-6 After Discount'!$14:$17,'Sch-6 After Discount'!$20:$21,'Sch-6 After Discount'!$24:$25</definedName>
    <definedName name="Z_9154002C_6C58_44C9_AE93_0E761C3D01FD_.wvu.Rows" localSheetId="16" hidden="1">'Sch-7'!$98:$216</definedName>
    <definedName name="Z_9154002C_6C58_44C9_AE93_0E761C3D01FD_.wvu.Rows" localSheetId="17" hidden="1">'Sch-7 Dis'!$104:$222</definedName>
    <definedName name="Z_9AABADBB_0C61_4F6E_8EBA_FB1F391DCDF7_.wvu.Cols" localSheetId="21" hidden="1">'Bid Form 2nd Envelope'!$G:$K</definedName>
    <definedName name="Z_9AABADBB_0C61_4F6E_8EBA_FB1F391DCDF7_.wvu.Cols" localSheetId="14" hidden="1">Discount!$H:$P</definedName>
    <definedName name="Z_9AABADBB_0C61_4F6E_8EBA_FB1F391DCDF7_.wvu.Cols" localSheetId="3" hidden="1">'Names of Bidder'!$H:$L</definedName>
    <definedName name="Z_9AABADBB_0C61_4F6E_8EBA_FB1F391DCDF7_.wvu.Cols" localSheetId="8" hidden="1">'Sch-1 '!$M:$P,'Sch-1 '!$AG:$AL</definedName>
    <definedName name="Z_9AABADBB_0C61_4F6E_8EBA_FB1F391DCDF7_.wvu.Cols" localSheetId="4" hidden="1">'Sch-1.'!$L:$P</definedName>
    <definedName name="Z_9AABADBB_0C61_4F6E_8EBA_FB1F391DCDF7_.wvu.Cols" localSheetId="6" hidden="1">'Sch-2'!$B:$E</definedName>
    <definedName name="Z_9AABADBB_0C61_4F6E_8EBA_FB1F391DCDF7_.wvu.Cols" localSheetId="7" hidden="1">'Sch-2 Dis'!$K:$Q</definedName>
    <definedName name="Z_9AABADBB_0C61_4F6E_8EBA_FB1F391DCDF7_.wvu.Cols" localSheetId="9" hidden="1">'Sch-3 Dis'!$AA:$AF</definedName>
    <definedName name="Z_9AABADBB_0C61_4F6E_8EBA_FB1F391DCDF7_.wvu.Cols" localSheetId="12" hidden="1">'Sch-5'!$I:$P</definedName>
    <definedName name="Z_9AABADBB_0C61_4F6E_8EBA_FB1F391DCDF7_.wvu.Cols" localSheetId="16" hidden="1">'Sch-7'!$I:$L,'Sch-7'!$AD:$AJ</definedName>
    <definedName name="Z_9AABADBB_0C61_4F6E_8EBA_FB1F391DCDF7_.wvu.Cols" localSheetId="17" hidden="1">'Sch-7 Dis'!$AD:$AJ</definedName>
    <definedName name="Z_9AABADBB_0C61_4F6E_8EBA_FB1F391DCDF7_.wvu.FilterData" localSheetId="8" hidden="1">'Sch-1 '!#REF!</definedName>
    <definedName name="Z_9AABADBB_0C61_4F6E_8EBA_FB1F391DCDF7_.wvu.FilterData" localSheetId="5" hidden="1">'Sch-1 dis'!$A$16:$B$21</definedName>
    <definedName name="Z_9AABADBB_0C61_4F6E_8EBA_FB1F391DCDF7_.wvu.FilterData" localSheetId="4" hidden="1">'Sch-1.'!$A$21:$V$48</definedName>
    <definedName name="Z_9AABADBB_0C61_4F6E_8EBA_FB1F391DCDF7_.wvu.FilterData" localSheetId="6" hidden="1">'Sch-2'!$G$18:$J$49</definedName>
    <definedName name="Z_9AABADBB_0C61_4F6E_8EBA_FB1F391DCDF7_.wvu.FilterData" localSheetId="7" hidden="1">'Sch-2 Dis'!$A$15:$F$56</definedName>
    <definedName name="Z_9AABADBB_0C61_4F6E_8EBA_FB1F391DCDF7_.wvu.FilterData" localSheetId="9" hidden="1">'Sch-3 Dis'!$A$15:$F$81</definedName>
    <definedName name="Z_9AABADBB_0C61_4F6E_8EBA_FB1F391DCDF7_.wvu.PrintArea" localSheetId="21" hidden="1">'Bid Form 2nd Envelope'!$A$1:$F$68</definedName>
    <definedName name="Z_9AABADBB_0C61_4F6E_8EBA_FB1F391DCDF7_.wvu.PrintArea" localSheetId="14" hidden="1">Discount!$A$2:$G$43</definedName>
    <definedName name="Z_9AABADBB_0C61_4F6E_8EBA_FB1F391DCDF7_.wvu.PrintArea" localSheetId="19" hidden="1">'Entry Tax'!$A$1:$E$16</definedName>
    <definedName name="Z_9AABADBB_0C61_4F6E_8EBA_FB1F391DCDF7_.wvu.PrintArea" localSheetId="2" hidden="1">Instructions!$A$1:$C$52</definedName>
    <definedName name="Z_9AABADBB_0C61_4F6E_8EBA_FB1F391DCDF7_.wvu.PrintArea" localSheetId="3" hidden="1">'Names of Bidder'!$B$1:$G$34</definedName>
    <definedName name="Z_9AABADBB_0C61_4F6E_8EBA_FB1F391DCDF7_.wvu.PrintArea" localSheetId="18" hidden="1">Octroi!$A$1:$E$16</definedName>
    <definedName name="Z_9AABADBB_0C61_4F6E_8EBA_FB1F391DCDF7_.wvu.PrintArea" localSheetId="20" hidden="1">'Other Taxes &amp; Duties'!$A$1:$F$16</definedName>
    <definedName name="Z_9AABADBB_0C61_4F6E_8EBA_FB1F391DCDF7_.wvu.PrintArea" localSheetId="23" hidden="1">'Q &amp; C'!$A$1:$F$38</definedName>
    <definedName name="Z_9AABADBB_0C61_4F6E_8EBA_FB1F391DCDF7_.wvu.PrintArea" localSheetId="22" hidden="1">'Q &amp; C (2)'!$A$1:$F$44</definedName>
    <definedName name="Z_9AABADBB_0C61_4F6E_8EBA_FB1F391DCDF7_.wvu.PrintArea" localSheetId="8" hidden="1">'Sch-1 '!$A$1:$L$30</definedName>
    <definedName name="Z_9AABADBB_0C61_4F6E_8EBA_FB1F391DCDF7_.wvu.PrintArea" localSheetId="5" hidden="1">'Sch-1 dis'!$A$1:$G$84</definedName>
    <definedName name="Z_9AABADBB_0C61_4F6E_8EBA_FB1F391DCDF7_.wvu.PrintArea" localSheetId="4" hidden="1">'Sch-1.'!$A$1:$K$59</definedName>
    <definedName name="Z_9AABADBB_0C61_4F6E_8EBA_FB1F391DCDF7_.wvu.PrintArea" localSheetId="6" hidden="1">'Sch-2'!$A$1:$J$55</definedName>
    <definedName name="Z_9AABADBB_0C61_4F6E_8EBA_FB1F391DCDF7_.wvu.PrintArea" localSheetId="7" hidden="1">'Sch-2 Dis'!$A$1:$F$62</definedName>
    <definedName name="Z_9AABADBB_0C61_4F6E_8EBA_FB1F391DCDF7_.wvu.PrintArea" localSheetId="9" hidden="1">'Sch-3 Dis'!$A$1:$F$87</definedName>
    <definedName name="Z_9AABADBB_0C61_4F6E_8EBA_FB1F391DCDF7_.wvu.PrintArea" localSheetId="10" hidden="1">'Sch-4'!$A$1:$F$22</definedName>
    <definedName name="Z_9AABADBB_0C61_4F6E_8EBA_FB1F391DCDF7_.wvu.PrintArea" localSheetId="12" hidden="1">'Sch-5'!$A$1:$E$22</definedName>
    <definedName name="Z_9AABADBB_0C61_4F6E_8EBA_FB1F391DCDF7_.wvu.PrintArea" localSheetId="11" hidden="1">'Sch-5 Dis'!$A$1:$E$23</definedName>
    <definedName name="Z_9AABADBB_0C61_4F6E_8EBA_FB1F391DCDF7_.wvu.PrintArea" localSheetId="13" hidden="1">'Sch-6'!$A$1:$D$31</definedName>
    <definedName name="Z_9AABADBB_0C61_4F6E_8EBA_FB1F391DCDF7_.wvu.PrintArea" localSheetId="15" hidden="1">'Sch-6 After Discount'!$A$1:$D$30</definedName>
    <definedName name="Z_9AABADBB_0C61_4F6E_8EBA_FB1F391DCDF7_.wvu.PrintArea" localSheetId="16" hidden="1">'Sch-7'!$A$1:$F$26</definedName>
    <definedName name="Z_9AABADBB_0C61_4F6E_8EBA_FB1F391DCDF7_.wvu.PrintArea" localSheetId="17" hidden="1">'Sch-7 Dis'!$A$1:$G$28</definedName>
    <definedName name="Z_9AABADBB_0C61_4F6E_8EBA_FB1F391DCDF7_.wvu.PrintTitles" localSheetId="8" hidden="1">'Sch-1 '!$14:$17</definedName>
    <definedName name="Z_9AABADBB_0C61_4F6E_8EBA_FB1F391DCDF7_.wvu.PrintTitles" localSheetId="5" hidden="1">'Sch-1 dis'!$14:$16</definedName>
    <definedName name="Z_9AABADBB_0C61_4F6E_8EBA_FB1F391DCDF7_.wvu.PrintTitles" localSheetId="4" hidden="1">'Sch-1.'!$16:$18</definedName>
    <definedName name="Z_9AABADBB_0C61_4F6E_8EBA_FB1F391DCDF7_.wvu.PrintTitles" localSheetId="6" hidden="1">'Sch-2'!$14:$16</definedName>
    <definedName name="Z_9AABADBB_0C61_4F6E_8EBA_FB1F391DCDF7_.wvu.PrintTitles" localSheetId="7" hidden="1">'Sch-2 Dis'!$13:$15</definedName>
    <definedName name="Z_9AABADBB_0C61_4F6E_8EBA_FB1F391DCDF7_.wvu.PrintTitles" localSheetId="9" hidden="1">'Sch-3 Dis'!$13:$15</definedName>
    <definedName name="Z_9AABADBB_0C61_4F6E_8EBA_FB1F391DCDF7_.wvu.PrintTitles" localSheetId="12" hidden="1">'Sch-5'!$3:$14</definedName>
    <definedName name="Z_9AABADBB_0C61_4F6E_8EBA_FB1F391DCDF7_.wvu.PrintTitles" localSheetId="11" hidden="1">'Sch-5 Dis'!$3:$13</definedName>
    <definedName name="Z_9AABADBB_0C61_4F6E_8EBA_FB1F391DCDF7_.wvu.PrintTitles" localSheetId="13" hidden="1">'Sch-6'!$3:$14</definedName>
    <definedName name="Z_9AABADBB_0C61_4F6E_8EBA_FB1F391DCDF7_.wvu.PrintTitles" localSheetId="15" hidden="1">'Sch-6 After Discount'!$3:$13</definedName>
    <definedName name="Z_9AABADBB_0C61_4F6E_8EBA_FB1F391DCDF7_.wvu.PrintTitles" localSheetId="16" hidden="1">'Sch-7'!$14:$14</definedName>
    <definedName name="Z_9AABADBB_0C61_4F6E_8EBA_FB1F391DCDF7_.wvu.PrintTitles" localSheetId="17" hidden="1">'Sch-7 Dis'!$14:$14</definedName>
    <definedName name="Z_9AABADBB_0C61_4F6E_8EBA_FB1F391DCDF7_.wvu.Rows" localSheetId="21" hidden="1">'Bid Form 2nd Envelope'!$22:$23,'Bid Form 2nd Envelope'!$25:$25,'Bid Form 2nd Envelope'!$28:$28,'Bid Form 2nd Envelope'!$30:$30,'Bid Form 2nd Envelope'!$39:$39</definedName>
    <definedName name="Z_9AABADBB_0C61_4F6E_8EBA_FB1F391DCDF7_.wvu.Rows" localSheetId="1" hidden="1">Cover!$7:$7</definedName>
    <definedName name="Z_9AABADBB_0C61_4F6E_8EBA_FB1F391DCDF7_.wvu.Rows" localSheetId="14" hidden="1">Discount!$15:$22,Discount!$24:$25,Discount!$27:$28,Discount!$32:$34</definedName>
    <definedName name="Z_9AABADBB_0C61_4F6E_8EBA_FB1F391DCDF7_.wvu.Rows" localSheetId="2" hidden="1">Instructions!$16:$17,Instructions!$20:$29,Instructions!$33:$34,Instructions!$40:$42,Instructions!$46:$46</definedName>
    <definedName name="Z_9AABADBB_0C61_4F6E_8EBA_FB1F391DCDF7_.wvu.Rows" localSheetId="3" hidden="1">'Names of Bidder'!$7:$7</definedName>
    <definedName name="Z_9AABADBB_0C61_4F6E_8EBA_FB1F391DCDF7_.wvu.Rows" localSheetId="4" hidden="1">'Sch-1.'!$49:$49,'Sch-1.'!$51:$51</definedName>
    <definedName name="Z_9AABADBB_0C61_4F6E_8EBA_FB1F391DCDF7_.wvu.Rows" localSheetId="12" hidden="1">'Sch-5'!#REF!</definedName>
    <definedName name="Z_9AABADBB_0C61_4F6E_8EBA_FB1F391DCDF7_.wvu.Rows" localSheetId="13" hidden="1">'Sch-6'!$15:$18,'Sch-6'!$21:$22,'Sch-6'!$25:$26</definedName>
    <definedName name="Z_9AABADBB_0C61_4F6E_8EBA_FB1F391DCDF7_.wvu.Rows" localSheetId="15" hidden="1">'Sch-6 After Discount'!$14:$17,'Sch-6 After Discount'!$20:$21,'Sch-6 After Discount'!$24:$25</definedName>
    <definedName name="Z_9AABADBB_0C61_4F6E_8EBA_FB1F391DCDF7_.wvu.Rows" localSheetId="16" hidden="1">'Sch-7'!$98:$216</definedName>
    <definedName name="Z_9AABADBB_0C61_4F6E_8EBA_FB1F391DCDF7_.wvu.Rows" localSheetId="17" hidden="1">'Sch-7 Dis'!$104:$222</definedName>
    <definedName name="Z_A7DBDDEF_9245_44C6_9EBF_032DB6E1C0A2_.wvu.Cols" localSheetId="14" hidden="1">Discount!$H:$S</definedName>
    <definedName name="Z_A7DBDDEF_9245_44C6_9EBF_032DB6E1C0A2_.wvu.Cols" localSheetId="8" hidden="1">'Sch-1 '!$R:$AA,'Sch-1 '!$AG:$AL</definedName>
    <definedName name="Z_A7DBDDEF_9245_44C6_9EBF_032DB6E1C0A2_.wvu.Cols" localSheetId="4" hidden="1">'Sch-1.'!$L:$L,'Sch-1.'!#REF!</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'Sch-7'!$I:$L,'Sch-7'!$AD:$AJ</definedName>
    <definedName name="Z_A7DBDDEF_9245_44C6_9EBF_032DB6E1C0A2_.wvu.Cols" localSheetId="17" hidden="1">'Sch-7 Dis'!$AD:$AJ</definedName>
    <definedName name="Z_A7DBDDEF_9245_44C6_9EBF_032DB6E1C0A2_.wvu.FilterData" localSheetId="8" hidden="1">'Sch-1 '!#REF!</definedName>
    <definedName name="Z_A7DBDDEF_9245_44C6_9EBF_032DB6E1C0A2_.wvu.FilterData" localSheetId="5" hidden="1">'Sch-1 dis'!$A$16:$B$21</definedName>
    <definedName name="Z_A7DBDDEF_9245_44C6_9EBF_032DB6E1C0A2_.wvu.FilterData" localSheetId="4" hidden="1">'Sch-1.'!$A$19:$K$48</definedName>
    <definedName name="Z_A7DBDDEF_9245_44C6_9EBF_032DB6E1C0A2_.wvu.FilterData" localSheetId="6" hidden="1">'Sch-2'!$G$18:$J$49</definedName>
    <definedName name="Z_A7DBDDEF_9245_44C6_9EBF_032DB6E1C0A2_.wvu.FilterData" localSheetId="7" hidden="1">'Sch-2 Dis'!$A$15:$F$56</definedName>
    <definedName name="Z_A7DBDDEF_9245_44C6_9EBF_032DB6E1C0A2_.wvu.FilterData" localSheetId="9" hidden="1">'Sch-3 Dis'!$A$15:$F$81</definedName>
    <definedName name="Z_A7DBDDEF_9245_44C6_9EBF_032DB6E1C0A2_.wvu.PrintArea" localSheetId="21" hidden="1">'Bid Form 2nd Envelope'!$A$1:$F$68</definedName>
    <definedName name="Z_A7DBDDEF_9245_44C6_9EBF_032DB6E1C0A2_.wvu.PrintArea" localSheetId="14" hidden="1">Discount!$A$2:$G$43</definedName>
    <definedName name="Z_A7DBDDEF_9245_44C6_9EBF_032DB6E1C0A2_.wvu.PrintArea" localSheetId="19"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8" hidden="1">Octroi!$A$1:$E$16</definedName>
    <definedName name="Z_A7DBDDEF_9245_44C6_9EBF_032DB6E1C0A2_.wvu.PrintArea" localSheetId="20" hidden="1">'Other Taxes &amp; Duties'!$A$1:$F$16</definedName>
    <definedName name="Z_A7DBDDEF_9245_44C6_9EBF_032DB6E1C0A2_.wvu.PrintArea" localSheetId="23" hidden="1">'Q &amp; C'!$A$1:$F$38</definedName>
    <definedName name="Z_A7DBDDEF_9245_44C6_9EBF_032DB6E1C0A2_.wvu.PrintArea" localSheetId="22" hidden="1">'Q &amp; C (2)'!$A$1:$F$44</definedName>
    <definedName name="Z_A7DBDDEF_9245_44C6_9EBF_032DB6E1C0A2_.wvu.PrintArea" localSheetId="8" hidden="1">'Sch-1 '!$A$1:$K$30</definedName>
    <definedName name="Z_A7DBDDEF_9245_44C6_9EBF_032DB6E1C0A2_.wvu.PrintArea" localSheetId="5" hidden="1">'Sch-1 dis'!$A$1:$G$84</definedName>
    <definedName name="Z_A7DBDDEF_9245_44C6_9EBF_032DB6E1C0A2_.wvu.PrintArea" localSheetId="4" hidden="1">'Sch-1.'!$A$1:$K$59</definedName>
    <definedName name="Z_A7DBDDEF_9245_44C6_9EBF_032DB6E1C0A2_.wvu.PrintArea" localSheetId="6" hidden="1">'Sch-2'!$A$1:$J$55</definedName>
    <definedName name="Z_A7DBDDEF_9245_44C6_9EBF_032DB6E1C0A2_.wvu.PrintArea" localSheetId="7" hidden="1">'Sch-2 Dis'!$A$1:$F$62</definedName>
    <definedName name="Z_A7DBDDEF_9245_44C6_9EBF_032DB6E1C0A2_.wvu.PrintArea" localSheetId="9" hidden="1">'Sch-3 Dis'!$A$1:$F$87</definedName>
    <definedName name="Z_A7DBDDEF_9245_44C6_9EBF_032DB6E1C0A2_.wvu.PrintArea" localSheetId="10" hidden="1">'Sch-4'!$A$1:$F$22</definedName>
    <definedName name="Z_A7DBDDEF_9245_44C6_9EBF_032DB6E1C0A2_.wvu.PrintArea" localSheetId="12" hidden="1">'Sch-5'!$A$1:$E$22</definedName>
    <definedName name="Z_A7DBDDEF_9245_44C6_9EBF_032DB6E1C0A2_.wvu.PrintArea" localSheetId="11" hidden="1">'Sch-5 Dis'!$A$1:$E$23</definedName>
    <definedName name="Z_A7DBDDEF_9245_44C6_9EBF_032DB6E1C0A2_.wvu.PrintArea" localSheetId="13" hidden="1">'Sch-6'!$A$1:$D$31</definedName>
    <definedName name="Z_A7DBDDEF_9245_44C6_9EBF_032DB6E1C0A2_.wvu.PrintArea" localSheetId="15" hidden="1">'Sch-6 After Discount'!$A$1:$D$30</definedName>
    <definedName name="Z_A7DBDDEF_9245_44C6_9EBF_032DB6E1C0A2_.wvu.PrintArea" localSheetId="16" hidden="1">'Sch-7'!$A$1:$F$26</definedName>
    <definedName name="Z_A7DBDDEF_9245_44C6_9EBF_032DB6E1C0A2_.wvu.PrintArea" localSheetId="17" hidden="1">'Sch-7 Dis'!$A$1:$G$28</definedName>
    <definedName name="Z_A7DBDDEF_9245_44C6_9EBF_032DB6E1C0A2_.wvu.PrintTitles" localSheetId="8" hidden="1">'Sch-1 '!$14:$17</definedName>
    <definedName name="Z_A7DBDDEF_9245_44C6_9EBF_032DB6E1C0A2_.wvu.PrintTitles" localSheetId="5" hidden="1">'Sch-1 dis'!$14:$16</definedName>
    <definedName name="Z_A7DBDDEF_9245_44C6_9EBF_032DB6E1C0A2_.wvu.PrintTitles" localSheetId="4" hidden="1">'Sch-1.'!$16:$18</definedName>
    <definedName name="Z_A7DBDDEF_9245_44C6_9EBF_032DB6E1C0A2_.wvu.PrintTitles" localSheetId="6" hidden="1">'Sch-2'!$14:$16</definedName>
    <definedName name="Z_A7DBDDEF_9245_44C6_9EBF_032DB6E1C0A2_.wvu.PrintTitles" localSheetId="7" hidden="1">'Sch-2 Dis'!$13:$15</definedName>
    <definedName name="Z_A7DBDDEF_9245_44C6_9EBF_032DB6E1C0A2_.wvu.PrintTitles" localSheetId="9" hidden="1">'Sch-3 Dis'!$13:$15</definedName>
    <definedName name="Z_A7DBDDEF_9245_44C6_9EBF_032DB6E1C0A2_.wvu.PrintTitles" localSheetId="12" hidden="1">'Sch-5'!$3:$14</definedName>
    <definedName name="Z_A7DBDDEF_9245_44C6_9EBF_032DB6E1C0A2_.wvu.PrintTitles" localSheetId="11" hidden="1">'Sch-5 Dis'!$3:$13</definedName>
    <definedName name="Z_A7DBDDEF_9245_44C6_9EBF_032DB6E1C0A2_.wvu.PrintTitles" localSheetId="13" hidden="1">'Sch-6'!$3:$14</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4" hidden="1">Discount!$32:$34</definedName>
    <definedName name="Z_A7DBDDEF_9245_44C6_9EBF_032DB6E1C0A2_.wvu.Rows" localSheetId="8" hidden="1">'Sch-1 '!#REF!,'Sch-1 '!#REF!,'Sch-1 '!#REF!,'Sch-1 '!#REF!</definedName>
    <definedName name="Z_A7DBDDEF_9245_44C6_9EBF_032DB6E1C0A2_.wvu.Rows" localSheetId="4" hidden="1">'Sch-1.'!#REF!,'Sch-1.'!#REF!,'Sch-1.'!#REF!,'Sch-1.'!#REF!</definedName>
    <definedName name="Z_A7DBDDEF_9245_44C6_9EBF_032DB6E1C0A2_.wvu.Rows" localSheetId="6" hidden="1">'Sch-2'!$17:$17,'Sch-2'!#REF!,'Sch-2'!#REF!,'Sch-2'!#REF!</definedName>
    <definedName name="Z_A7DBDDEF_9245_44C6_9EBF_032DB6E1C0A2_.wvu.Rows" localSheetId="16" hidden="1">'Sch-7'!$23:$23,'Sch-7'!$98:$216</definedName>
    <definedName name="Z_A7DBDDEF_9245_44C6_9EBF_032DB6E1C0A2_.wvu.Rows" localSheetId="17" hidden="1">'Sch-7 Dis'!$104:$222</definedName>
    <definedName name="Z_B23AD343_29DA_4CE0_BD10_47BF44F3782F_.wvu.Cols" localSheetId="14" hidden="1">Discount!$H:$S</definedName>
    <definedName name="Z_B23AD343_29DA_4CE0_BD10_47BF44F3782F_.wvu.Cols" localSheetId="8" hidden="1">'Sch-1 '!$R:$AA,'Sch-1 '!$AG:$AL</definedName>
    <definedName name="Z_B23AD343_29DA_4CE0_BD10_47BF44F3782F_.wvu.Cols" localSheetId="4" hidden="1">'Sch-1.'!$N:$S</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'Sch-7'!$I:$L,'Sch-7'!$AD:$AJ</definedName>
    <definedName name="Z_B23AD343_29DA_4CE0_BD10_47BF44F3782F_.wvu.Cols" localSheetId="17" hidden="1">'Sch-7 Dis'!$AD:$AJ</definedName>
    <definedName name="Z_B23AD343_29DA_4CE0_BD10_47BF44F3782F_.wvu.FilterData" localSheetId="8" hidden="1">'Sch-1 '!#REF!</definedName>
    <definedName name="Z_B23AD343_29DA_4CE0_BD10_47BF44F3782F_.wvu.FilterData" localSheetId="5" hidden="1">'Sch-1 dis'!$A$16:$B$21</definedName>
    <definedName name="Z_B23AD343_29DA_4CE0_BD10_47BF44F3782F_.wvu.FilterData" localSheetId="4" hidden="1">'Sch-1.'!$A$19:$K$48</definedName>
    <definedName name="Z_B23AD343_29DA_4CE0_BD10_47BF44F3782F_.wvu.FilterData" localSheetId="6" hidden="1">'Sch-2'!$G$18:$J$49</definedName>
    <definedName name="Z_B23AD343_29DA_4CE0_BD10_47BF44F3782F_.wvu.FilterData" localSheetId="7" hidden="1">'Sch-2 Dis'!$A$15:$F$56</definedName>
    <definedName name="Z_B23AD343_29DA_4CE0_BD10_47BF44F3782F_.wvu.FilterData" localSheetId="9" hidden="1">'Sch-3 Dis'!$A$15:$F$81</definedName>
    <definedName name="Z_B23AD343_29DA_4CE0_BD10_47BF44F3782F_.wvu.PrintArea" localSheetId="21" hidden="1">'Bid Form 2nd Envelope'!$A$1:$F$68</definedName>
    <definedName name="Z_B23AD343_29DA_4CE0_BD10_47BF44F3782F_.wvu.PrintArea" localSheetId="14" hidden="1">Discount!$A$2:$G$43</definedName>
    <definedName name="Z_B23AD343_29DA_4CE0_BD10_47BF44F3782F_.wvu.PrintArea" localSheetId="19"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8" hidden="1">Octroi!$A$1:$E$16</definedName>
    <definedName name="Z_B23AD343_29DA_4CE0_BD10_47BF44F3782F_.wvu.PrintArea" localSheetId="20" hidden="1">'Other Taxes &amp; Duties'!$A$1:$F$16</definedName>
    <definedName name="Z_B23AD343_29DA_4CE0_BD10_47BF44F3782F_.wvu.PrintArea" localSheetId="23" hidden="1">'Q &amp; C'!$A$1:$F$38</definedName>
    <definedName name="Z_B23AD343_29DA_4CE0_BD10_47BF44F3782F_.wvu.PrintArea" localSheetId="22" hidden="1">'Q &amp; C (2)'!$A$1:$F$44</definedName>
    <definedName name="Z_B23AD343_29DA_4CE0_BD10_47BF44F3782F_.wvu.PrintArea" localSheetId="8" hidden="1">'Sch-1 '!$A$1:$K$30</definedName>
    <definedName name="Z_B23AD343_29DA_4CE0_BD10_47BF44F3782F_.wvu.PrintArea" localSheetId="5" hidden="1">'Sch-1 dis'!$A$1:$G$84</definedName>
    <definedName name="Z_B23AD343_29DA_4CE0_BD10_47BF44F3782F_.wvu.PrintArea" localSheetId="4" hidden="1">'Sch-1.'!$A$1:$K$59</definedName>
    <definedName name="Z_B23AD343_29DA_4CE0_BD10_47BF44F3782F_.wvu.PrintArea" localSheetId="6" hidden="1">'Sch-2'!$A$1:$J$55</definedName>
    <definedName name="Z_B23AD343_29DA_4CE0_BD10_47BF44F3782F_.wvu.PrintArea" localSheetId="7" hidden="1">'Sch-2 Dis'!$A$1:$F$62</definedName>
    <definedName name="Z_B23AD343_29DA_4CE0_BD10_47BF44F3782F_.wvu.PrintArea" localSheetId="9" hidden="1">'Sch-3 Dis'!$A$1:$F$87</definedName>
    <definedName name="Z_B23AD343_29DA_4CE0_BD10_47BF44F3782F_.wvu.PrintArea" localSheetId="10" hidden="1">'Sch-4'!$A$1:$F$22</definedName>
    <definedName name="Z_B23AD343_29DA_4CE0_BD10_47BF44F3782F_.wvu.PrintArea" localSheetId="12" hidden="1">'Sch-5'!$A$1:$E$22</definedName>
    <definedName name="Z_B23AD343_29DA_4CE0_BD10_47BF44F3782F_.wvu.PrintArea" localSheetId="11" hidden="1">'Sch-5 Dis'!$A$1:$E$23</definedName>
    <definedName name="Z_B23AD343_29DA_4CE0_BD10_47BF44F3782F_.wvu.PrintArea" localSheetId="13" hidden="1">'Sch-6'!$A$1:$D$32</definedName>
    <definedName name="Z_B23AD343_29DA_4CE0_BD10_47BF44F3782F_.wvu.PrintArea" localSheetId="15" hidden="1">'Sch-6 After Discount'!$A$1:$D$31</definedName>
    <definedName name="Z_B23AD343_29DA_4CE0_BD10_47BF44F3782F_.wvu.PrintArea" localSheetId="16" hidden="1">'Sch-7'!$A$1:$F$26</definedName>
    <definedName name="Z_B23AD343_29DA_4CE0_BD10_47BF44F3782F_.wvu.PrintArea" localSheetId="17" hidden="1">'Sch-7 Dis'!$A$1:$G$28</definedName>
    <definedName name="Z_B23AD343_29DA_4CE0_BD10_47BF44F3782F_.wvu.PrintTitles" localSheetId="8" hidden="1">'Sch-1 '!$14:$17</definedName>
    <definedName name="Z_B23AD343_29DA_4CE0_BD10_47BF44F3782F_.wvu.PrintTitles" localSheetId="5" hidden="1">'Sch-1 dis'!$14:$16</definedName>
    <definedName name="Z_B23AD343_29DA_4CE0_BD10_47BF44F3782F_.wvu.PrintTitles" localSheetId="4" hidden="1">'Sch-1.'!$16:$18</definedName>
    <definedName name="Z_B23AD343_29DA_4CE0_BD10_47BF44F3782F_.wvu.PrintTitles" localSheetId="6" hidden="1">'Sch-2'!$14:$16</definedName>
    <definedName name="Z_B23AD343_29DA_4CE0_BD10_47BF44F3782F_.wvu.PrintTitles" localSheetId="7" hidden="1">'Sch-2 Dis'!$13:$15</definedName>
    <definedName name="Z_B23AD343_29DA_4CE0_BD10_47BF44F3782F_.wvu.PrintTitles" localSheetId="9" hidden="1">'Sch-3 Dis'!$13:$15</definedName>
    <definedName name="Z_B23AD343_29DA_4CE0_BD10_47BF44F3782F_.wvu.PrintTitles" localSheetId="12" hidden="1">'Sch-5'!$3:$14</definedName>
    <definedName name="Z_B23AD343_29DA_4CE0_BD10_47BF44F3782F_.wvu.PrintTitles" localSheetId="11" hidden="1">'Sch-5 Dis'!$3:$13</definedName>
    <definedName name="Z_B23AD343_29DA_4CE0_BD10_47BF44F3782F_.wvu.PrintTitles" localSheetId="13" hidden="1">'Sch-6'!$3:$14</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4" hidden="1">Discount!$32:$34</definedName>
    <definedName name="Z_B23AD343_29DA_4CE0_BD10_47BF44F3782F_.wvu.Rows" localSheetId="6" hidden="1">'Sch-2'!$17:$17</definedName>
    <definedName name="Z_B23AD343_29DA_4CE0_BD10_47BF44F3782F_.wvu.Rows" localSheetId="16" hidden="1">'Sch-7'!$23:$23,'Sch-7'!$98:$216</definedName>
    <definedName name="Z_B23AD343_29DA_4CE0_BD10_47BF44F3782F_.wvu.Rows" localSheetId="17" hidden="1">'Sch-7 Dis'!$104:$222</definedName>
    <definedName name="Z_B3CE7B10_A914_4559_A6DA_AED8C22AFD6D_.wvu.Cols" localSheetId="14" hidden="1">Discount!$H:$S</definedName>
    <definedName name="Z_B3CE7B10_A914_4559_A6DA_AED8C22AFD6D_.wvu.Cols" localSheetId="8" hidden="1">'Sch-1 '!$R:$AA,'Sch-1 '!$AG:$AL</definedName>
    <definedName name="Z_B3CE7B10_A914_4559_A6DA_AED8C22AFD6D_.wvu.Cols" localSheetId="4" hidden="1">'Sch-1.'!$L:$O</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'Sch-7'!$I:$L,'Sch-7'!$AD:$AJ</definedName>
    <definedName name="Z_B3CE7B10_A914_4559_A6DA_AED8C22AFD6D_.wvu.Cols" localSheetId="17" hidden="1">'Sch-7 Dis'!$AD:$AJ</definedName>
    <definedName name="Z_B3CE7B10_A914_4559_A6DA_AED8C22AFD6D_.wvu.FilterData" localSheetId="8" hidden="1">'Sch-1 '!#REF!</definedName>
    <definedName name="Z_B3CE7B10_A914_4559_A6DA_AED8C22AFD6D_.wvu.FilterData" localSheetId="5" hidden="1">'Sch-1 dis'!$A$16:$B$21</definedName>
    <definedName name="Z_B3CE7B10_A914_4559_A6DA_AED8C22AFD6D_.wvu.FilterData" localSheetId="4" hidden="1">'Sch-1.'!$A$19:$K$48</definedName>
    <definedName name="Z_B3CE7B10_A914_4559_A6DA_AED8C22AFD6D_.wvu.FilterData" localSheetId="6" hidden="1">'Sch-2'!$G$18:$J$49</definedName>
    <definedName name="Z_B3CE7B10_A914_4559_A6DA_AED8C22AFD6D_.wvu.FilterData" localSheetId="7" hidden="1">'Sch-2 Dis'!$A$15:$F$56</definedName>
    <definedName name="Z_B3CE7B10_A914_4559_A6DA_AED8C22AFD6D_.wvu.FilterData" localSheetId="9" hidden="1">'Sch-3 Dis'!$A$15:$F$81</definedName>
    <definedName name="Z_B3CE7B10_A914_4559_A6DA_AED8C22AFD6D_.wvu.PrintArea" localSheetId="21" hidden="1">'Bid Form 2nd Envelope'!$A$1:$F$68</definedName>
    <definedName name="Z_B3CE7B10_A914_4559_A6DA_AED8C22AFD6D_.wvu.PrintArea" localSheetId="14" hidden="1">Discount!$A$2:$G$43</definedName>
    <definedName name="Z_B3CE7B10_A914_4559_A6DA_AED8C22AFD6D_.wvu.PrintArea" localSheetId="19"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8" hidden="1">Octroi!$A$1:$E$16</definedName>
    <definedName name="Z_B3CE7B10_A914_4559_A6DA_AED8C22AFD6D_.wvu.PrintArea" localSheetId="20" hidden="1">'Other Taxes &amp; Duties'!$A$1:$F$16</definedName>
    <definedName name="Z_B3CE7B10_A914_4559_A6DA_AED8C22AFD6D_.wvu.PrintArea" localSheetId="23" hidden="1">'Q &amp; C'!$A$1:$F$38</definedName>
    <definedName name="Z_B3CE7B10_A914_4559_A6DA_AED8C22AFD6D_.wvu.PrintArea" localSheetId="22" hidden="1">'Q &amp; C (2)'!$A$1:$F$44</definedName>
    <definedName name="Z_B3CE7B10_A914_4559_A6DA_AED8C22AFD6D_.wvu.PrintArea" localSheetId="8" hidden="1">'Sch-1 '!$A$1:$K$30</definedName>
    <definedName name="Z_B3CE7B10_A914_4559_A6DA_AED8C22AFD6D_.wvu.PrintArea" localSheetId="5" hidden="1">'Sch-1 dis'!$A$1:$G$84</definedName>
    <definedName name="Z_B3CE7B10_A914_4559_A6DA_AED8C22AFD6D_.wvu.PrintArea" localSheetId="4" hidden="1">'Sch-1.'!$A$1:$K$59</definedName>
    <definedName name="Z_B3CE7B10_A914_4559_A6DA_AED8C22AFD6D_.wvu.PrintArea" localSheetId="6" hidden="1">'Sch-2'!$A$1:$J$55</definedName>
    <definedName name="Z_B3CE7B10_A914_4559_A6DA_AED8C22AFD6D_.wvu.PrintArea" localSheetId="7" hidden="1">'Sch-2 Dis'!$A$1:$F$62</definedName>
    <definedName name="Z_B3CE7B10_A914_4559_A6DA_AED8C22AFD6D_.wvu.PrintArea" localSheetId="9" hidden="1">'Sch-3 Dis'!$A$1:$F$87</definedName>
    <definedName name="Z_B3CE7B10_A914_4559_A6DA_AED8C22AFD6D_.wvu.PrintArea" localSheetId="10" hidden="1">'Sch-4'!$A$1:$F$22</definedName>
    <definedName name="Z_B3CE7B10_A914_4559_A6DA_AED8C22AFD6D_.wvu.PrintArea" localSheetId="12" hidden="1">'Sch-5'!$A$1:$E$22</definedName>
    <definedName name="Z_B3CE7B10_A914_4559_A6DA_AED8C22AFD6D_.wvu.PrintArea" localSheetId="11" hidden="1">'Sch-5 Dis'!$A$1:$E$23</definedName>
    <definedName name="Z_B3CE7B10_A914_4559_A6DA_AED8C22AFD6D_.wvu.PrintArea" localSheetId="13" hidden="1">'Sch-6'!$A$1:$D$31</definedName>
    <definedName name="Z_B3CE7B10_A914_4559_A6DA_AED8C22AFD6D_.wvu.PrintArea" localSheetId="15" hidden="1">'Sch-6 After Discount'!$A$1:$D$30</definedName>
    <definedName name="Z_B3CE7B10_A914_4559_A6DA_AED8C22AFD6D_.wvu.PrintArea" localSheetId="16" hidden="1">'Sch-7'!$A$1:$F$26</definedName>
    <definedName name="Z_B3CE7B10_A914_4559_A6DA_AED8C22AFD6D_.wvu.PrintArea" localSheetId="17" hidden="1">'Sch-7 Dis'!$A$1:$G$28</definedName>
    <definedName name="Z_B3CE7B10_A914_4559_A6DA_AED8C22AFD6D_.wvu.PrintTitles" localSheetId="8" hidden="1">'Sch-1 '!$14:$17</definedName>
    <definedName name="Z_B3CE7B10_A914_4559_A6DA_AED8C22AFD6D_.wvu.PrintTitles" localSheetId="5" hidden="1">'Sch-1 dis'!$14:$16</definedName>
    <definedName name="Z_B3CE7B10_A914_4559_A6DA_AED8C22AFD6D_.wvu.PrintTitles" localSheetId="4" hidden="1">'Sch-1.'!$16:$18</definedName>
    <definedName name="Z_B3CE7B10_A914_4559_A6DA_AED8C22AFD6D_.wvu.PrintTitles" localSheetId="6" hidden="1">'Sch-2'!$14:$16</definedName>
    <definedName name="Z_B3CE7B10_A914_4559_A6DA_AED8C22AFD6D_.wvu.PrintTitles" localSheetId="7" hidden="1">'Sch-2 Dis'!$13:$15</definedName>
    <definedName name="Z_B3CE7B10_A914_4559_A6DA_AED8C22AFD6D_.wvu.PrintTitles" localSheetId="9" hidden="1">'Sch-3 Dis'!$13:$15</definedName>
    <definedName name="Z_B3CE7B10_A914_4559_A6DA_AED8C22AFD6D_.wvu.PrintTitles" localSheetId="12" hidden="1">'Sch-5'!$3:$14</definedName>
    <definedName name="Z_B3CE7B10_A914_4559_A6DA_AED8C22AFD6D_.wvu.PrintTitles" localSheetId="11" hidden="1">'Sch-5 Dis'!$3:$13</definedName>
    <definedName name="Z_B3CE7B10_A914_4559_A6DA_AED8C22AFD6D_.wvu.PrintTitles" localSheetId="13" hidden="1">'Sch-6'!$3:$14</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4" hidden="1">Discount!$32:$34</definedName>
    <definedName name="Z_B3CE7B10_A914_4559_A6DA_AED8C22AFD6D_.wvu.Rows" localSheetId="6" hidden="1">'Sch-2'!$17:$17</definedName>
    <definedName name="Z_B3CE7B10_A914_4559_A6DA_AED8C22AFD6D_.wvu.Rows" localSheetId="16" hidden="1">'Sch-7'!$23:$23,'Sch-7'!$98:$216</definedName>
    <definedName name="Z_B3CE7B10_A914_4559_A6DA_AED8C22AFD6D_.wvu.Rows" localSheetId="17" hidden="1">'Sch-7 Dis'!$104:$222</definedName>
    <definedName name="Z_B835C05C_B615_4DCB_982D_4519616B3CD8_.wvu.Cols" localSheetId="14" hidden="1">Discount!$H:$T</definedName>
    <definedName name="Z_B835C05C_B615_4DCB_982D_4519616B3CD8_.wvu.Cols" localSheetId="8" hidden="1">'Sch-1 '!$R:$AA,'Sch-1 '!$AG:$AL</definedName>
    <definedName name="Z_B835C05C_B615_4DCB_982D_4519616B3CD8_.wvu.Cols" localSheetId="4" hidden="1">'Sch-1.'!$L:$O,'Sch-1.'!#REF!</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'Sch-7'!$I:$L,'Sch-7'!$AD:$AJ</definedName>
    <definedName name="Z_B835C05C_B615_4DCB_982D_4519616B3CD8_.wvu.Cols" localSheetId="17" hidden="1">'Sch-7 Dis'!$AD:$AJ</definedName>
    <definedName name="Z_B835C05C_B615_4DCB_982D_4519616B3CD8_.wvu.FilterData" localSheetId="8" hidden="1">'Sch-1 '!#REF!</definedName>
    <definedName name="Z_B835C05C_B615_4DCB_982D_4519616B3CD8_.wvu.FilterData" localSheetId="5" hidden="1">'Sch-1 dis'!$A$16:$B$21</definedName>
    <definedName name="Z_B835C05C_B615_4DCB_982D_4519616B3CD8_.wvu.FilterData" localSheetId="4" hidden="1">'Sch-1.'!$A$21:$V$48</definedName>
    <definedName name="Z_B835C05C_B615_4DCB_982D_4519616B3CD8_.wvu.FilterData" localSheetId="6" hidden="1">'Sch-2'!$G$18:$J$49</definedName>
    <definedName name="Z_B835C05C_B615_4DCB_982D_4519616B3CD8_.wvu.FilterData" localSheetId="7" hidden="1">'Sch-2 Dis'!$A$15:$F$56</definedName>
    <definedName name="Z_B835C05C_B615_4DCB_982D_4519616B3CD8_.wvu.FilterData" localSheetId="9" hidden="1">'Sch-3 Dis'!$A$15:$F$81</definedName>
    <definedName name="Z_B835C05C_B615_4DCB_982D_4519616B3CD8_.wvu.PrintArea" localSheetId="21" hidden="1">'Bid Form 2nd Envelope'!$A$1:$F$68</definedName>
    <definedName name="Z_B835C05C_B615_4DCB_982D_4519616B3CD8_.wvu.PrintArea" localSheetId="14" hidden="1">Discount!$A$2:$G$43</definedName>
    <definedName name="Z_B835C05C_B615_4DCB_982D_4519616B3CD8_.wvu.PrintArea" localSheetId="19"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8" hidden="1">Octroi!$A$1:$E$16</definedName>
    <definedName name="Z_B835C05C_B615_4DCB_982D_4519616B3CD8_.wvu.PrintArea" localSheetId="20" hidden="1">'Other Taxes &amp; Duties'!$A$1:$F$16</definedName>
    <definedName name="Z_B835C05C_B615_4DCB_982D_4519616B3CD8_.wvu.PrintArea" localSheetId="23" hidden="1">'Q &amp; C'!$A$1:$F$38</definedName>
    <definedName name="Z_B835C05C_B615_4DCB_982D_4519616B3CD8_.wvu.PrintArea" localSheetId="22" hidden="1">'Q &amp; C (2)'!$A$1:$F$44</definedName>
    <definedName name="Z_B835C05C_B615_4DCB_982D_4519616B3CD8_.wvu.PrintArea" localSheetId="8" hidden="1">'Sch-1 '!$A$1:$K$30</definedName>
    <definedName name="Z_B835C05C_B615_4DCB_982D_4519616B3CD8_.wvu.PrintArea" localSheetId="5" hidden="1">'Sch-1 dis'!$A$1:$G$84</definedName>
    <definedName name="Z_B835C05C_B615_4DCB_982D_4519616B3CD8_.wvu.PrintArea" localSheetId="4" hidden="1">'Sch-1.'!$A$1:$K$59</definedName>
    <definedName name="Z_B835C05C_B615_4DCB_982D_4519616B3CD8_.wvu.PrintArea" localSheetId="6" hidden="1">'Sch-2'!$A$1:$J$55</definedName>
    <definedName name="Z_B835C05C_B615_4DCB_982D_4519616B3CD8_.wvu.PrintArea" localSheetId="7" hidden="1">'Sch-2 Dis'!$A$1:$F$62</definedName>
    <definedName name="Z_B835C05C_B615_4DCB_982D_4519616B3CD8_.wvu.PrintArea" localSheetId="9" hidden="1">'Sch-3 Dis'!$A$1:$F$87</definedName>
    <definedName name="Z_B835C05C_B615_4DCB_982D_4519616B3CD8_.wvu.PrintArea" localSheetId="10" hidden="1">'Sch-4'!$A$1:$F$22</definedName>
    <definedName name="Z_B835C05C_B615_4DCB_982D_4519616B3CD8_.wvu.PrintArea" localSheetId="12" hidden="1">'Sch-5'!$A$1:$E$22</definedName>
    <definedName name="Z_B835C05C_B615_4DCB_982D_4519616B3CD8_.wvu.PrintArea" localSheetId="11" hidden="1">'Sch-5 Dis'!$A$1:$E$23</definedName>
    <definedName name="Z_B835C05C_B615_4DCB_982D_4519616B3CD8_.wvu.PrintArea" localSheetId="13" hidden="1">'Sch-6'!$A$1:$D$31</definedName>
    <definedName name="Z_B835C05C_B615_4DCB_982D_4519616B3CD8_.wvu.PrintArea" localSheetId="15" hidden="1">'Sch-6 After Discount'!$A$1:$D$30</definedName>
    <definedName name="Z_B835C05C_B615_4DCB_982D_4519616B3CD8_.wvu.PrintArea" localSheetId="16" hidden="1">'Sch-7'!$A$1:$F$26</definedName>
    <definedName name="Z_B835C05C_B615_4DCB_982D_4519616B3CD8_.wvu.PrintArea" localSheetId="17" hidden="1">'Sch-7 Dis'!$A$1:$G$28</definedName>
    <definedName name="Z_B835C05C_B615_4DCB_982D_4519616B3CD8_.wvu.PrintTitles" localSheetId="8" hidden="1">'Sch-1 '!$14:$17</definedName>
    <definedName name="Z_B835C05C_B615_4DCB_982D_4519616B3CD8_.wvu.PrintTitles" localSheetId="5" hidden="1">'Sch-1 dis'!$14:$16</definedName>
    <definedName name="Z_B835C05C_B615_4DCB_982D_4519616B3CD8_.wvu.PrintTitles" localSheetId="4" hidden="1">'Sch-1.'!$16:$18</definedName>
    <definedName name="Z_B835C05C_B615_4DCB_982D_4519616B3CD8_.wvu.PrintTitles" localSheetId="6" hidden="1">'Sch-2'!$14:$16</definedName>
    <definedName name="Z_B835C05C_B615_4DCB_982D_4519616B3CD8_.wvu.PrintTitles" localSheetId="7" hidden="1">'Sch-2 Dis'!$13:$15</definedName>
    <definedName name="Z_B835C05C_B615_4DCB_982D_4519616B3CD8_.wvu.PrintTitles" localSheetId="9" hidden="1">'Sch-3 Dis'!$13:$15</definedName>
    <definedName name="Z_B835C05C_B615_4DCB_982D_4519616B3CD8_.wvu.PrintTitles" localSheetId="12" hidden="1">'Sch-5'!$3:$14</definedName>
    <definedName name="Z_B835C05C_B615_4DCB_982D_4519616B3CD8_.wvu.PrintTitles" localSheetId="11" hidden="1">'Sch-5 Dis'!$3:$13</definedName>
    <definedName name="Z_B835C05C_B615_4DCB_982D_4519616B3CD8_.wvu.PrintTitles" localSheetId="13" hidden="1">'Sch-6'!$3:$14</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4" hidden="1">Discount!$22:$22,Discount!$28:$28,Discount!$32:$34</definedName>
    <definedName name="Z_B835C05C_B615_4DCB_982D_4519616B3CD8_.wvu.Rows" localSheetId="6" hidden="1">'Sch-2'!$17:$17</definedName>
    <definedName name="Z_B835C05C_B615_4DCB_982D_4519616B3CD8_.wvu.Rows" localSheetId="16" hidden="1">'Sch-7'!$15:$20,'Sch-7'!$23:$23,'Sch-7'!$98:$216</definedName>
    <definedName name="Z_B835C05C_B615_4DCB_982D_4519616B3CD8_.wvu.Rows" localSheetId="17" hidden="1">'Sch-7 Dis'!$104:$222</definedName>
    <definedName name="Z_D0757F9E_DF41_4B40_A5E5_F4F8FDD8D61D_.wvu.Cols" localSheetId="14" hidden="1">Discount!$H:$S</definedName>
    <definedName name="Z_D0757F9E_DF41_4B40_A5E5_F4F8FDD8D61D_.wvu.Cols" localSheetId="8" hidden="1">'Sch-1 '!$R:$AA,'Sch-1 '!$AG:$AL</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'Sch-7'!$I:$L,'Sch-7'!$AD:$AJ</definedName>
    <definedName name="Z_D0757F9E_DF41_4B40_A5E5_F4F8FDD8D61D_.wvu.Cols" localSheetId="17" hidden="1">'Sch-7 Dis'!$AD:$AJ</definedName>
    <definedName name="Z_D0757F9E_DF41_4B40_A5E5_F4F8FDD8D61D_.wvu.FilterData" localSheetId="8" hidden="1">'Sch-1 '!#REF!</definedName>
    <definedName name="Z_D0757F9E_DF41_4B40_A5E5_F4F8FDD8D61D_.wvu.FilterData" localSheetId="5" hidden="1">'Sch-1 dis'!$A$16:$B$21</definedName>
    <definedName name="Z_D0757F9E_DF41_4B40_A5E5_F4F8FDD8D61D_.wvu.FilterData" localSheetId="4" hidden="1">'Sch-1.'!$A$19:$K$48</definedName>
    <definedName name="Z_D0757F9E_DF41_4B40_A5E5_F4F8FDD8D61D_.wvu.FilterData" localSheetId="6" hidden="1">'Sch-2'!$G$18:$J$49</definedName>
    <definedName name="Z_D0757F9E_DF41_4B40_A5E5_F4F8FDD8D61D_.wvu.FilterData" localSheetId="7" hidden="1">'Sch-2 Dis'!$A$15:$F$56</definedName>
    <definedName name="Z_D0757F9E_DF41_4B40_A5E5_F4F8FDD8D61D_.wvu.FilterData" localSheetId="9" hidden="1">'Sch-3 Dis'!$A$15:$F$81</definedName>
    <definedName name="Z_D0757F9E_DF41_4B40_A5E5_F4F8FDD8D61D_.wvu.PrintArea" localSheetId="21" hidden="1">'Bid Form 2nd Envelope'!$A$1:$F$68</definedName>
    <definedName name="Z_D0757F9E_DF41_4B40_A5E5_F4F8FDD8D61D_.wvu.PrintArea" localSheetId="14" hidden="1">Discount!$A$2:$G$43</definedName>
    <definedName name="Z_D0757F9E_DF41_4B40_A5E5_F4F8FDD8D61D_.wvu.PrintArea" localSheetId="19"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8" hidden="1">Octroi!$A$1:$E$16</definedName>
    <definedName name="Z_D0757F9E_DF41_4B40_A5E5_F4F8FDD8D61D_.wvu.PrintArea" localSheetId="20" hidden="1">'Other Taxes &amp; Duties'!$A$1:$F$16</definedName>
    <definedName name="Z_D0757F9E_DF41_4B40_A5E5_F4F8FDD8D61D_.wvu.PrintArea" localSheetId="23" hidden="1">'Q &amp; C'!$A$1:$F$38</definedName>
    <definedName name="Z_D0757F9E_DF41_4B40_A5E5_F4F8FDD8D61D_.wvu.PrintArea" localSheetId="22" hidden="1">'Q &amp; C (2)'!$A$1:$F$44</definedName>
    <definedName name="Z_D0757F9E_DF41_4B40_A5E5_F4F8FDD8D61D_.wvu.PrintArea" localSheetId="8" hidden="1">'Sch-1 '!$A$1:$K$30</definedName>
    <definedName name="Z_D0757F9E_DF41_4B40_A5E5_F4F8FDD8D61D_.wvu.PrintArea" localSheetId="5" hidden="1">'Sch-1 dis'!$A$1:$G$84</definedName>
    <definedName name="Z_D0757F9E_DF41_4B40_A5E5_F4F8FDD8D61D_.wvu.PrintArea" localSheetId="4" hidden="1">'Sch-1.'!$A$1:$K$59</definedName>
    <definedName name="Z_D0757F9E_DF41_4B40_A5E5_F4F8FDD8D61D_.wvu.PrintArea" localSheetId="6" hidden="1">'Sch-2'!$A$1:$J$55</definedName>
    <definedName name="Z_D0757F9E_DF41_4B40_A5E5_F4F8FDD8D61D_.wvu.PrintArea" localSheetId="7" hidden="1">'Sch-2 Dis'!$A$1:$F$62</definedName>
    <definedName name="Z_D0757F9E_DF41_4B40_A5E5_F4F8FDD8D61D_.wvu.PrintArea" localSheetId="9" hidden="1">'Sch-3 Dis'!$A$1:$F$87</definedName>
    <definedName name="Z_D0757F9E_DF41_4B40_A5E5_F4F8FDD8D61D_.wvu.PrintArea" localSheetId="10" hidden="1">'Sch-4'!$A$1:$F$22</definedName>
    <definedName name="Z_D0757F9E_DF41_4B40_A5E5_F4F8FDD8D61D_.wvu.PrintArea" localSheetId="12" hidden="1">'Sch-5'!$A$1:$E$22</definedName>
    <definedName name="Z_D0757F9E_DF41_4B40_A5E5_F4F8FDD8D61D_.wvu.PrintArea" localSheetId="11" hidden="1">'Sch-5 Dis'!$A$1:$E$23</definedName>
    <definedName name="Z_D0757F9E_DF41_4B40_A5E5_F4F8FDD8D61D_.wvu.PrintArea" localSheetId="13" hidden="1">'Sch-6'!$A$1:$D$31</definedName>
    <definedName name="Z_D0757F9E_DF41_4B40_A5E5_F4F8FDD8D61D_.wvu.PrintArea" localSheetId="15" hidden="1">'Sch-6 After Discount'!$A$1:$D$30</definedName>
    <definedName name="Z_D0757F9E_DF41_4B40_A5E5_F4F8FDD8D61D_.wvu.PrintArea" localSheetId="16" hidden="1">'Sch-7'!$A$1:$F$26</definedName>
    <definedName name="Z_D0757F9E_DF41_4B40_A5E5_F4F8FDD8D61D_.wvu.PrintArea" localSheetId="17" hidden="1">'Sch-7 Dis'!$A$1:$G$28</definedName>
    <definedName name="Z_D0757F9E_DF41_4B40_A5E5_F4F8FDD8D61D_.wvu.PrintTitles" localSheetId="8" hidden="1">'Sch-1 '!$14:$17</definedName>
    <definedName name="Z_D0757F9E_DF41_4B40_A5E5_F4F8FDD8D61D_.wvu.PrintTitles" localSheetId="5" hidden="1">'Sch-1 dis'!$14:$16</definedName>
    <definedName name="Z_D0757F9E_DF41_4B40_A5E5_F4F8FDD8D61D_.wvu.PrintTitles" localSheetId="4" hidden="1">'Sch-1.'!$16:$18</definedName>
    <definedName name="Z_D0757F9E_DF41_4B40_A5E5_F4F8FDD8D61D_.wvu.PrintTitles" localSheetId="6" hidden="1">'Sch-2'!$14:$16</definedName>
    <definedName name="Z_D0757F9E_DF41_4B40_A5E5_F4F8FDD8D61D_.wvu.PrintTitles" localSheetId="7" hidden="1">'Sch-2 Dis'!$13:$15</definedName>
    <definedName name="Z_D0757F9E_DF41_4B40_A5E5_F4F8FDD8D61D_.wvu.PrintTitles" localSheetId="9" hidden="1">'Sch-3 Dis'!$13:$15</definedName>
    <definedName name="Z_D0757F9E_DF41_4B40_A5E5_F4F8FDD8D61D_.wvu.PrintTitles" localSheetId="12" hidden="1">'Sch-5'!$3:$14</definedName>
    <definedName name="Z_D0757F9E_DF41_4B40_A5E5_F4F8FDD8D61D_.wvu.PrintTitles" localSheetId="11" hidden="1">'Sch-5 Dis'!$3:$13</definedName>
    <definedName name="Z_D0757F9E_DF41_4B40_A5E5_F4F8FDD8D61D_.wvu.PrintTitles" localSheetId="13" hidden="1">'Sch-6'!$3:$14</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4" hidden="1">Discount!$32:$34</definedName>
    <definedName name="Z_D0757F9E_DF41_4B40_A5E5_F4F8FDD8D61D_.wvu.Rows" localSheetId="6" hidden="1">'Sch-2'!$17:$17</definedName>
    <definedName name="Z_D0757F9E_DF41_4B40_A5E5_F4F8FDD8D61D_.wvu.Rows" localSheetId="16" hidden="1">'Sch-7'!$23:$23,'Sch-7'!$98:$216</definedName>
    <definedName name="Z_D0757F9E_DF41_4B40_A5E5_F4F8FDD8D61D_.wvu.Rows" localSheetId="17" hidden="1">'Sch-7 Dis'!$104:$222</definedName>
    <definedName name="Z_D53177B2_31EC_4222_B97A_A37DCFD9E45B_.wvu.Cols" localSheetId="14" hidden="1">Discount!$H:$T</definedName>
    <definedName name="Z_D53177B2_31EC_4222_B97A_A37DCFD9E45B_.wvu.Cols" localSheetId="8" hidden="1">'Sch-1 '!$R:$AA,'Sch-1 '!$AG:$AL</definedName>
    <definedName name="Z_D53177B2_31EC_4222_B97A_A37DCFD9E45B_.wvu.Cols" localSheetId="4" hidden="1">'Sch-1.'!$L:$W</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'Sch-7'!$I:$L,'Sch-7'!$AD:$AJ</definedName>
    <definedName name="Z_D53177B2_31EC_4222_B97A_A37DCFD9E45B_.wvu.Cols" localSheetId="17" hidden="1">'Sch-7 Dis'!$AD:$AJ</definedName>
    <definedName name="Z_D53177B2_31EC_4222_B97A_A37DCFD9E45B_.wvu.FilterData" localSheetId="8" hidden="1">'Sch-1 '!#REF!</definedName>
    <definedName name="Z_D53177B2_31EC_4222_B97A_A37DCFD9E45B_.wvu.FilterData" localSheetId="5" hidden="1">'Sch-1 dis'!$A$16:$B$21</definedName>
    <definedName name="Z_D53177B2_31EC_4222_B97A_A37DCFD9E45B_.wvu.FilterData" localSheetId="4" hidden="1">'Sch-1.'!$A$19:$K$48</definedName>
    <definedName name="Z_D53177B2_31EC_4222_B97A_A37DCFD9E45B_.wvu.FilterData" localSheetId="6" hidden="1">'Sch-2'!$G$18:$J$49</definedName>
    <definedName name="Z_D53177B2_31EC_4222_B97A_A37DCFD9E45B_.wvu.FilterData" localSheetId="7" hidden="1">'Sch-2 Dis'!$A$15:$F$56</definedName>
    <definedName name="Z_D53177B2_31EC_4222_B97A_A37DCFD9E45B_.wvu.FilterData" localSheetId="9" hidden="1">'Sch-3 Dis'!$A$15:$F$81</definedName>
    <definedName name="Z_D53177B2_31EC_4222_B97A_A37DCFD9E45B_.wvu.PrintArea" localSheetId="21" hidden="1">'Bid Form 2nd Envelope'!$A$1:$F$68</definedName>
    <definedName name="Z_D53177B2_31EC_4222_B97A_A37DCFD9E45B_.wvu.PrintArea" localSheetId="14" hidden="1">Discount!$A$2:$G$43</definedName>
    <definedName name="Z_D53177B2_31EC_4222_B97A_A37DCFD9E45B_.wvu.PrintArea" localSheetId="19"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8" hidden="1">Octroi!$A$1:$E$16</definedName>
    <definedName name="Z_D53177B2_31EC_4222_B97A_A37DCFD9E45B_.wvu.PrintArea" localSheetId="20" hidden="1">'Other Taxes &amp; Duties'!$A$1:$F$16</definedName>
    <definedName name="Z_D53177B2_31EC_4222_B97A_A37DCFD9E45B_.wvu.PrintArea" localSheetId="23" hidden="1">'Q &amp; C'!$A$1:$F$38</definedName>
    <definedName name="Z_D53177B2_31EC_4222_B97A_A37DCFD9E45B_.wvu.PrintArea" localSheetId="22" hidden="1">'Q &amp; C (2)'!$A$1:$F$44</definedName>
    <definedName name="Z_D53177B2_31EC_4222_B97A_A37DCFD9E45B_.wvu.PrintArea" localSheetId="8" hidden="1">'Sch-1 '!$A$1:$K$30</definedName>
    <definedName name="Z_D53177B2_31EC_4222_B97A_A37DCFD9E45B_.wvu.PrintArea" localSheetId="5" hidden="1">'Sch-1 dis'!$A$1:$G$84</definedName>
    <definedName name="Z_D53177B2_31EC_4222_B97A_A37DCFD9E45B_.wvu.PrintArea" localSheetId="4" hidden="1">'Sch-1.'!$A$1:$K$59</definedName>
    <definedName name="Z_D53177B2_31EC_4222_B97A_A37DCFD9E45B_.wvu.PrintArea" localSheetId="6" hidden="1">'Sch-2'!$A$1:$J$55</definedName>
    <definedName name="Z_D53177B2_31EC_4222_B97A_A37DCFD9E45B_.wvu.PrintArea" localSheetId="7" hidden="1">'Sch-2 Dis'!$A$1:$F$62</definedName>
    <definedName name="Z_D53177B2_31EC_4222_B97A_A37DCFD9E45B_.wvu.PrintArea" localSheetId="9" hidden="1">'Sch-3 Dis'!$A$1:$F$87</definedName>
    <definedName name="Z_D53177B2_31EC_4222_B97A_A37DCFD9E45B_.wvu.PrintArea" localSheetId="10" hidden="1">'Sch-4'!$A$1:$F$22</definedName>
    <definedName name="Z_D53177B2_31EC_4222_B97A_A37DCFD9E45B_.wvu.PrintArea" localSheetId="12" hidden="1">'Sch-5'!$A$1:$E$22</definedName>
    <definedName name="Z_D53177B2_31EC_4222_B97A_A37DCFD9E45B_.wvu.PrintArea" localSheetId="11" hidden="1">'Sch-5 Dis'!$A$1:$E$23</definedName>
    <definedName name="Z_D53177B2_31EC_4222_B97A_A37DCFD9E45B_.wvu.PrintArea" localSheetId="13" hidden="1">'Sch-6'!$A$1:$D$31</definedName>
    <definedName name="Z_D53177B2_31EC_4222_B97A_A37DCFD9E45B_.wvu.PrintArea" localSheetId="15" hidden="1">'Sch-6 After Discount'!$A$1:$D$30</definedName>
    <definedName name="Z_D53177B2_31EC_4222_B97A_A37DCFD9E45B_.wvu.PrintArea" localSheetId="16" hidden="1">'Sch-7'!$A$1:$F$26</definedName>
    <definedName name="Z_D53177B2_31EC_4222_B97A_A37DCFD9E45B_.wvu.PrintArea" localSheetId="17" hidden="1">'Sch-7 Dis'!$A$1:$G$28</definedName>
    <definedName name="Z_D53177B2_31EC_4222_B97A_A37DCFD9E45B_.wvu.PrintTitles" localSheetId="8" hidden="1">'Sch-1 '!$14:$17</definedName>
    <definedName name="Z_D53177B2_31EC_4222_B97A_A37DCFD9E45B_.wvu.PrintTitles" localSheetId="5" hidden="1">'Sch-1 dis'!$14:$16</definedName>
    <definedName name="Z_D53177B2_31EC_4222_B97A_A37DCFD9E45B_.wvu.PrintTitles" localSheetId="4" hidden="1">'Sch-1.'!$16:$18</definedName>
    <definedName name="Z_D53177B2_31EC_4222_B97A_A37DCFD9E45B_.wvu.PrintTitles" localSheetId="6" hidden="1">'Sch-2'!$14:$16</definedName>
    <definedName name="Z_D53177B2_31EC_4222_B97A_A37DCFD9E45B_.wvu.PrintTitles" localSheetId="7" hidden="1">'Sch-2 Dis'!$13:$15</definedName>
    <definedName name="Z_D53177B2_31EC_4222_B97A_A37DCFD9E45B_.wvu.PrintTitles" localSheetId="9" hidden="1">'Sch-3 Dis'!$13:$15</definedName>
    <definedName name="Z_D53177B2_31EC_4222_B97A_A37DCFD9E45B_.wvu.PrintTitles" localSheetId="12" hidden="1">'Sch-5'!$3:$14</definedName>
    <definedName name="Z_D53177B2_31EC_4222_B97A_A37DCFD9E45B_.wvu.PrintTitles" localSheetId="11" hidden="1">'Sch-5 Dis'!$3:$13</definedName>
    <definedName name="Z_D53177B2_31EC_4222_B97A_A37DCFD9E45B_.wvu.PrintTitles" localSheetId="13" hidden="1">'Sch-6'!$3:$14</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4" hidden="1">Discount!$32:$34</definedName>
    <definedName name="Z_D53177B2_31EC_4222_B97A_A37DCFD9E45B_.wvu.Rows" localSheetId="4" hidden="1">'Sch-1.'!#REF!</definedName>
    <definedName name="Z_D53177B2_31EC_4222_B97A_A37DCFD9E45B_.wvu.Rows" localSheetId="6" hidden="1">'Sch-2'!$17:$17</definedName>
    <definedName name="Z_D53177B2_31EC_4222_B97A_A37DCFD9E45B_.wvu.Rows" localSheetId="16" hidden="1">'Sch-7'!$23:$23,'Sch-7'!$98:$216</definedName>
    <definedName name="Z_D53177B2_31EC_4222_B97A_A37DCFD9E45B_.wvu.Rows" localSheetId="17" hidden="1">'Sch-7 Dis'!$104:$222</definedName>
    <definedName name="Z_E81F0721_C35D_4189_B675_E46A21339863_.wvu.Cols" localSheetId="21" hidden="1">'Bid Form 2nd Envelope'!$G:$AO</definedName>
    <definedName name="Z_E81F0721_C35D_4189_B675_E46A21339863_.wvu.Cols" localSheetId="14" hidden="1">Discount!$H:$P</definedName>
    <definedName name="Z_E81F0721_C35D_4189_B675_E46A21339863_.wvu.Cols" localSheetId="8" hidden="1">'Sch-1 '!$M:$V,'Sch-1 '!$AG:$AL</definedName>
    <definedName name="Z_E81F0721_C35D_4189_B675_E46A21339863_.wvu.Cols" localSheetId="4" hidden="1">'Sch-1.'!$L:$P</definedName>
    <definedName name="Z_E81F0721_C35D_4189_B675_E46A21339863_.wvu.FilterData" localSheetId="8" hidden="1">'Sch-1 '!#REF!</definedName>
    <definedName name="Z_E81F0721_C35D_4189_B675_E46A21339863_.wvu.PrintArea" localSheetId="8" hidden="1">'Sch-1 '!$A$1:$L$30</definedName>
    <definedName name="Z_E81F0721_C35D_4189_B675_E46A21339863_.wvu.Rows" localSheetId="14" hidden="1">Discount!$32:$34</definedName>
    <definedName name="Z_E81F0721_C35D_4189_B675_E46A21339863_.wvu.Rows" localSheetId="16" hidden="1">'Sch-7'!$98:$216</definedName>
    <definedName name="Z_E97134B6_5E8D_4951_8DA0_73D065532361_.wvu.Cols" localSheetId="14" hidden="1">Discount!$H:$T</definedName>
    <definedName name="Z_E97134B6_5E8D_4951_8DA0_73D065532361_.wvu.Cols" localSheetId="8" hidden="1">'Sch-1 '!$R:$AA,'Sch-1 '!$AG:$AL</definedName>
    <definedName name="Z_E97134B6_5E8D_4951_8DA0_73D065532361_.wvu.Cols" localSheetId="4" hidden="1">'Sch-1.'!$L:$W</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'Sch-7'!$I:$L,'Sch-7'!$AD:$AJ</definedName>
    <definedName name="Z_E97134B6_5E8D_4951_8DA0_73D065532361_.wvu.Cols" localSheetId="17" hidden="1">'Sch-7 Dis'!$AD:$AJ</definedName>
    <definedName name="Z_E97134B6_5E8D_4951_8DA0_73D065532361_.wvu.FilterData" localSheetId="8" hidden="1">'Sch-1 '!#REF!</definedName>
    <definedName name="Z_E97134B6_5E8D_4951_8DA0_73D065532361_.wvu.FilterData" localSheetId="5" hidden="1">'Sch-1 dis'!$A$16:$B$21</definedName>
    <definedName name="Z_E97134B6_5E8D_4951_8DA0_73D065532361_.wvu.FilterData" localSheetId="4" hidden="1">'Sch-1.'!$A$19:$K$48</definedName>
    <definedName name="Z_E97134B6_5E8D_4951_8DA0_73D065532361_.wvu.FilterData" localSheetId="6" hidden="1">'Sch-2'!$G$18:$J$49</definedName>
    <definedName name="Z_E97134B6_5E8D_4951_8DA0_73D065532361_.wvu.FilterData" localSheetId="7" hidden="1">'Sch-2 Dis'!$A$15:$F$56</definedName>
    <definedName name="Z_E97134B6_5E8D_4951_8DA0_73D065532361_.wvu.FilterData" localSheetId="9" hidden="1">'Sch-3 Dis'!$A$15:$F$81</definedName>
    <definedName name="Z_E97134B6_5E8D_4951_8DA0_73D065532361_.wvu.PrintArea" localSheetId="21" hidden="1">'Bid Form 2nd Envelope'!$A$1:$F$68</definedName>
    <definedName name="Z_E97134B6_5E8D_4951_8DA0_73D065532361_.wvu.PrintArea" localSheetId="14" hidden="1">Discount!$A$2:$G$43</definedName>
    <definedName name="Z_E97134B6_5E8D_4951_8DA0_73D065532361_.wvu.PrintArea" localSheetId="19"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8" hidden="1">Octroi!$A$1:$E$16</definedName>
    <definedName name="Z_E97134B6_5E8D_4951_8DA0_73D065532361_.wvu.PrintArea" localSheetId="20" hidden="1">'Other Taxes &amp; Duties'!$A$1:$F$16</definedName>
    <definedName name="Z_E97134B6_5E8D_4951_8DA0_73D065532361_.wvu.PrintArea" localSheetId="23" hidden="1">'Q &amp; C'!$A$1:$F$38</definedName>
    <definedName name="Z_E97134B6_5E8D_4951_8DA0_73D065532361_.wvu.PrintArea" localSheetId="22" hidden="1">'Q &amp; C (2)'!$A$1:$F$44</definedName>
    <definedName name="Z_E97134B6_5E8D_4951_8DA0_73D065532361_.wvu.PrintArea" localSheetId="8" hidden="1">'Sch-1 '!$A$1:$K$30</definedName>
    <definedName name="Z_E97134B6_5E8D_4951_8DA0_73D065532361_.wvu.PrintArea" localSheetId="5" hidden="1">'Sch-1 dis'!$A$1:$G$84</definedName>
    <definedName name="Z_E97134B6_5E8D_4951_8DA0_73D065532361_.wvu.PrintArea" localSheetId="4" hidden="1">'Sch-1.'!$A$1:$K$59</definedName>
    <definedName name="Z_E97134B6_5E8D_4951_8DA0_73D065532361_.wvu.PrintArea" localSheetId="6" hidden="1">'Sch-2'!$A$1:$J$55</definedName>
    <definedName name="Z_E97134B6_5E8D_4951_8DA0_73D065532361_.wvu.PrintArea" localSheetId="7" hidden="1">'Sch-2 Dis'!$A$1:$F$62</definedName>
    <definedName name="Z_E97134B6_5E8D_4951_8DA0_73D065532361_.wvu.PrintArea" localSheetId="9" hidden="1">'Sch-3 Dis'!$A$1:$F$87</definedName>
    <definedName name="Z_E97134B6_5E8D_4951_8DA0_73D065532361_.wvu.PrintArea" localSheetId="10" hidden="1">'Sch-4'!$A$1:$F$22</definedName>
    <definedName name="Z_E97134B6_5E8D_4951_8DA0_73D065532361_.wvu.PrintArea" localSheetId="12" hidden="1">'Sch-5'!$A$1:$E$22</definedName>
    <definedName name="Z_E97134B6_5E8D_4951_8DA0_73D065532361_.wvu.PrintArea" localSheetId="11" hidden="1">'Sch-5 Dis'!$A$1:$E$23</definedName>
    <definedName name="Z_E97134B6_5E8D_4951_8DA0_73D065532361_.wvu.PrintArea" localSheetId="13" hidden="1">'Sch-6'!$A$1:$D$31</definedName>
    <definedName name="Z_E97134B6_5E8D_4951_8DA0_73D065532361_.wvu.PrintArea" localSheetId="15" hidden="1">'Sch-6 After Discount'!$A$1:$D$30</definedName>
    <definedName name="Z_E97134B6_5E8D_4951_8DA0_73D065532361_.wvu.PrintArea" localSheetId="16" hidden="1">'Sch-7'!$A$1:$F$26</definedName>
    <definedName name="Z_E97134B6_5E8D_4951_8DA0_73D065532361_.wvu.PrintArea" localSheetId="17" hidden="1">'Sch-7 Dis'!$A$1:$G$28</definedName>
    <definedName name="Z_E97134B6_5E8D_4951_8DA0_73D065532361_.wvu.PrintTitles" localSheetId="8" hidden="1">'Sch-1 '!$14:$17</definedName>
    <definedName name="Z_E97134B6_5E8D_4951_8DA0_73D065532361_.wvu.PrintTitles" localSheetId="5" hidden="1">'Sch-1 dis'!$14:$16</definedName>
    <definedName name="Z_E97134B6_5E8D_4951_8DA0_73D065532361_.wvu.PrintTitles" localSheetId="4" hidden="1">'Sch-1.'!$16:$18</definedName>
    <definedName name="Z_E97134B6_5E8D_4951_8DA0_73D065532361_.wvu.PrintTitles" localSheetId="6" hidden="1">'Sch-2'!$14:$16</definedName>
    <definedName name="Z_E97134B6_5E8D_4951_8DA0_73D065532361_.wvu.PrintTitles" localSheetId="7" hidden="1">'Sch-2 Dis'!$13:$15</definedName>
    <definedName name="Z_E97134B6_5E8D_4951_8DA0_73D065532361_.wvu.PrintTitles" localSheetId="9" hidden="1">'Sch-3 Dis'!$13:$15</definedName>
    <definedName name="Z_E97134B6_5E8D_4951_8DA0_73D065532361_.wvu.PrintTitles" localSheetId="12" hidden="1">'Sch-5'!$3:$14</definedName>
    <definedName name="Z_E97134B6_5E8D_4951_8DA0_73D065532361_.wvu.PrintTitles" localSheetId="11" hidden="1">'Sch-5 Dis'!$3:$13</definedName>
    <definedName name="Z_E97134B6_5E8D_4951_8DA0_73D065532361_.wvu.PrintTitles" localSheetId="13" hidden="1">'Sch-6'!$3:$14</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4" hidden="1">Discount!$32:$34</definedName>
    <definedName name="Z_E97134B6_5E8D_4951_8DA0_73D065532361_.wvu.Rows" localSheetId="4" hidden="1">'Sch-1.'!#REF!</definedName>
    <definedName name="Z_E97134B6_5E8D_4951_8DA0_73D065532361_.wvu.Rows" localSheetId="6" hidden="1">'Sch-2'!$17:$17</definedName>
    <definedName name="Z_E97134B6_5E8D_4951_8DA0_73D065532361_.wvu.Rows" localSheetId="16" hidden="1">'Sch-7'!$23:$23,'Sch-7'!$98:$216</definedName>
    <definedName name="Z_E97134B6_5E8D_4951_8DA0_73D065532361_.wvu.Rows" localSheetId="17" hidden="1">'Sch-7 Dis'!$104:$222</definedName>
    <definedName name="Z_E9F4E142_7D26_464D_BECA_4F3806DB1FE1_.wvu.Cols" localSheetId="14" hidden="1">Discount!$H:$S</definedName>
    <definedName name="Z_E9F4E142_7D26_464D_BECA_4F3806DB1FE1_.wvu.Cols" localSheetId="8" hidden="1">'Sch-1 '!$R:$AA,'Sch-1 '!$AG:$AL</definedName>
    <definedName name="Z_E9F4E142_7D26_464D_BECA_4F3806DB1FE1_.wvu.Cols" localSheetId="4" hidden="1">'Sch-1.'!$N:$S</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'Sch-7'!$I:$L,'Sch-7'!$AD:$AJ</definedName>
    <definedName name="Z_E9F4E142_7D26_464D_BECA_4F3806DB1FE1_.wvu.Cols" localSheetId="17" hidden="1">'Sch-7 Dis'!$AD:$AJ</definedName>
    <definedName name="Z_E9F4E142_7D26_464D_BECA_4F3806DB1FE1_.wvu.FilterData" localSheetId="8" hidden="1">'Sch-1 '!#REF!</definedName>
    <definedName name="Z_E9F4E142_7D26_464D_BECA_4F3806DB1FE1_.wvu.FilterData" localSheetId="5" hidden="1">'Sch-1 dis'!$A$16:$B$21</definedName>
    <definedName name="Z_E9F4E142_7D26_464D_BECA_4F3806DB1FE1_.wvu.FilterData" localSheetId="4" hidden="1">'Sch-1.'!$A$19:$K$48</definedName>
    <definedName name="Z_E9F4E142_7D26_464D_BECA_4F3806DB1FE1_.wvu.FilterData" localSheetId="6" hidden="1">'Sch-2'!$G$18:$J$49</definedName>
    <definedName name="Z_E9F4E142_7D26_464D_BECA_4F3806DB1FE1_.wvu.FilterData" localSheetId="7" hidden="1">'Sch-2 Dis'!$A$15:$F$56</definedName>
    <definedName name="Z_E9F4E142_7D26_464D_BECA_4F3806DB1FE1_.wvu.FilterData" localSheetId="9" hidden="1">'Sch-3 Dis'!$A$15:$F$81</definedName>
    <definedName name="Z_E9F4E142_7D26_464D_BECA_4F3806DB1FE1_.wvu.PrintArea" localSheetId="21" hidden="1">'Bid Form 2nd Envelope'!$A$1:$F$68</definedName>
    <definedName name="Z_E9F4E142_7D26_464D_BECA_4F3806DB1FE1_.wvu.PrintArea" localSheetId="14" hidden="1">Discount!$A$2:$G$43</definedName>
    <definedName name="Z_E9F4E142_7D26_464D_BECA_4F3806DB1FE1_.wvu.PrintArea" localSheetId="19"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8" hidden="1">Octroi!$A$1:$E$16</definedName>
    <definedName name="Z_E9F4E142_7D26_464D_BECA_4F3806DB1FE1_.wvu.PrintArea" localSheetId="20" hidden="1">'Other Taxes &amp; Duties'!$A$1:$F$16</definedName>
    <definedName name="Z_E9F4E142_7D26_464D_BECA_4F3806DB1FE1_.wvu.PrintArea" localSheetId="23" hidden="1">'Q &amp; C'!$A$1:$F$38</definedName>
    <definedName name="Z_E9F4E142_7D26_464D_BECA_4F3806DB1FE1_.wvu.PrintArea" localSheetId="22" hidden="1">'Q &amp; C (2)'!$A$1:$F$44</definedName>
    <definedName name="Z_E9F4E142_7D26_464D_BECA_4F3806DB1FE1_.wvu.PrintArea" localSheetId="8" hidden="1">'Sch-1 '!$A$1:$K$30</definedName>
    <definedName name="Z_E9F4E142_7D26_464D_BECA_4F3806DB1FE1_.wvu.PrintArea" localSheetId="5" hidden="1">'Sch-1 dis'!$A$1:$G$84</definedName>
    <definedName name="Z_E9F4E142_7D26_464D_BECA_4F3806DB1FE1_.wvu.PrintArea" localSheetId="4" hidden="1">'Sch-1.'!$A$1:$K$59</definedName>
    <definedName name="Z_E9F4E142_7D26_464D_BECA_4F3806DB1FE1_.wvu.PrintArea" localSheetId="6" hidden="1">'Sch-2'!$A$1:$J$55</definedName>
    <definedName name="Z_E9F4E142_7D26_464D_BECA_4F3806DB1FE1_.wvu.PrintArea" localSheetId="7" hidden="1">'Sch-2 Dis'!$A$1:$F$62</definedName>
    <definedName name="Z_E9F4E142_7D26_464D_BECA_4F3806DB1FE1_.wvu.PrintArea" localSheetId="9" hidden="1">'Sch-3 Dis'!$A$1:$F$87</definedName>
    <definedName name="Z_E9F4E142_7D26_464D_BECA_4F3806DB1FE1_.wvu.PrintArea" localSheetId="10" hidden="1">'Sch-4'!$A$1:$F$22</definedName>
    <definedName name="Z_E9F4E142_7D26_464D_BECA_4F3806DB1FE1_.wvu.PrintArea" localSheetId="12" hidden="1">'Sch-5'!$A$1:$E$22</definedName>
    <definedName name="Z_E9F4E142_7D26_464D_BECA_4F3806DB1FE1_.wvu.PrintArea" localSheetId="11" hidden="1">'Sch-5 Dis'!$A$1:$E$23</definedName>
    <definedName name="Z_E9F4E142_7D26_464D_BECA_4F3806DB1FE1_.wvu.PrintArea" localSheetId="13" hidden="1">'Sch-6'!$A$1:$D$32</definedName>
    <definedName name="Z_E9F4E142_7D26_464D_BECA_4F3806DB1FE1_.wvu.PrintArea" localSheetId="15" hidden="1">'Sch-6 After Discount'!$A$1:$D$31</definedName>
    <definedName name="Z_E9F4E142_7D26_464D_BECA_4F3806DB1FE1_.wvu.PrintArea" localSheetId="16" hidden="1">'Sch-7'!$A$1:$F$26</definedName>
    <definedName name="Z_E9F4E142_7D26_464D_BECA_4F3806DB1FE1_.wvu.PrintArea" localSheetId="17" hidden="1">'Sch-7 Dis'!$A$1:$G$28</definedName>
    <definedName name="Z_E9F4E142_7D26_464D_BECA_4F3806DB1FE1_.wvu.PrintTitles" localSheetId="8" hidden="1">'Sch-1 '!$14:$17</definedName>
    <definedName name="Z_E9F4E142_7D26_464D_BECA_4F3806DB1FE1_.wvu.PrintTitles" localSheetId="5" hidden="1">'Sch-1 dis'!$14:$16</definedName>
    <definedName name="Z_E9F4E142_7D26_464D_BECA_4F3806DB1FE1_.wvu.PrintTitles" localSheetId="4" hidden="1">'Sch-1.'!$16:$18</definedName>
    <definedName name="Z_E9F4E142_7D26_464D_BECA_4F3806DB1FE1_.wvu.PrintTitles" localSheetId="6" hidden="1">'Sch-2'!$14:$16</definedName>
    <definedName name="Z_E9F4E142_7D26_464D_BECA_4F3806DB1FE1_.wvu.PrintTitles" localSheetId="7" hidden="1">'Sch-2 Dis'!$13:$15</definedName>
    <definedName name="Z_E9F4E142_7D26_464D_BECA_4F3806DB1FE1_.wvu.PrintTitles" localSheetId="9" hidden="1">'Sch-3 Dis'!$13:$15</definedName>
    <definedName name="Z_E9F4E142_7D26_464D_BECA_4F3806DB1FE1_.wvu.PrintTitles" localSheetId="12" hidden="1">'Sch-5'!$3:$14</definedName>
    <definedName name="Z_E9F4E142_7D26_464D_BECA_4F3806DB1FE1_.wvu.PrintTitles" localSheetId="11" hidden="1">'Sch-5 Dis'!$3:$13</definedName>
    <definedName name="Z_E9F4E142_7D26_464D_BECA_4F3806DB1FE1_.wvu.PrintTitles" localSheetId="13" hidden="1">'Sch-6'!$3:$14</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4" hidden="1">Discount!$32:$34</definedName>
    <definedName name="Z_E9F4E142_7D26_464D_BECA_4F3806DB1FE1_.wvu.Rows" localSheetId="6" hidden="1">'Sch-2'!$17:$17</definedName>
    <definedName name="Z_E9F4E142_7D26_464D_BECA_4F3806DB1FE1_.wvu.Rows" localSheetId="16" hidden="1">'Sch-7'!$23:$23,'Sch-7'!$98:$216</definedName>
    <definedName name="Z_E9F4E142_7D26_464D_BECA_4F3806DB1FE1_.wvu.Rows" localSheetId="17" hidden="1">'Sch-7 Dis'!$104:$222</definedName>
    <definedName name="Z_ECE9294F_C910_4036_88BC_B1F2176FB06B_.wvu.Cols" localSheetId="14" hidden="1">Discount!$H:$S</definedName>
    <definedName name="Z_ECE9294F_C910_4036_88BC_B1F2176FB06B_.wvu.Cols" localSheetId="8" hidden="1">'Sch-1 '!$R:$AA,'Sch-1 '!$AG:$AL</definedName>
    <definedName name="Z_ECE9294F_C910_4036_88BC_B1F2176FB06B_.wvu.Cols" localSheetId="4" hidden="1">'Sch-1.'!$N:$S</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'Sch-7'!$I:$L,'Sch-7'!$AD:$AJ</definedName>
    <definedName name="Z_ECE9294F_C910_4036_88BC_B1F2176FB06B_.wvu.Cols" localSheetId="17" hidden="1">'Sch-7 Dis'!$AD:$AJ</definedName>
    <definedName name="Z_ECE9294F_C910_4036_88BC_B1F2176FB06B_.wvu.FilterData" localSheetId="8" hidden="1">'Sch-1 '!#REF!</definedName>
    <definedName name="Z_ECE9294F_C910_4036_88BC_B1F2176FB06B_.wvu.FilterData" localSheetId="5" hidden="1">'Sch-1 dis'!$A$16:$B$21</definedName>
    <definedName name="Z_ECE9294F_C910_4036_88BC_B1F2176FB06B_.wvu.FilterData" localSheetId="4" hidden="1">'Sch-1.'!$A$19:$K$48</definedName>
    <definedName name="Z_ECE9294F_C910_4036_88BC_B1F2176FB06B_.wvu.FilterData" localSheetId="6" hidden="1">'Sch-2'!$G$18:$J$49</definedName>
    <definedName name="Z_ECE9294F_C910_4036_88BC_B1F2176FB06B_.wvu.FilterData" localSheetId="7" hidden="1">'Sch-2 Dis'!$A$15:$F$56</definedName>
    <definedName name="Z_ECE9294F_C910_4036_88BC_B1F2176FB06B_.wvu.FilterData" localSheetId="9" hidden="1">'Sch-3 Dis'!$A$15:$F$81</definedName>
    <definedName name="Z_ECE9294F_C910_4036_88BC_B1F2176FB06B_.wvu.PrintArea" localSheetId="21" hidden="1">'Bid Form 2nd Envelope'!$A$1:$F$68</definedName>
    <definedName name="Z_ECE9294F_C910_4036_88BC_B1F2176FB06B_.wvu.PrintArea" localSheetId="14" hidden="1">Discount!$A$2:$G$43</definedName>
    <definedName name="Z_ECE9294F_C910_4036_88BC_B1F2176FB06B_.wvu.PrintArea" localSheetId="19"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8" hidden="1">Octroi!$A$1:$E$16</definedName>
    <definedName name="Z_ECE9294F_C910_4036_88BC_B1F2176FB06B_.wvu.PrintArea" localSheetId="20" hidden="1">'Other Taxes &amp; Duties'!$A$1:$F$16</definedName>
    <definedName name="Z_ECE9294F_C910_4036_88BC_B1F2176FB06B_.wvu.PrintArea" localSheetId="23" hidden="1">'Q &amp; C'!$A$1:$F$38</definedName>
    <definedName name="Z_ECE9294F_C910_4036_88BC_B1F2176FB06B_.wvu.PrintArea" localSheetId="22" hidden="1">'Q &amp; C (2)'!$A$1:$F$44</definedName>
    <definedName name="Z_ECE9294F_C910_4036_88BC_B1F2176FB06B_.wvu.PrintArea" localSheetId="8" hidden="1">'Sch-1 '!$A$1:$K$30</definedName>
    <definedName name="Z_ECE9294F_C910_4036_88BC_B1F2176FB06B_.wvu.PrintArea" localSheetId="5" hidden="1">'Sch-1 dis'!$A$1:$G$84</definedName>
    <definedName name="Z_ECE9294F_C910_4036_88BC_B1F2176FB06B_.wvu.PrintArea" localSheetId="4" hidden="1">'Sch-1.'!$A$1:$K$59</definedName>
    <definedName name="Z_ECE9294F_C910_4036_88BC_B1F2176FB06B_.wvu.PrintArea" localSheetId="6" hidden="1">'Sch-2'!$A$1:$J$55</definedName>
    <definedName name="Z_ECE9294F_C910_4036_88BC_B1F2176FB06B_.wvu.PrintArea" localSheetId="7" hidden="1">'Sch-2 Dis'!$A$1:$F$62</definedName>
    <definedName name="Z_ECE9294F_C910_4036_88BC_B1F2176FB06B_.wvu.PrintArea" localSheetId="9" hidden="1">'Sch-3 Dis'!$A$1:$F$87</definedName>
    <definedName name="Z_ECE9294F_C910_4036_88BC_B1F2176FB06B_.wvu.PrintArea" localSheetId="10" hidden="1">'Sch-4'!$A$1:$F$22</definedName>
    <definedName name="Z_ECE9294F_C910_4036_88BC_B1F2176FB06B_.wvu.PrintArea" localSheetId="12" hidden="1">'Sch-5'!$A$1:$E$22</definedName>
    <definedName name="Z_ECE9294F_C910_4036_88BC_B1F2176FB06B_.wvu.PrintArea" localSheetId="11" hidden="1">'Sch-5 Dis'!$A$1:$E$23</definedName>
    <definedName name="Z_ECE9294F_C910_4036_88BC_B1F2176FB06B_.wvu.PrintArea" localSheetId="13" hidden="1">'Sch-6'!$A$1:$D$32</definedName>
    <definedName name="Z_ECE9294F_C910_4036_88BC_B1F2176FB06B_.wvu.PrintArea" localSheetId="15" hidden="1">'Sch-6 After Discount'!$A$1:$D$31</definedName>
    <definedName name="Z_ECE9294F_C910_4036_88BC_B1F2176FB06B_.wvu.PrintArea" localSheetId="16" hidden="1">'Sch-7'!$A$1:$F$26</definedName>
    <definedName name="Z_ECE9294F_C910_4036_88BC_B1F2176FB06B_.wvu.PrintArea" localSheetId="17" hidden="1">'Sch-7 Dis'!$A$1:$G$28</definedName>
    <definedName name="Z_ECE9294F_C910_4036_88BC_B1F2176FB06B_.wvu.PrintTitles" localSheetId="8" hidden="1">'Sch-1 '!$14:$17</definedName>
    <definedName name="Z_ECE9294F_C910_4036_88BC_B1F2176FB06B_.wvu.PrintTitles" localSheetId="5" hidden="1">'Sch-1 dis'!$14:$16</definedName>
    <definedName name="Z_ECE9294F_C910_4036_88BC_B1F2176FB06B_.wvu.PrintTitles" localSheetId="4" hidden="1">'Sch-1.'!$16:$18</definedName>
    <definedName name="Z_ECE9294F_C910_4036_88BC_B1F2176FB06B_.wvu.PrintTitles" localSheetId="6" hidden="1">'Sch-2'!$14:$16</definedName>
    <definedName name="Z_ECE9294F_C910_4036_88BC_B1F2176FB06B_.wvu.PrintTitles" localSheetId="7" hidden="1">'Sch-2 Dis'!$13:$15</definedName>
    <definedName name="Z_ECE9294F_C910_4036_88BC_B1F2176FB06B_.wvu.PrintTitles" localSheetId="9" hidden="1">'Sch-3 Dis'!$13:$15</definedName>
    <definedName name="Z_ECE9294F_C910_4036_88BC_B1F2176FB06B_.wvu.PrintTitles" localSheetId="12" hidden="1">'Sch-5'!$3:$14</definedName>
    <definedName name="Z_ECE9294F_C910_4036_88BC_B1F2176FB06B_.wvu.PrintTitles" localSheetId="11" hidden="1">'Sch-5 Dis'!$3:$13</definedName>
    <definedName name="Z_ECE9294F_C910_4036_88BC_B1F2176FB06B_.wvu.PrintTitles" localSheetId="13" hidden="1">'Sch-6'!$3:$14</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4" hidden="1">Discount!$32:$34</definedName>
    <definedName name="Z_ECE9294F_C910_4036_88BC_B1F2176FB06B_.wvu.Rows" localSheetId="8" hidden="1">'Sch-1 '!#REF!</definedName>
    <definedName name="Z_ECE9294F_C910_4036_88BC_B1F2176FB06B_.wvu.Rows" localSheetId="4" hidden="1">'Sch-1.'!#REF!</definedName>
    <definedName name="Z_ECE9294F_C910_4036_88BC_B1F2176FB06B_.wvu.Rows" localSheetId="6" hidden="1">'Sch-2'!$17:$17</definedName>
    <definedName name="Z_ECE9294F_C910_4036_88BC_B1F2176FB06B_.wvu.Rows" localSheetId="16" hidden="1">'Sch-7'!$23:$23,'Sch-7'!$98:$216</definedName>
    <definedName name="Z_ECE9294F_C910_4036_88BC_B1F2176FB06B_.wvu.Rows" localSheetId="17" hidden="1">'Sch-7 Dis'!$104:$222</definedName>
    <definedName name="Z_EE46BCD1_F715_4FA9_A5FC_1B125AD601E0_.wvu.Cols" localSheetId="14" hidden="1">Discount!$H:$S</definedName>
    <definedName name="Z_EE46BCD1_F715_4FA9_A5FC_1B125AD601E0_.wvu.Cols" localSheetId="8" hidden="1">'Sch-1 '!$R:$AA,'Sch-1 '!$AG:$AL</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'Sch-7'!$I:$L,'Sch-7'!$AD:$AJ</definedName>
    <definedName name="Z_EE46BCD1_F715_4FA9_A5FC_1B125AD601E0_.wvu.Cols" localSheetId="17" hidden="1">'Sch-7 Dis'!$AD:$AJ</definedName>
    <definedName name="Z_EE46BCD1_F715_4FA9_A5FC_1B125AD601E0_.wvu.FilterData" localSheetId="8" hidden="1">'Sch-1 '!#REF!</definedName>
    <definedName name="Z_EE46BCD1_F715_4FA9_A5FC_1B125AD601E0_.wvu.FilterData" localSheetId="5" hidden="1">'Sch-1 dis'!$A$16:$B$21</definedName>
    <definedName name="Z_EE46BCD1_F715_4FA9_A5FC_1B125AD601E0_.wvu.FilterData" localSheetId="4" hidden="1">'Sch-1.'!$A$19:$K$48</definedName>
    <definedName name="Z_EE46BCD1_F715_4FA9_A5FC_1B125AD601E0_.wvu.FilterData" localSheetId="6" hidden="1">'Sch-2'!$G$18:$J$49</definedName>
    <definedName name="Z_EE46BCD1_F715_4FA9_A5FC_1B125AD601E0_.wvu.FilterData" localSheetId="7" hidden="1">'Sch-2 Dis'!$A$15:$F$56</definedName>
    <definedName name="Z_EE46BCD1_F715_4FA9_A5FC_1B125AD601E0_.wvu.FilterData" localSheetId="9" hidden="1">'Sch-3 Dis'!$A$15:$F$81</definedName>
    <definedName name="Z_EE46BCD1_F715_4FA9_A5FC_1B125AD601E0_.wvu.PrintArea" localSheetId="21" hidden="1">'Bid Form 2nd Envelope'!$A$1:$F$68</definedName>
    <definedName name="Z_EE46BCD1_F715_4FA9_A5FC_1B125AD601E0_.wvu.PrintArea" localSheetId="14" hidden="1">Discount!$A$2:$G$43</definedName>
    <definedName name="Z_EE46BCD1_F715_4FA9_A5FC_1B125AD601E0_.wvu.PrintArea" localSheetId="19"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8" hidden="1">Octroi!$A$1:$E$16</definedName>
    <definedName name="Z_EE46BCD1_F715_4FA9_A5FC_1B125AD601E0_.wvu.PrintArea" localSheetId="20" hidden="1">'Other Taxes &amp; Duties'!$A$1:$F$16</definedName>
    <definedName name="Z_EE46BCD1_F715_4FA9_A5FC_1B125AD601E0_.wvu.PrintArea" localSheetId="23" hidden="1">'Q &amp; C'!$A$1:$F$38</definedName>
    <definedName name="Z_EE46BCD1_F715_4FA9_A5FC_1B125AD601E0_.wvu.PrintArea" localSheetId="22" hidden="1">'Q &amp; C (2)'!$A$1:$F$44</definedName>
    <definedName name="Z_EE46BCD1_F715_4FA9_A5FC_1B125AD601E0_.wvu.PrintArea" localSheetId="8" hidden="1">'Sch-1 '!$A$1:$K$30</definedName>
    <definedName name="Z_EE46BCD1_F715_4FA9_A5FC_1B125AD601E0_.wvu.PrintArea" localSheetId="5" hidden="1">'Sch-1 dis'!$A$1:$G$84</definedName>
    <definedName name="Z_EE46BCD1_F715_4FA9_A5FC_1B125AD601E0_.wvu.PrintArea" localSheetId="4" hidden="1">'Sch-1.'!$A$1:$K$59</definedName>
    <definedName name="Z_EE46BCD1_F715_4FA9_A5FC_1B125AD601E0_.wvu.PrintArea" localSheetId="6" hidden="1">'Sch-2'!$A$1:$J$55</definedName>
    <definedName name="Z_EE46BCD1_F715_4FA9_A5FC_1B125AD601E0_.wvu.PrintArea" localSheetId="7" hidden="1">'Sch-2 Dis'!$A$1:$F$62</definedName>
    <definedName name="Z_EE46BCD1_F715_4FA9_A5FC_1B125AD601E0_.wvu.PrintArea" localSheetId="9" hidden="1">'Sch-3 Dis'!$A$1:$F$87</definedName>
    <definedName name="Z_EE46BCD1_F715_4FA9_A5FC_1B125AD601E0_.wvu.PrintArea" localSheetId="10" hidden="1">'Sch-4'!$A$1:$F$22</definedName>
    <definedName name="Z_EE46BCD1_F715_4FA9_A5FC_1B125AD601E0_.wvu.PrintArea" localSheetId="12" hidden="1">'Sch-5'!$A$1:$E$22</definedName>
    <definedName name="Z_EE46BCD1_F715_4FA9_A5FC_1B125AD601E0_.wvu.PrintArea" localSheetId="11" hidden="1">'Sch-5 Dis'!$A$1:$E$23</definedName>
    <definedName name="Z_EE46BCD1_F715_4FA9_A5FC_1B125AD601E0_.wvu.PrintArea" localSheetId="13" hidden="1">'Sch-6'!$A$1:$D$31</definedName>
    <definedName name="Z_EE46BCD1_F715_4FA9_A5FC_1B125AD601E0_.wvu.PrintArea" localSheetId="15" hidden="1">'Sch-6 After Discount'!$A$1:$D$30</definedName>
    <definedName name="Z_EE46BCD1_F715_4FA9_A5FC_1B125AD601E0_.wvu.PrintArea" localSheetId="16" hidden="1">'Sch-7'!$A$1:$F$26</definedName>
    <definedName name="Z_EE46BCD1_F715_4FA9_A5FC_1B125AD601E0_.wvu.PrintArea" localSheetId="17" hidden="1">'Sch-7 Dis'!$A$1:$G$28</definedName>
    <definedName name="Z_EE46BCD1_F715_4FA9_A5FC_1B125AD601E0_.wvu.PrintTitles" localSheetId="8" hidden="1">'Sch-1 '!$14:$17</definedName>
    <definedName name="Z_EE46BCD1_F715_4FA9_A5FC_1B125AD601E0_.wvu.PrintTitles" localSheetId="5" hidden="1">'Sch-1 dis'!$14:$16</definedName>
    <definedName name="Z_EE46BCD1_F715_4FA9_A5FC_1B125AD601E0_.wvu.PrintTitles" localSheetId="4" hidden="1">'Sch-1.'!$16:$18</definedName>
    <definedName name="Z_EE46BCD1_F715_4FA9_A5FC_1B125AD601E0_.wvu.PrintTitles" localSheetId="6" hidden="1">'Sch-2'!$14:$16</definedName>
    <definedName name="Z_EE46BCD1_F715_4FA9_A5FC_1B125AD601E0_.wvu.PrintTitles" localSheetId="7" hidden="1">'Sch-2 Dis'!$13:$15</definedName>
    <definedName name="Z_EE46BCD1_F715_4FA9_A5FC_1B125AD601E0_.wvu.PrintTitles" localSheetId="9" hidden="1">'Sch-3 Dis'!$13:$15</definedName>
    <definedName name="Z_EE46BCD1_F715_4FA9_A5FC_1B125AD601E0_.wvu.PrintTitles" localSheetId="12" hidden="1">'Sch-5'!$3:$14</definedName>
    <definedName name="Z_EE46BCD1_F715_4FA9_A5FC_1B125AD601E0_.wvu.PrintTitles" localSheetId="11" hidden="1">'Sch-5 Dis'!$3:$13</definedName>
    <definedName name="Z_EE46BCD1_F715_4FA9_A5FC_1B125AD601E0_.wvu.PrintTitles" localSheetId="13" hidden="1">'Sch-6'!$3:$14</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4" hidden="1">Discount!$32:$34</definedName>
    <definedName name="Z_EE46BCD1_F715_4FA9_A5FC_1B125AD601E0_.wvu.Rows" localSheetId="6" hidden="1">'Sch-2'!$17:$17</definedName>
    <definedName name="Z_EE46BCD1_F715_4FA9_A5FC_1B125AD601E0_.wvu.Rows" localSheetId="16" hidden="1">'Sch-7'!$23:$23,'Sch-7'!$98:$216</definedName>
    <definedName name="Z_EE46BCD1_F715_4FA9_A5FC_1B125AD601E0_.wvu.Rows" localSheetId="17" hidden="1">'Sch-7 Dis'!$104:$222</definedName>
  </definedNames>
  <calcPr calcId="191029"/>
  <customWorkbookViews>
    <customWorkbookView name="60001682 - Personal View" guid="{9AABADBB-0C61-4F6E-8EBA-FB1F391DCDF7}" mergeInterval="0" personalView="1" maximized="1" xWindow="1" yWindow="1" windowWidth="1280" windowHeight="794" tabRatio="821" activeSheetId="22"/>
    <customWorkbookView name="60003099 - Personal View" guid="{17F5C48B-526E-48D2-9F97-823D578F9893}" mergeInterval="0" personalView="1" maximized="1" windowWidth="1276" windowHeight="798" tabRatio="796" activeSheetId="9"/>
    <customWorkbookView name="D Lucius - Personal View" guid="{E81F0721-C35D-4189-B675-E46A21339863}" mergeInterval="0" personalView="1" maximized="1" windowWidth="1362" windowHeight="543" tabRatio="821" activeSheetId="5"/>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9"/>
    <customWorkbookView name="Sivadanam Sivakumar {शिवदानम शिवकुमार} - Personal View" guid="{9154002C-6C58-44C9-AE93-0E761C3D01FD}" mergeInterval="0" personalView="1" maximized="1" xWindow="-8" yWindow="-8" windowWidth="1616" windowHeight="876" tabRatio="821" activeSheetId="9"/>
  </customWorkbookViews>
</workbook>
</file>

<file path=xl/calcChain.xml><?xml version="1.0" encoding="utf-8"?>
<calcChain xmlns="http://schemas.openxmlformats.org/spreadsheetml/2006/main">
  <c r="K22" i="9" l="1"/>
  <c r="O22" i="9" s="1"/>
  <c r="P22" i="9" s="1"/>
  <c r="L22" i="9" s="1"/>
  <c r="K21" i="9"/>
  <c r="O21" i="9" s="1"/>
  <c r="P21" i="9" s="1"/>
  <c r="L21" i="9" s="1"/>
  <c r="K20" i="9"/>
  <c r="O20" i="9" s="1"/>
  <c r="P20" i="9" s="1"/>
  <c r="L20" i="9" s="1"/>
  <c r="K19" i="9"/>
  <c r="O19" i="9" s="1"/>
  <c r="P19" i="9" s="1"/>
  <c r="L19" i="9" s="1"/>
  <c r="A9" i="22" l="1"/>
  <c r="D7" i="14"/>
  <c r="D7" i="12"/>
  <c r="B18" i="22" l="1"/>
  <c r="F9" i="24" l="1"/>
  <c r="D11" i="24"/>
  <c r="F11" i="24" s="1"/>
  <c r="D16" i="24"/>
  <c r="F24" i="24" s="1"/>
  <c r="D17" i="24"/>
  <c r="F25" i="24" s="1"/>
  <c r="F17" i="24"/>
  <c r="F31" i="24"/>
  <c r="F32" i="24" s="1"/>
  <c r="F14" i="24" s="1"/>
  <c r="F18" i="24" s="1"/>
  <c r="I31" i="24"/>
  <c r="J31" i="24" s="1"/>
  <c r="M31" i="24"/>
  <c r="N31" i="24" s="1"/>
  <c r="I33" i="24"/>
  <c r="K32" i="24" s="1"/>
  <c r="M33" i="24"/>
  <c r="O32" i="24" s="1"/>
  <c r="I34" i="24"/>
  <c r="J34" i="24" s="1"/>
  <c r="M34" i="24"/>
  <c r="N34" i="24" s="1"/>
  <c r="I35" i="24"/>
  <c r="J35" i="24" s="1"/>
  <c r="M35" i="24"/>
  <c r="N35" i="24" s="1"/>
  <c r="I36" i="24"/>
  <c r="J36" i="24" s="1"/>
  <c r="M36" i="24"/>
  <c r="O36" i="24" s="1"/>
  <c r="I37" i="24"/>
  <c r="J37" i="24" s="1"/>
  <c r="M37" i="24"/>
  <c r="N37" i="24" s="1"/>
  <c r="I38" i="24"/>
  <c r="D4" i="23"/>
  <c r="F9" i="23"/>
  <c r="D16" i="23"/>
  <c r="L26" i="23" s="1"/>
  <c r="K26" i="23" s="1"/>
  <c r="D17" i="23"/>
  <c r="L27" i="23" s="1"/>
  <c r="K27" i="23" s="1"/>
  <c r="B27" i="23" s="1"/>
  <c r="F21" i="23"/>
  <c r="I24" i="23"/>
  <c r="I25" i="23"/>
  <c r="I26" i="23"/>
  <c r="L28" i="23"/>
  <c r="K28" i="23" s="1"/>
  <c r="B28" i="23" s="1"/>
  <c r="F32" i="23"/>
  <c r="F14" i="23" s="1"/>
  <c r="F33" i="23"/>
  <c r="F34" i="23" s="1"/>
  <c r="A43" i="23"/>
  <c r="B44" i="23"/>
  <c r="Z1" i="22"/>
  <c r="E53" i="22" s="1"/>
  <c r="Z2" i="22"/>
  <c r="B52" i="22" s="1"/>
  <c r="A10" i="22"/>
  <c r="A11" i="22"/>
  <c r="A12" i="22"/>
  <c r="A13" i="22"/>
  <c r="A14" i="22"/>
  <c r="H24" i="22"/>
  <c r="A49" i="22" s="1"/>
  <c r="A65" i="22"/>
  <c r="F6" i="21"/>
  <c r="F7" i="21"/>
  <c r="F8" i="21"/>
  <c r="F9" i="21"/>
  <c r="F10" i="21"/>
  <c r="F11" i="21"/>
  <c r="F12" i="21"/>
  <c r="F13" i="21"/>
  <c r="F14" i="21"/>
  <c r="F15" i="21"/>
  <c r="E6" i="20"/>
  <c r="E7" i="20"/>
  <c r="E8" i="20"/>
  <c r="E9" i="20"/>
  <c r="E10" i="20"/>
  <c r="E11" i="20"/>
  <c r="E12" i="20"/>
  <c r="E13" i="20"/>
  <c r="E14" i="20"/>
  <c r="E15" i="20"/>
  <c r="E6" i="19"/>
  <c r="E7" i="19"/>
  <c r="E8" i="19"/>
  <c r="E9" i="19"/>
  <c r="E10" i="19"/>
  <c r="E11" i="19"/>
  <c r="E12" i="19"/>
  <c r="E13" i="19"/>
  <c r="E14" i="19"/>
  <c r="E15" i="19"/>
  <c r="J16" i="18"/>
  <c r="J24" i="18"/>
  <c r="J25" i="18"/>
  <c r="J26" i="18"/>
  <c r="J27" i="18"/>
  <c r="J28" i="18"/>
  <c r="AF4" i="17"/>
  <c r="AF5" i="17"/>
  <c r="AF6" i="17"/>
  <c r="E7" i="17"/>
  <c r="E8" i="17"/>
  <c r="E9" i="17"/>
  <c r="E10" i="17"/>
  <c r="AF10" i="17"/>
  <c r="E11" i="17"/>
  <c r="B15" i="17"/>
  <c r="B16" i="17"/>
  <c r="C16" i="17"/>
  <c r="D16" i="17"/>
  <c r="E16" i="17"/>
  <c r="F16" i="17" s="1"/>
  <c r="F18" i="17" s="1"/>
  <c r="F19" i="17" s="1"/>
  <c r="F74" i="6" s="1"/>
  <c r="B17" i="17"/>
  <c r="C17" i="17"/>
  <c r="D17" i="17"/>
  <c r="E17" i="17"/>
  <c r="F17" i="17" s="1"/>
  <c r="AE21" i="17"/>
  <c r="AH21" i="17"/>
  <c r="AE22" i="17"/>
  <c r="B106" i="17"/>
  <c r="C106" i="17"/>
  <c r="G106" i="17"/>
  <c r="A107" i="17"/>
  <c r="B107" i="17"/>
  <c r="C107" i="17"/>
  <c r="G107" i="17"/>
  <c r="G109" i="17"/>
  <c r="B110" i="17"/>
  <c r="C110" i="17"/>
  <c r="G110" i="17"/>
  <c r="A111" i="17"/>
  <c r="C111" i="17"/>
  <c r="G111" i="17"/>
  <c r="A112" i="17"/>
  <c r="C112" i="17"/>
  <c r="G112" i="17"/>
  <c r="C113" i="17"/>
  <c r="G113" i="17"/>
  <c r="C114" i="17"/>
  <c r="G114" i="17"/>
  <c r="A116" i="17"/>
  <c r="B116" i="17"/>
  <c r="C116" i="17"/>
  <c r="A117" i="17"/>
  <c r="B117" i="17"/>
  <c r="C117" i="17"/>
  <c r="A118" i="17"/>
  <c r="B118" i="17"/>
  <c r="A119" i="17"/>
  <c r="B119" i="17"/>
  <c r="C119" i="17"/>
  <c r="A120" i="17"/>
  <c r="B120" i="17"/>
  <c r="C120" i="17"/>
  <c r="B121" i="17"/>
  <c r="C121" i="17"/>
  <c r="A122" i="17"/>
  <c r="B122" i="17"/>
  <c r="A123" i="17"/>
  <c r="B123" i="17"/>
  <c r="A124" i="17"/>
  <c r="B124" i="17"/>
  <c r="A125" i="17"/>
  <c r="B125" i="17"/>
  <c r="C125" i="17"/>
  <c r="A126" i="17"/>
  <c r="B126" i="17"/>
  <c r="C126" i="17"/>
  <c r="A127" i="17"/>
  <c r="B127" i="17"/>
  <c r="C127" i="17"/>
  <c r="A128" i="17"/>
  <c r="B128" i="17"/>
  <c r="C128" i="17"/>
  <c r="B129" i="17"/>
  <c r="C129" i="17"/>
  <c r="A130" i="17"/>
  <c r="B130" i="17"/>
  <c r="A131" i="17"/>
  <c r="B131" i="17"/>
  <c r="C131" i="17"/>
  <c r="A132" i="17"/>
  <c r="B132" i="17"/>
  <c r="C132" i="17"/>
  <c r="A133" i="17"/>
  <c r="B133" i="17"/>
  <c r="C133" i="17"/>
  <c r="A134" i="17"/>
  <c r="B134" i="17"/>
  <c r="C134" i="17"/>
  <c r="B135" i="17"/>
  <c r="C135" i="17"/>
  <c r="A136" i="17"/>
  <c r="B136" i="17"/>
  <c r="A137" i="17"/>
  <c r="B137" i="17"/>
  <c r="C137" i="17"/>
  <c r="A138" i="17"/>
  <c r="B138" i="17"/>
  <c r="C138" i="17"/>
  <c r="A139" i="17"/>
  <c r="B139" i="17"/>
  <c r="C139" i="17"/>
  <c r="B140" i="17"/>
  <c r="C140" i="17"/>
  <c r="A141" i="17"/>
  <c r="B141" i="17"/>
  <c r="A142" i="17"/>
  <c r="B142" i="17"/>
  <c r="C142" i="17"/>
  <c r="A143" i="17"/>
  <c r="B143" i="17"/>
  <c r="C143" i="17"/>
  <c r="A144" i="17"/>
  <c r="B144" i="17"/>
  <c r="C144" i="17"/>
  <c r="B145" i="17"/>
  <c r="C145" i="17"/>
  <c r="A146" i="17"/>
  <c r="B146" i="17"/>
  <c r="A147" i="17"/>
  <c r="B147" i="17"/>
  <c r="C147" i="17"/>
  <c r="A148" i="17"/>
  <c r="B148" i="17"/>
  <c r="C148" i="17"/>
  <c r="A149" i="17"/>
  <c r="B149" i="17"/>
  <c r="C149" i="17"/>
  <c r="A150" i="17"/>
  <c r="B150" i="17"/>
  <c r="C150" i="17"/>
  <c r="B151" i="17"/>
  <c r="C151" i="17"/>
  <c r="B152" i="17"/>
  <c r="C152" i="17"/>
  <c r="A154" i="17"/>
  <c r="B154" i="17"/>
  <c r="A155" i="17"/>
  <c r="B155" i="17"/>
  <c r="A156" i="17"/>
  <c r="B156" i="17"/>
  <c r="C156" i="17"/>
  <c r="A157" i="17"/>
  <c r="B157" i="17"/>
  <c r="C157" i="17"/>
  <c r="A158" i="17"/>
  <c r="B158" i="17"/>
  <c r="C158" i="17"/>
  <c r="B159" i="17"/>
  <c r="C159" i="17"/>
  <c r="B160" i="17"/>
  <c r="C160" i="17"/>
  <c r="A161" i="17"/>
  <c r="B161" i="17"/>
  <c r="A162" i="17"/>
  <c r="B162" i="17"/>
  <c r="A163" i="17"/>
  <c r="B163" i="17"/>
  <c r="C163" i="17"/>
  <c r="A164" i="17"/>
  <c r="B164" i="17"/>
  <c r="C164" i="17"/>
  <c r="A165" i="17"/>
  <c r="B165" i="17"/>
  <c r="C165" i="17"/>
  <c r="A166" i="17"/>
  <c r="B166" i="17"/>
  <c r="C166" i="17"/>
  <c r="A167" i="17"/>
  <c r="B167" i="17"/>
  <c r="C167" i="17"/>
  <c r="B168" i="17"/>
  <c r="C168" i="17"/>
  <c r="A169" i="17"/>
  <c r="B169" i="17"/>
  <c r="A170" i="17"/>
  <c r="B170" i="17"/>
  <c r="C170" i="17"/>
  <c r="A171" i="17"/>
  <c r="B171" i="17"/>
  <c r="C171" i="17"/>
  <c r="A172" i="17"/>
  <c r="B172" i="17"/>
  <c r="C172" i="17"/>
  <c r="A173" i="17"/>
  <c r="B173" i="17"/>
  <c r="C173" i="17"/>
  <c r="A174" i="17"/>
  <c r="B174" i="17"/>
  <c r="C174" i="17"/>
  <c r="A175" i="17"/>
  <c r="B175" i="17"/>
  <c r="C175" i="17"/>
  <c r="B176" i="17"/>
  <c r="C176" i="17"/>
  <c r="A177" i="17"/>
  <c r="B177" i="17"/>
  <c r="A178" i="17"/>
  <c r="B178" i="17"/>
  <c r="C178" i="17"/>
  <c r="A179" i="17"/>
  <c r="B179" i="17"/>
  <c r="C179" i="17"/>
  <c r="A180" i="17"/>
  <c r="B180" i="17"/>
  <c r="C180" i="17"/>
  <c r="A181" i="17"/>
  <c r="B181" i="17"/>
  <c r="C181" i="17"/>
  <c r="A182" i="17"/>
  <c r="B182" i="17"/>
  <c r="C182" i="17"/>
  <c r="A183" i="17"/>
  <c r="B183" i="17"/>
  <c r="C183" i="17"/>
  <c r="A184" i="17"/>
  <c r="B184" i="17"/>
  <c r="C184" i="17"/>
  <c r="A185" i="17"/>
  <c r="B185" i="17"/>
  <c r="C185" i="17"/>
  <c r="A186" i="17"/>
  <c r="B186" i="17"/>
  <c r="C186" i="17"/>
  <c r="B187" i="17"/>
  <c r="C187" i="17"/>
  <c r="A188" i="17"/>
  <c r="B188" i="17"/>
  <c r="A189" i="17"/>
  <c r="B189" i="17"/>
  <c r="C189" i="17"/>
  <c r="A190" i="17"/>
  <c r="B190" i="17"/>
  <c r="C190" i="17"/>
  <c r="A191" i="17"/>
  <c r="B191" i="17"/>
  <c r="C191" i="17"/>
  <c r="B192" i="17"/>
  <c r="C192" i="17"/>
  <c r="A193" i="17"/>
  <c r="B193" i="17"/>
  <c r="A194" i="17"/>
  <c r="B194" i="17"/>
  <c r="C194" i="17"/>
  <c r="A195" i="17"/>
  <c r="B195" i="17"/>
  <c r="C195" i="17"/>
  <c r="A196" i="17"/>
  <c r="B196" i="17"/>
  <c r="C196" i="17"/>
  <c r="B197" i="17"/>
  <c r="C197" i="17"/>
  <c r="A198" i="17"/>
  <c r="B198" i="17"/>
  <c r="A199" i="17"/>
  <c r="B199" i="17"/>
  <c r="C199" i="17"/>
  <c r="A200" i="17"/>
  <c r="B200" i="17"/>
  <c r="C200" i="17"/>
  <c r="B201" i="17"/>
  <c r="C201" i="17"/>
  <c r="A202" i="17"/>
  <c r="B202" i="17"/>
  <c r="A203" i="17"/>
  <c r="B203" i="17"/>
  <c r="C203" i="17"/>
  <c r="A204" i="17"/>
  <c r="B204" i="17"/>
  <c r="C204" i="17"/>
  <c r="A205" i="17"/>
  <c r="B205" i="17"/>
  <c r="C205" i="17"/>
  <c r="A206" i="17"/>
  <c r="B206" i="17"/>
  <c r="C206" i="17"/>
  <c r="A207" i="17"/>
  <c r="B207" i="17"/>
  <c r="C207" i="17"/>
  <c r="A208" i="17"/>
  <c r="B208" i="17"/>
  <c r="C208" i="17"/>
  <c r="B209" i="17"/>
  <c r="C209" i="17"/>
  <c r="A210" i="17"/>
  <c r="B210" i="17"/>
  <c r="A211" i="17"/>
  <c r="B211" i="17"/>
  <c r="C211" i="17"/>
  <c r="A212" i="17"/>
  <c r="B212" i="17"/>
  <c r="C212" i="17"/>
  <c r="A213" i="17"/>
  <c r="B213" i="17"/>
  <c r="C213" i="17"/>
  <c r="A214" i="17"/>
  <c r="B214" i="17"/>
  <c r="C214" i="17"/>
  <c r="A215" i="17"/>
  <c r="B215" i="17"/>
  <c r="A216" i="17"/>
  <c r="B216" i="17"/>
  <c r="C216" i="17"/>
  <c r="A217" i="17"/>
  <c r="B217" i="17"/>
  <c r="C217" i="17"/>
  <c r="A218" i="17"/>
  <c r="B218" i="17"/>
  <c r="C218" i="17"/>
  <c r="A219" i="17"/>
  <c r="B219" i="17"/>
  <c r="C219" i="17"/>
  <c r="B220" i="17"/>
  <c r="C220" i="17"/>
  <c r="B221" i="17"/>
  <c r="C221" i="17"/>
  <c r="B222" i="17"/>
  <c r="C222" i="17"/>
  <c r="AF4" i="16"/>
  <c r="AF5" i="16"/>
  <c r="AF6" i="16"/>
  <c r="D7" i="16"/>
  <c r="D8" i="16"/>
  <c r="D9" i="16"/>
  <c r="D10" i="16"/>
  <c r="AF10" i="16"/>
  <c r="D11" i="16"/>
  <c r="F20" i="16"/>
  <c r="I22" i="18" s="1"/>
  <c r="J22" i="18" s="1"/>
  <c r="AE22" i="16"/>
  <c r="B100" i="16"/>
  <c r="C100" i="16"/>
  <c r="G100" i="16"/>
  <c r="A101" i="16"/>
  <c r="B101" i="16"/>
  <c r="C101" i="16"/>
  <c r="G101" i="16"/>
  <c r="G103" i="16"/>
  <c r="B104" i="16"/>
  <c r="C104" i="16"/>
  <c r="G104" i="16"/>
  <c r="A105" i="16"/>
  <c r="C105" i="16"/>
  <c r="G105" i="16"/>
  <c r="A106" i="16"/>
  <c r="C106" i="16"/>
  <c r="G106" i="16"/>
  <c r="C107" i="16"/>
  <c r="G107" i="16"/>
  <c r="C108" i="16"/>
  <c r="G108" i="16"/>
  <c r="A110" i="16"/>
  <c r="B110" i="16"/>
  <c r="C110" i="16"/>
  <c r="A111" i="16"/>
  <c r="B111" i="16"/>
  <c r="C111" i="16"/>
  <c r="A112" i="16"/>
  <c r="B112" i="16"/>
  <c r="A113" i="16"/>
  <c r="B113" i="16"/>
  <c r="C113" i="16"/>
  <c r="A114" i="16"/>
  <c r="B114" i="16"/>
  <c r="C114" i="16"/>
  <c r="B115" i="16"/>
  <c r="C115" i="16"/>
  <c r="A116" i="16"/>
  <c r="B116" i="16"/>
  <c r="A117" i="16"/>
  <c r="B117" i="16"/>
  <c r="A118" i="16"/>
  <c r="B118" i="16"/>
  <c r="A119" i="16"/>
  <c r="B119" i="16"/>
  <c r="C119" i="16"/>
  <c r="A120" i="16"/>
  <c r="B120" i="16"/>
  <c r="C120" i="16"/>
  <c r="A121" i="16"/>
  <c r="B121" i="16"/>
  <c r="C121" i="16"/>
  <c r="A122" i="16"/>
  <c r="B122" i="16"/>
  <c r="C122" i="16"/>
  <c r="B123" i="16"/>
  <c r="C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B134" i="16"/>
  <c r="C134" i="16"/>
  <c r="A135" i="16"/>
  <c r="B135" i="16"/>
  <c r="A136" i="16"/>
  <c r="B136" i="16"/>
  <c r="C136" i="16"/>
  <c r="A137" i="16"/>
  <c r="B137" i="16"/>
  <c r="C137" i="16"/>
  <c r="A138" i="16"/>
  <c r="B138" i="16"/>
  <c r="C138" i="16"/>
  <c r="B139" i="16"/>
  <c r="C139" i="16"/>
  <c r="A140" i="16"/>
  <c r="B140" i="16"/>
  <c r="A141" i="16"/>
  <c r="B141" i="16"/>
  <c r="C141" i="16"/>
  <c r="A142" i="16"/>
  <c r="B142" i="16"/>
  <c r="C142" i="16"/>
  <c r="A143" i="16"/>
  <c r="B143" i="16"/>
  <c r="C143" i="16"/>
  <c r="A144" i="16"/>
  <c r="B144" i="16"/>
  <c r="C144" i="16"/>
  <c r="B145" i="16"/>
  <c r="C145" i="16"/>
  <c r="B146" i="16"/>
  <c r="C146" i="16"/>
  <c r="A148" i="16"/>
  <c r="B148" i="16"/>
  <c r="A149" i="16"/>
  <c r="B149" i="16"/>
  <c r="A150" i="16"/>
  <c r="B150" i="16"/>
  <c r="C150" i="16"/>
  <c r="A151" i="16"/>
  <c r="B151" i="16"/>
  <c r="C151" i="16"/>
  <c r="A152" i="16"/>
  <c r="B152" i="16"/>
  <c r="C152" i="16"/>
  <c r="B153" i="16"/>
  <c r="C153" i="16"/>
  <c r="B154" i="16"/>
  <c r="C154" i="16"/>
  <c r="A155" i="16"/>
  <c r="B155" i="16"/>
  <c r="A156" i="16"/>
  <c r="B156" i="16"/>
  <c r="A157" i="16"/>
  <c r="B157" i="16"/>
  <c r="C157" i="16"/>
  <c r="A158" i="16"/>
  <c r="B158" i="16"/>
  <c r="C158" i="16"/>
  <c r="A159" i="16"/>
  <c r="B159" i="16"/>
  <c r="C159" i="16"/>
  <c r="A160" i="16"/>
  <c r="B160" i="16"/>
  <c r="C160" i="16"/>
  <c r="A161" i="16"/>
  <c r="B161" i="16"/>
  <c r="C161" i="16"/>
  <c r="B162" i="16"/>
  <c r="C162" i="16"/>
  <c r="A163" i="16"/>
  <c r="B163" i="16"/>
  <c r="A164" i="16"/>
  <c r="B164" i="16"/>
  <c r="C164" i="16"/>
  <c r="A165" i="16"/>
  <c r="B165" i="16"/>
  <c r="C165" i="16"/>
  <c r="A166" i="16"/>
  <c r="B166" i="16"/>
  <c r="C166" i="16"/>
  <c r="A167" i="16"/>
  <c r="B167" i="16"/>
  <c r="C167" i="16"/>
  <c r="A168" i="16"/>
  <c r="B168" i="16"/>
  <c r="C168" i="16"/>
  <c r="A169" i="16"/>
  <c r="B169" i="16"/>
  <c r="C169" i="16"/>
  <c r="B170" i="16"/>
  <c r="C170" i="16"/>
  <c r="A171" i="16"/>
  <c r="B171" i="16"/>
  <c r="A172" i="16"/>
  <c r="B172" i="16"/>
  <c r="C172" i="16"/>
  <c r="A173" i="16"/>
  <c r="B173" i="16"/>
  <c r="C173" i="16"/>
  <c r="A174" i="16"/>
  <c r="B174" i="16"/>
  <c r="C174" i="16"/>
  <c r="A175" i="16"/>
  <c r="B175" i="16"/>
  <c r="C175" i="16"/>
  <c r="A176" i="16"/>
  <c r="B176" i="16"/>
  <c r="C176" i="16"/>
  <c r="A177" i="16"/>
  <c r="B177" i="16"/>
  <c r="C177" i="16"/>
  <c r="A178" i="16"/>
  <c r="B178" i="16"/>
  <c r="C178" i="16"/>
  <c r="A179" i="16"/>
  <c r="B179" i="16"/>
  <c r="C179" i="16"/>
  <c r="A180" i="16"/>
  <c r="B180" i="16"/>
  <c r="C180" i="16"/>
  <c r="B181" i="16"/>
  <c r="C181" i="16"/>
  <c r="A182" i="16"/>
  <c r="B182" i="16"/>
  <c r="A183" i="16"/>
  <c r="B183" i="16"/>
  <c r="C183" i="16"/>
  <c r="A184" i="16"/>
  <c r="B184" i="16"/>
  <c r="C184" i="16"/>
  <c r="A185" i="16"/>
  <c r="B185" i="16"/>
  <c r="C185" i="16"/>
  <c r="B186" i="16"/>
  <c r="C186" i="16"/>
  <c r="A187" i="16"/>
  <c r="B187" i="16"/>
  <c r="A188" i="16"/>
  <c r="B188" i="16"/>
  <c r="C188" i="16"/>
  <c r="A189" i="16"/>
  <c r="B189" i="16"/>
  <c r="C189" i="16"/>
  <c r="A190" i="16"/>
  <c r="B190" i="16"/>
  <c r="C190" i="16"/>
  <c r="B191" i="16"/>
  <c r="C191" i="16"/>
  <c r="A192" i="16"/>
  <c r="B192" i="16"/>
  <c r="A193" i="16"/>
  <c r="B193" i="16"/>
  <c r="C193" i="16"/>
  <c r="A194" i="16"/>
  <c r="B194" i="16"/>
  <c r="C194" i="16"/>
  <c r="B195" i="16"/>
  <c r="C195" i="16"/>
  <c r="A196" i="16"/>
  <c r="B196" i="16"/>
  <c r="A197" i="16"/>
  <c r="B197" i="16"/>
  <c r="C197" i="16"/>
  <c r="A198" i="16"/>
  <c r="B198" i="16"/>
  <c r="C198" i="16"/>
  <c r="A199" i="16"/>
  <c r="B199" i="16"/>
  <c r="C199" i="16"/>
  <c r="A200" i="16"/>
  <c r="B200" i="16"/>
  <c r="C200" i="16"/>
  <c r="A201" i="16"/>
  <c r="B201" i="16"/>
  <c r="C201" i="16"/>
  <c r="A202" i="16"/>
  <c r="B202" i="16"/>
  <c r="C202" i="16"/>
  <c r="B203" i="16"/>
  <c r="C203" i="16"/>
  <c r="A204" i="16"/>
  <c r="B204" i="16"/>
  <c r="A205" i="16"/>
  <c r="B205" i="16"/>
  <c r="C205" i="16"/>
  <c r="A206" i="16"/>
  <c r="B206" i="16"/>
  <c r="C206" i="16"/>
  <c r="A207" i="16"/>
  <c r="B207" i="16"/>
  <c r="C207" i="16"/>
  <c r="A208" i="16"/>
  <c r="B208" i="16"/>
  <c r="C208" i="16"/>
  <c r="A209" i="16"/>
  <c r="B209" i="16"/>
  <c r="A210" i="16"/>
  <c r="B210" i="16"/>
  <c r="C210" i="16"/>
  <c r="A211" i="16"/>
  <c r="B211" i="16"/>
  <c r="C211" i="16"/>
  <c r="A212" i="16"/>
  <c r="B212" i="16"/>
  <c r="C212" i="16"/>
  <c r="A213" i="16"/>
  <c r="B213" i="16"/>
  <c r="C213" i="16"/>
  <c r="B214" i="16"/>
  <c r="C214" i="16"/>
  <c r="B215" i="16"/>
  <c r="C215" i="16"/>
  <c r="B216" i="16"/>
  <c r="C216" i="16"/>
  <c r="D7" i="15"/>
  <c r="D8" i="15"/>
  <c r="D9" i="15"/>
  <c r="D10" i="15"/>
  <c r="D11" i="15"/>
  <c r="B15" i="15"/>
  <c r="B17" i="15"/>
  <c r="D8" i="14"/>
  <c r="D9" i="14"/>
  <c r="D10" i="14"/>
  <c r="D11" i="14"/>
  <c r="D12" i="14"/>
  <c r="D7" i="13"/>
  <c r="D8" i="13"/>
  <c r="D9" i="13"/>
  <c r="D10" i="13"/>
  <c r="D11" i="13"/>
  <c r="D8" i="12"/>
  <c r="D9" i="12"/>
  <c r="D10" i="12"/>
  <c r="D11" i="12"/>
  <c r="D12" i="12"/>
  <c r="D14" i="24"/>
  <c r="K15" i="12"/>
  <c r="D15" i="24" s="1"/>
  <c r="F23" i="24" s="1"/>
  <c r="O15" i="12"/>
  <c r="I16" i="12"/>
  <c r="M16" i="12" s="1"/>
  <c r="K16" i="12"/>
  <c r="O16" i="12"/>
  <c r="E7" i="11"/>
  <c r="E8" i="11"/>
  <c r="E9" i="11"/>
  <c r="E10" i="11"/>
  <c r="E11" i="11"/>
  <c r="F19" i="11"/>
  <c r="I27" i="18"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I4" i="9"/>
  <c r="AI5" i="9"/>
  <c r="AI6" i="9"/>
  <c r="J8" i="9"/>
  <c r="J9" i="9"/>
  <c r="J10" i="9"/>
  <c r="J11" i="9"/>
  <c r="AI11" i="9"/>
  <c r="J12" i="9"/>
  <c r="K23"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8" i="7"/>
  <c r="I9" i="7"/>
  <c r="I10" i="7"/>
  <c r="I11" i="7"/>
  <c r="I12" i="7"/>
  <c r="J20" i="7"/>
  <c r="J21" i="7"/>
  <c r="J22" i="7"/>
  <c r="J23" i="7"/>
  <c r="J24" i="7"/>
  <c r="J25" i="7"/>
  <c r="J26" i="7"/>
  <c r="J27" i="7"/>
  <c r="J28" i="7"/>
  <c r="J29" i="7"/>
  <c r="J30" i="7"/>
  <c r="J32" i="7"/>
  <c r="J33" i="7"/>
  <c r="J34" i="7"/>
  <c r="J35" i="7"/>
  <c r="J36" i="7"/>
  <c r="J37" i="7"/>
  <c r="J38" i="7"/>
  <c r="J39" i="7"/>
  <c r="J40" i="7"/>
  <c r="J42" i="7"/>
  <c r="J43" i="7"/>
  <c r="J44" i="7"/>
  <c r="J45" i="7"/>
  <c r="J46" i="7"/>
  <c r="J47" i="7"/>
  <c r="Z1" i="6"/>
  <c r="Z2"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9" i="5"/>
  <c r="A7" i="17" s="1"/>
  <c r="A110" i="17" s="1"/>
  <c r="C10" i="5"/>
  <c r="B8" i="17" s="1"/>
  <c r="B111" i="17" s="1"/>
  <c r="C11" i="5"/>
  <c r="B9" i="17" s="1"/>
  <c r="B112" i="17" s="1"/>
  <c r="C12" i="5"/>
  <c r="B10" i="17" s="1"/>
  <c r="B113" i="17" s="1"/>
  <c r="C13" i="5"/>
  <c r="B11" i="16" s="1"/>
  <c r="B108" i="16" s="1"/>
  <c r="F19" i="5"/>
  <c r="F18" i="7" s="1"/>
  <c r="J21" i="5"/>
  <c r="M21" i="5" s="1"/>
  <c r="N21" i="5" s="1"/>
  <c r="J22" i="5"/>
  <c r="M22" i="5" s="1"/>
  <c r="N22" i="5" s="1"/>
  <c r="K22" i="5" s="1"/>
  <c r="J23" i="5"/>
  <c r="M23" i="5" s="1"/>
  <c r="N23" i="5" s="1"/>
  <c r="K23" i="5" s="1"/>
  <c r="J24" i="5"/>
  <c r="M24" i="5" s="1"/>
  <c r="N24" i="5" s="1"/>
  <c r="K24" i="5" s="1"/>
  <c r="J25" i="5"/>
  <c r="J26" i="5"/>
  <c r="M26" i="5" s="1"/>
  <c r="N26" i="5" s="1"/>
  <c r="K26" i="5" s="1"/>
  <c r="J27" i="5"/>
  <c r="M27" i="5" s="1"/>
  <c r="N27" i="5" s="1"/>
  <c r="K27" i="5" s="1"/>
  <c r="J28" i="5"/>
  <c r="M28" i="5" s="1"/>
  <c r="N28" i="5" s="1"/>
  <c r="K28" i="5" s="1"/>
  <c r="J29" i="5"/>
  <c r="M29" i="5" s="1"/>
  <c r="N29" i="5" s="1"/>
  <c r="K29" i="5" s="1"/>
  <c r="J30" i="5"/>
  <c r="M30" i="5" s="1"/>
  <c r="N30" i="5" s="1"/>
  <c r="K30" i="5" s="1"/>
  <c r="J31" i="5"/>
  <c r="M31" i="5" s="1"/>
  <c r="N31" i="5" s="1"/>
  <c r="K31" i="5" s="1"/>
  <c r="M32" i="5"/>
  <c r="N32" i="5" s="1"/>
  <c r="J33" i="5"/>
  <c r="M33" i="5" s="1"/>
  <c r="N33" i="5" s="1"/>
  <c r="K33" i="5" s="1"/>
  <c r="J34" i="5"/>
  <c r="M34" i="5" s="1"/>
  <c r="N34" i="5" s="1"/>
  <c r="K34" i="5" s="1"/>
  <c r="J35" i="5"/>
  <c r="M35" i="5" s="1"/>
  <c r="N35" i="5" s="1"/>
  <c r="K35" i="5" s="1"/>
  <c r="J36" i="5"/>
  <c r="M36" i="5" s="1"/>
  <c r="N36" i="5" s="1"/>
  <c r="K36" i="5" s="1"/>
  <c r="J37" i="5"/>
  <c r="M37" i="5" s="1"/>
  <c r="N37" i="5" s="1"/>
  <c r="K37" i="5" s="1"/>
  <c r="J38" i="5"/>
  <c r="M38" i="5" s="1"/>
  <c r="N38" i="5" s="1"/>
  <c r="K38" i="5" s="1"/>
  <c r="J39" i="5"/>
  <c r="M39" i="5" s="1"/>
  <c r="N39" i="5" s="1"/>
  <c r="K39" i="5" s="1"/>
  <c r="J40" i="5"/>
  <c r="M40" i="5" s="1"/>
  <c r="N40" i="5" s="1"/>
  <c r="K40" i="5" s="1"/>
  <c r="J41" i="5"/>
  <c r="M41" i="5" s="1"/>
  <c r="N41" i="5" s="1"/>
  <c r="K41" i="5" s="1"/>
  <c r="M42" i="5"/>
  <c r="N42" i="5" s="1"/>
  <c r="J43" i="5"/>
  <c r="M43" i="5" s="1"/>
  <c r="N43" i="5" s="1"/>
  <c r="K43" i="5" s="1"/>
  <c r="J44" i="5"/>
  <c r="M44" i="5" s="1"/>
  <c r="N44" i="5" s="1"/>
  <c r="K44" i="5" s="1"/>
  <c r="J45" i="5"/>
  <c r="M45" i="5" s="1"/>
  <c r="N45" i="5" s="1"/>
  <c r="K45" i="5" s="1"/>
  <c r="J46" i="5"/>
  <c r="M46" i="5" s="1"/>
  <c r="N46" i="5" s="1"/>
  <c r="K46" i="5" s="1"/>
  <c r="J47" i="5"/>
  <c r="M47" i="5" s="1"/>
  <c r="N47" i="5" s="1"/>
  <c r="K47" i="5" s="1"/>
  <c r="J48" i="5"/>
  <c r="M48" i="5" s="1"/>
  <c r="N48" i="5" s="1"/>
  <c r="K48" i="5" s="1"/>
  <c r="B57" i="5"/>
  <c r="B58" i="5"/>
  <c r="I58" i="5"/>
  <c r="I59" i="5"/>
  <c r="I6" i="4"/>
  <c r="H39" i="22" s="1"/>
  <c r="B7" i="4"/>
  <c r="B9" i="4"/>
  <c r="A7" i="5" s="1"/>
  <c r="A6" i="17" s="1"/>
  <c r="A109" i="17" s="1"/>
  <c r="B10" i="4"/>
  <c r="B14" i="4"/>
  <c r="B15" i="4"/>
  <c r="H33" i="4"/>
  <c r="G33" i="4" s="1"/>
  <c r="B2" i="2"/>
  <c r="A3" i="16" s="1"/>
  <c r="A100" i="16" s="1"/>
  <c r="F2" i="2"/>
  <c r="B3" i="2"/>
  <c r="A1" i="9" s="1"/>
  <c r="F50" i="22" l="1"/>
  <c r="B6" i="22"/>
  <c r="AG6" i="22" s="1"/>
  <c r="B28" i="9"/>
  <c r="C24" i="17"/>
  <c r="J29" i="9"/>
  <c r="C25" i="17"/>
  <c r="J30" i="9"/>
  <c r="B47" i="22"/>
  <c r="B29" i="9"/>
  <c r="D19" i="14"/>
  <c r="J51" i="5"/>
  <c r="D20" i="24" s="1"/>
  <c r="F20" i="24" s="1"/>
  <c r="C50" i="22"/>
  <c r="J50" i="5"/>
  <c r="I18" i="18" s="1"/>
  <c r="J18" i="18" s="1"/>
  <c r="T76" i="6"/>
  <c r="J33" i="24"/>
  <c r="K35" i="24"/>
  <c r="F72" i="6"/>
  <c r="E52" i="22"/>
  <c r="B26" i="23"/>
  <c r="O35" i="24"/>
  <c r="K17" i="12"/>
  <c r="O34" i="24"/>
  <c r="E16" i="20"/>
  <c r="N36" i="24"/>
  <c r="O31" i="24"/>
  <c r="A1" i="6"/>
  <c r="K34" i="24"/>
  <c r="A38" i="24"/>
  <c r="C16" i="22"/>
  <c r="A4" i="7"/>
  <c r="C12" i="18"/>
  <c r="A3" i="14"/>
  <c r="A3" i="10"/>
  <c r="A3" i="9"/>
  <c r="A3" i="8"/>
  <c r="A3" i="13"/>
  <c r="B1" i="4"/>
  <c r="A3" i="17"/>
  <c r="A106" i="17" s="1"/>
  <c r="A3" i="6"/>
  <c r="A3" i="11"/>
  <c r="B2" i="4"/>
  <c r="K21" i="5"/>
  <c r="A1" i="8"/>
  <c r="A1" i="14"/>
  <c r="A2" i="18"/>
  <c r="A1" i="16"/>
  <c r="A98" i="16" s="1"/>
  <c r="A1" i="7"/>
  <c r="M25" i="5"/>
  <c r="N25" i="5" s="1"/>
  <c r="K25" i="5" s="1"/>
  <c r="D25" i="14"/>
  <c r="F16" i="21"/>
  <c r="B51" i="22"/>
  <c r="K33" i="24"/>
  <c r="A1" i="11"/>
  <c r="A3" i="15"/>
  <c r="A1" i="10"/>
  <c r="E16" i="19"/>
  <c r="B54" i="22"/>
  <c r="K36" i="24"/>
  <c r="A1" i="15"/>
  <c r="A1" i="22"/>
  <c r="B77" i="6"/>
  <c r="J49" i="7"/>
  <c r="I25" i="18" s="1"/>
  <c r="O17" i="12"/>
  <c r="B53" i="22"/>
  <c r="O37" i="24"/>
  <c r="A1" i="5"/>
  <c r="A1" i="17"/>
  <c r="A104" i="17" s="1"/>
  <c r="A1" i="12"/>
  <c r="A3" i="12"/>
  <c r="A1" i="13"/>
  <c r="F35" i="23"/>
  <c r="F16" i="23" s="1"/>
  <c r="O33" i="24"/>
  <c r="K31" i="24"/>
  <c r="F15" i="23"/>
  <c r="A6" i="6"/>
  <c r="I21" i="18"/>
  <c r="J21" i="18" s="1"/>
  <c r="F33" i="24"/>
  <c r="F15" i="24" s="1"/>
  <c r="F71" i="6"/>
  <c r="D21" i="14"/>
  <c r="I28" i="18"/>
  <c r="F36" i="23"/>
  <c r="F18" i="23" s="1"/>
  <c r="K37" i="24"/>
  <c r="N33" i="24"/>
  <c r="AG10" i="22"/>
  <c r="D18" i="24"/>
  <c r="F22" i="24"/>
  <c r="U1" i="6"/>
  <c r="U2" i="6" s="1"/>
  <c r="I54" i="7"/>
  <c r="B53" i="7"/>
  <c r="A7" i="7"/>
  <c r="E60" i="8"/>
  <c r="B59" i="8"/>
  <c r="B11" i="8"/>
  <c r="C11" i="9"/>
  <c r="C10" i="9"/>
  <c r="C9" i="9"/>
  <c r="A8" i="9"/>
  <c r="A6" i="9"/>
  <c r="E85" i="10"/>
  <c r="B84" i="10"/>
  <c r="B10" i="10"/>
  <c r="B9" i="10"/>
  <c r="B8" i="10"/>
  <c r="A7" i="10"/>
  <c r="A6" i="10"/>
  <c r="A6" i="11"/>
  <c r="B21" i="12"/>
  <c r="B20" i="12"/>
  <c r="A6" i="12"/>
  <c r="B22" i="13"/>
  <c r="B21" i="13"/>
  <c r="B11" i="13"/>
  <c r="B10" i="13"/>
  <c r="B9" i="13"/>
  <c r="B8" i="13"/>
  <c r="A7" i="13"/>
  <c r="D31" i="14"/>
  <c r="D30" i="14"/>
  <c r="A6" i="14"/>
  <c r="B30" i="15"/>
  <c r="B29" i="15"/>
  <c r="B11" i="15"/>
  <c r="B10" i="15"/>
  <c r="B9" i="15"/>
  <c r="B8" i="15"/>
  <c r="A7" i="15"/>
  <c r="C25" i="16"/>
  <c r="C24" i="16"/>
  <c r="B10" i="16"/>
  <c r="B107" i="16" s="1"/>
  <c r="B9" i="16"/>
  <c r="B106" i="16" s="1"/>
  <c r="B8" i="16"/>
  <c r="B105" i="16" s="1"/>
  <c r="A7" i="16"/>
  <c r="A104" i="16" s="1"/>
  <c r="A6" i="16"/>
  <c r="A103" i="16" s="1"/>
  <c r="B25" i="17"/>
  <c r="B24" i="17"/>
  <c r="B11" i="17"/>
  <c r="B114" i="17" s="1"/>
  <c r="F42" i="18"/>
  <c r="F41" i="18"/>
  <c r="G39" i="18"/>
  <c r="F47" i="22"/>
  <c r="F46" i="22"/>
  <c r="F44" i="22"/>
  <c r="D4" i="24"/>
  <c r="I55" i="7"/>
  <c r="B54" i="7"/>
  <c r="C12" i="7"/>
  <c r="C11" i="7"/>
  <c r="C10" i="7"/>
  <c r="C9" i="7"/>
  <c r="A8" i="7"/>
  <c r="E61" i="8"/>
  <c r="B60" i="8"/>
  <c r="B10" i="8"/>
  <c r="B9" i="8"/>
  <c r="B8" i="8"/>
  <c r="A7" i="8"/>
  <c r="A6" i="8"/>
  <c r="C12" i="9"/>
  <c r="E86" i="10"/>
  <c r="B85" i="10"/>
  <c r="B11" i="10"/>
  <c r="B11" i="11"/>
  <c r="B10" i="11"/>
  <c r="B9" i="11"/>
  <c r="B8" i="11"/>
  <c r="A7" i="11"/>
  <c r="D21" i="12"/>
  <c r="D20" i="12"/>
  <c r="B12" i="12"/>
  <c r="B11" i="12"/>
  <c r="B10" i="12"/>
  <c r="B9" i="12"/>
  <c r="A8" i="12"/>
  <c r="D22" i="13"/>
  <c r="D21" i="13"/>
  <c r="A6" i="13"/>
  <c r="B31" i="14"/>
  <c r="B30" i="14"/>
  <c r="B12" i="14"/>
  <c r="B11" i="14"/>
  <c r="B10" i="14"/>
  <c r="B9" i="14"/>
  <c r="A8" i="14"/>
  <c r="D30" i="15"/>
  <c r="D29" i="15"/>
  <c r="A6" i="15"/>
  <c r="B25" i="16"/>
  <c r="B24" i="16"/>
  <c r="C42" i="18"/>
  <c r="C41" i="18"/>
  <c r="B46" i="22"/>
  <c r="AG7" i="22" l="1"/>
  <c r="AG8" i="22" s="1"/>
  <c r="B41" i="22" s="1"/>
  <c r="L24" i="9"/>
  <c r="I24" i="18"/>
  <c r="J52" i="5"/>
  <c r="D15" i="14" s="1"/>
  <c r="I19" i="18"/>
  <c r="J19" i="18" s="1"/>
  <c r="D17" i="14"/>
  <c r="D7" i="24" s="1"/>
  <c r="F7" i="24" s="1"/>
  <c r="I41" i="24"/>
  <c r="I40" i="24"/>
  <c r="F73" i="6"/>
  <c r="F75" i="6" s="1"/>
  <c r="Q76" i="6" s="1"/>
  <c r="I16" i="18"/>
  <c r="N49" i="5"/>
  <c r="K49" i="5" s="1"/>
  <c r="I39" i="24"/>
  <c r="I15" i="18"/>
  <c r="J15" i="18" s="1"/>
  <c r="O18" i="18" s="1"/>
  <c r="I26" i="18"/>
  <c r="I20" i="18"/>
  <c r="J20" i="18" s="1"/>
  <c r="F37" i="23"/>
  <c r="F38" i="23" s="1"/>
  <c r="F17" i="23" s="1"/>
  <c r="F19" i="23" s="1"/>
  <c r="D23" i="14" l="1"/>
  <c r="D16" i="12"/>
  <c r="D8" i="24"/>
  <c r="F8" i="24" s="1"/>
  <c r="D7" i="23"/>
  <c r="F7" i="23" s="1"/>
  <c r="K53" i="5"/>
  <c r="H11" i="23"/>
  <c r="D11" i="23" s="1"/>
  <c r="F11" i="23" s="1"/>
  <c r="O20" i="18"/>
  <c r="D16" i="13" s="1"/>
  <c r="D15" i="23" s="1"/>
  <c r="L25" i="23" s="1"/>
  <c r="K25" i="23" s="1"/>
  <c r="B25" i="23" s="1"/>
  <c r="O22" i="18"/>
  <c r="O19" i="18"/>
  <c r="D16" i="15" s="1"/>
  <c r="O21" i="18"/>
  <c r="D20" i="15" s="1"/>
  <c r="D14" i="13"/>
  <c r="D14" i="23" s="1"/>
  <c r="D6" i="24"/>
  <c r="D6" i="23"/>
  <c r="D27" i="14" l="1"/>
  <c r="D17" i="12"/>
  <c r="AF3" i="17"/>
  <c r="AF7" i="17" s="1"/>
  <c r="AC3" i="10"/>
  <c r="AC7" i="10" s="1"/>
  <c r="M3" i="8"/>
  <c r="M7" i="8" s="1"/>
  <c r="AI3" i="9"/>
  <c r="AI8" i="9" s="1"/>
  <c r="D8" i="23"/>
  <c r="F8" i="23" s="1"/>
  <c r="AF3" i="16"/>
  <c r="AF7" i="16" s="1"/>
  <c r="D18" i="15"/>
  <c r="D24" i="15"/>
  <c r="I14" i="16"/>
  <c r="D14" i="15"/>
  <c r="D18" i="13"/>
  <c r="F35" i="24"/>
  <c r="F36" i="24" s="1"/>
  <c r="F16" i="24" s="1"/>
  <c r="F6" i="24"/>
  <c r="F10" i="24" s="1"/>
  <c r="D10" i="24"/>
  <c r="F6" i="23"/>
  <c r="D19" i="23"/>
  <c r="L24" i="23"/>
  <c r="K24" i="23" s="1"/>
  <c r="B24" i="23" s="1"/>
  <c r="F10" i="23" l="1"/>
  <c r="F20" i="23" s="1"/>
  <c r="D10" i="23"/>
  <c r="D12" i="23" s="1"/>
  <c r="D22" i="15"/>
  <c r="D26" i="15"/>
  <c r="A1" i="25" s="1"/>
  <c r="A9" i="25" s="1"/>
  <c r="B9" i="25" s="1"/>
  <c r="D9" i="25" s="1"/>
  <c r="I19" i="16"/>
  <c r="I17" i="16"/>
  <c r="I18" i="16"/>
  <c r="D12" i="24"/>
  <c r="D19" i="24"/>
  <c r="F19" i="24"/>
  <c r="F12" i="24"/>
  <c r="F12" i="23" l="1"/>
  <c r="D20" i="23"/>
  <c r="A7" i="25"/>
  <c r="B7" i="25" s="1"/>
  <c r="D7" i="25" s="1"/>
  <c r="A6" i="25"/>
  <c r="B6" i="25" s="1"/>
  <c r="A10" i="25"/>
  <c r="B10" i="25" s="1"/>
  <c r="D10" i="25" s="1"/>
  <c r="A11" i="25"/>
  <c r="B11" i="25" s="1"/>
  <c r="D11" i="25" s="1"/>
  <c r="A8" i="25"/>
  <c r="B8" i="25" s="1"/>
  <c r="D8" i="25" s="1"/>
  <c r="A4" i="25" l="1"/>
</calcChain>
</file>

<file path=xl/sharedStrings.xml><?xml version="1.0" encoding="utf-8"?>
<sst xmlns="http://schemas.openxmlformats.org/spreadsheetml/2006/main" count="1097" uniqueCount="600">
  <si>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</si>
  <si>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</si>
  <si>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</si>
  <si>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</si>
  <si>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</si>
  <si>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</si>
  <si>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</si>
  <si>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</si>
  <si>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</si>
  <si>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</si>
  <si>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</si>
  <si>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</si>
  <si>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</si>
  <si>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</si>
  <si>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</si>
  <si>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</si>
  <si>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</si>
  <si>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</si>
  <si>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</si>
  <si>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</si>
  <si>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</si>
  <si>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</si>
  <si>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</si>
  <si>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</si>
  <si>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</si>
  <si>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Plant and Equipment (including Mandatory Spares Parts) to be supplied, including Type Test Charges for Tests to be conducted</t>
  </si>
  <si>
    <t>Local Transportation, Insurance and other Incidental Services</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</si>
  <si>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</si>
  <si>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</si>
  <si>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</si>
  <si>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</si>
  <si>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</si>
  <si>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</si>
  <si>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</si>
  <si>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</si>
  <si>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</si>
  <si>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</si>
  <si>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</si>
  <si>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</si>
  <si>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Schedule-1 :  (Direct Only)</t>
  </si>
  <si>
    <t>Schedule-2 : Freight &amp; Insurance</t>
  </si>
  <si>
    <t>Schedule-3 : Erection Charges</t>
  </si>
  <si>
    <t>Schedule-6 : Type Test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</si>
  <si>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</si>
  <si>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</si>
  <si>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</si>
  <si>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</si>
  <si>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</si>
  <si>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</si>
  <si>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</si>
  <si>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</si>
  <si>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</si>
  <si>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</si>
  <si>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</si>
  <si>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</si>
  <si>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</si>
  <si>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</si>
  <si>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</si>
  <si>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</si>
  <si>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</si>
  <si>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</si>
  <si>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</si>
  <si>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</si>
  <si>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</si>
  <si>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</si>
  <si>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</si>
  <si>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</si>
  <si>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</si>
  <si>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</si>
  <si>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</si>
  <si>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</si>
  <si>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</si>
  <si>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</si>
  <si>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</si>
  <si>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</si>
  <si>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</si>
  <si>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</si>
  <si>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</si>
  <si>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</si>
  <si>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</si>
  <si>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</si>
  <si>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</si>
  <si>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</si>
  <si>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</si>
  <si>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</si>
  <si>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</si>
  <si>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</si>
  <si>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</si>
  <si>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</si>
  <si>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</si>
  <si>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</si>
  <si>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</si>
  <si>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</si>
  <si>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</si>
  <si>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</si>
  <si>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</si>
  <si>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</si>
  <si>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</si>
  <si>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</si>
  <si>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</si>
  <si>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</si>
  <si>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</si>
  <si>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</si>
  <si>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</si>
  <si>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</si>
  <si>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</si>
  <si>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</si>
  <si>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</si>
  <si>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</si>
  <si>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</si>
  <si>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</si>
  <si>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</si>
  <si>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</si>
  <si>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</si>
  <si>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</si>
  <si>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</si>
  <si>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</si>
  <si>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</si>
  <si>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</si>
  <si>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</si>
  <si>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</si>
  <si>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</si>
  <si>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</si>
  <si>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</si>
  <si>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</si>
  <si>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</si>
  <si>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</si>
  <si>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</si>
  <si>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</si>
  <si>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</si>
  <si>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</si>
  <si>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</si>
  <si>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</si>
  <si>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</si>
  <si>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</si>
  <si>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</si>
  <si>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</si>
  <si>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</si>
  <si>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</si>
  <si>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</si>
  <si>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</si>
  <si>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</si>
  <si>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</si>
  <si>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</si>
  <si>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</si>
  <si>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</si>
  <si>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</si>
  <si>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</si>
  <si>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</si>
  <si>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</si>
  <si>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</si>
  <si>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</si>
  <si>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</si>
  <si>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</si>
  <si>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</si>
  <si>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</si>
  <si>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</si>
  <si>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</si>
  <si>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</si>
  <si>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</si>
  <si>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</si>
  <si>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</si>
  <si>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</si>
  <si>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</si>
  <si>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</si>
  <si>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</si>
  <si>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</si>
  <si>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</si>
  <si>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</si>
  <si>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</si>
  <si>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</si>
  <si>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</si>
  <si>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</si>
  <si>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</si>
  <si>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</si>
  <si>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</si>
  <si>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</si>
  <si>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</si>
  <si>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</si>
  <si>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</si>
  <si>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</si>
  <si>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</si>
  <si>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</si>
  <si>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</si>
  <si>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</si>
  <si>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</si>
  <si>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</si>
  <si>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</si>
  <si>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</si>
  <si>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</si>
  <si>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</si>
  <si>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</si>
  <si>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</si>
  <si>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</si>
  <si>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</si>
  <si>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</si>
  <si>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</si>
  <si>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</si>
  <si>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</si>
  <si>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</si>
  <si>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</si>
  <si>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</si>
  <si>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</si>
  <si>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</si>
  <si>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</si>
  <si>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</si>
  <si>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</si>
  <si>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</si>
  <si>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</si>
  <si>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</si>
  <si>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</si>
  <si>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</si>
  <si>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</si>
  <si>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</si>
  <si>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</si>
  <si>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</si>
  <si>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</si>
  <si>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</si>
  <si>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</si>
  <si>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</si>
  <si>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</si>
  <si>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</si>
  <si>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</si>
  <si>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</si>
  <si>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</si>
  <si>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</si>
  <si>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</si>
  <si>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</si>
  <si>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</si>
  <si>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</si>
  <si>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</si>
  <si>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</si>
  <si>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</si>
  <si>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</si>
  <si>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</si>
  <si>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</si>
  <si>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</si>
  <si>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</si>
  <si>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</si>
  <si>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</si>
  <si>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</si>
  <si>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</si>
  <si>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</si>
  <si>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</si>
  <si>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</si>
  <si>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</si>
  <si>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</si>
  <si>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</si>
  <si>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</si>
  <si>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</si>
  <si>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</si>
  <si>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</si>
  <si>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</si>
  <si>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</si>
  <si>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</si>
  <si>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</si>
  <si>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</si>
  <si>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</si>
  <si>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</si>
  <si>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</si>
  <si>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</si>
  <si>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</si>
  <si>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</si>
  <si>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Sole Bidder</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</si>
  <si>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</si>
  <si>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</si>
  <si>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</si>
  <si>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</si>
  <si>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</si>
  <si>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</si>
  <si>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</si>
  <si>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</si>
  <si>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</si>
  <si>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</si>
  <si>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</si>
  <si>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</si>
  <si>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</si>
  <si>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</si>
  <si>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</si>
  <si>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</si>
  <si>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</si>
  <si>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</si>
  <si>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</si>
  <si>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</si>
  <si>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</si>
  <si>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</si>
  <si>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</si>
  <si>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</si>
  <si>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</si>
  <si>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</si>
  <si>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</si>
  <si>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</si>
  <si>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</si>
  <si>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</si>
  <si>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</si>
  <si>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</si>
  <si>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</si>
  <si>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</si>
  <si>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</si>
  <si>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</si>
  <si>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</si>
  <si>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</si>
  <si>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</si>
  <si>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</si>
  <si>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</si>
  <si>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</si>
  <si>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</si>
  <si>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</si>
  <si>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</si>
  <si>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</si>
  <si>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</si>
  <si>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Price Schedules</t>
  </si>
  <si>
    <t>Common Seal   :</t>
  </si>
  <si>
    <t>While filling up the worksheets following may please be observed :</t>
  </si>
  <si>
    <t>This Workbook consists of following worksheets :</t>
  </si>
  <si>
    <t xml:space="preserve">Cover : </t>
  </si>
  <si>
    <t>Opening page of the workbook.</t>
  </si>
  <si>
    <t>Names of Bidder :</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</si>
  <si>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</si>
  <si>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</si>
  <si>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</si>
  <si>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</si>
  <si>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</si>
  <si>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</si>
  <si>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</si>
  <si>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Sch-4 (Training  Charges) :</t>
  </si>
  <si>
    <t>Not applicable, hence no cell is required to be filled up.</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</si>
  <si>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</si>
  <si>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</si>
  <si>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</si>
  <si>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</si>
  <si>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</si>
  <si>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</si>
  <si>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</si>
  <si>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</si>
  <si>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</si>
  <si>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</si>
  <si>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</si>
  <si>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</si>
  <si>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</si>
  <si>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</si>
  <si>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</si>
  <si>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</si>
  <si>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</si>
  <si>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</si>
  <si>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</si>
  <si>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</si>
  <si>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</si>
  <si>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</si>
  <si>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</si>
  <si>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</si>
  <si>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</si>
  <si>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</si>
  <si>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</si>
  <si>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</si>
  <si>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</si>
  <si>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</si>
  <si>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</si>
  <si>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</si>
  <si>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</si>
  <si>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</si>
  <si>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</si>
  <si>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</si>
  <si>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</si>
  <si>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</si>
  <si>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</si>
  <si>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</si>
  <si>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</si>
  <si>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</si>
  <si>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</si>
  <si>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</si>
  <si>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</si>
  <si>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</si>
  <si>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</si>
  <si>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</si>
  <si>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</si>
  <si>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</si>
  <si>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</si>
  <si>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</si>
  <si>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</si>
  <si>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</si>
  <si>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</si>
  <si>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4</t>
  </si>
  <si>
    <t>(GRAND SUMMARY)</t>
  </si>
  <si>
    <t xml:space="preserve">Local Transportation, Insurance and other Incidental Services </t>
  </si>
  <si>
    <t xml:space="preserve">Training Charges </t>
  </si>
  <si>
    <t>6</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</si>
  <si>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</si>
  <si>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</si>
  <si>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</si>
  <si>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</si>
  <si>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</si>
  <si>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</si>
  <si>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</si>
  <si>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</si>
  <si>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</si>
  <si>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</si>
  <si>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</si>
  <si>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</si>
  <si>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</si>
  <si>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</si>
  <si>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</si>
  <si>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</si>
  <si>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</si>
  <si>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</si>
  <si>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</si>
  <si>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</si>
  <si>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</si>
  <si>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</si>
  <si>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4</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</si>
  <si>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</si>
  <si>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</si>
  <si>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</si>
  <si>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</si>
  <si>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</si>
  <si>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</si>
  <si>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</si>
  <si>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</si>
  <si>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</si>
  <si>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</si>
  <si>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- 4</t>
  </si>
  <si>
    <t>Schedule - 5</t>
  </si>
  <si>
    <t>Schedule - 6</t>
  </si>
  <si>
    <t>(iii)</t>
  </si>
  <si>
    <t>(iv)</t>
  </si>
  <si>
    <t>TOTAL SCHEDULE NO. 5</t>
  </si>
  <si>
    <t>TOTAL SCHEDULE NO. 7</t>
  </si>
  <si>
    <t>SL. NO.</t>
  </si>
  <si>
    <t>Not Applicable</t>
  </si>
  <si>
    <t>Thirty Five</t>
  </si>
  <si>
    <t>Schedule 1</t>
  </si>
  <si>
    <t>Schedule 2</t>
  </si>
  <si>
    <t>Schedule 4</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</si>
  <si>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</si>
  <si>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</si>
  <si>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</si>
  <si>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</si>
  <si>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</si>
  <si>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</si>
  <si>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</si>
  <si>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</si>
  <si>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</si>
  <si>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</si>
  <si>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</si>
  <si>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</si>
  <si>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</si>
  <si>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</si>
  <si>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</si>
  <si>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</si>
  <si>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</si>
  <si>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</si>
  <si>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</si>
  <si>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</si>
  <si>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</si>
  <si>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</si>
  <si>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</si>
  <si>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</si>
  <si>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</si>
  <si>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</si>
  <si>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</si>
  <si>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</si>
  <si>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</si>
  <si>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</si>
  <si>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</si>
  <si>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</si>
  <si>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TOTAL TYPE TEST CHARGES</t>
  </si>
  <si>
    <t>Package Name</t>
  </si>
  <si>
    <t/>
  </si>
  <si>
    <t>email ID of Bid Signatory</t>
  </si>
  <si>
    <t>Mobile No. of Bid Signatory</t>
  </si>
  <si>
    <t>Tel No. of Bid Signatory</t>
  </si>
  <si>
    <t>Fax No. of Bid Signatory</t>
  </si>
  <si>
    <t>Set</t>
  </si>
  <si>
    <t xml:space="preserve">I </t>
  </si>
  <si>
    <t>a</t>
  </si>
  <si>
    <t>NOT APPLICABLE</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</si>
  <si>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t>
    </r>
    <r>
      <rPr>
        <strike/>
        <sz val="11"/>
        <rFont val="Book Antiqua"/>
        <family val="1"/>
      </rPr>
      <t>&amp; Sch-7</t>
    </r>
    <r>
      <rPr>
        <sz val="11"/>
        <rFont val="Book Antiqua"/>
        <family val="1"/>
      </rPr>
      <t xml:space="preserve">]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</si>
  <si>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t>
    </r>
    <r>
      <rPr>
        <strike/>
        <sz val="11"/>
        <rFont val="Book Antiqua"/>
        <family val="1"/>
      </rPr>
      <t>&amp; Sch-7</t>
    </r>
    <r>
      <rPr>
        <sz val="11"/>
        <rFont val="Book Antiqua"/>
        <family val="1"/>
      </rPr>
      <t xml:space="preserve">] </t>
    </r>
    <r>
      <rPr>
        <b/>
        <sz val="11"/>
        <rFont val="Book Antiqua"/>
        <family val="1"/>
      </rPr>
      <t>In Percent (%)</t>
    </r>
  </si>
  <si>
    <t>General Instruction to the Bidders for filling up this workbook of Price Schedules for Package SS01</t>
  </si>
  <si>
    <t xml:space="preserve">Type test Charges </t>
  </si>
  <si>
    <t>REV_01</t>
  </si>
  <si>
    <t xml:space="preserve">HSN Code </t>
  </si>
  <si>
    <t>Rate of GST applicable ( in %)</t>
  </si>
  <si>
    <t>10 = 8 x 9</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</si>
  <si>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</si>
  <si>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</si>
  <si>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</si>
  <si>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SAC (Service Accounting Codes)</t>
  </si>
  <si>
    <t>In case the bidder leaves the cell for confirmation of the SAC and/or  GST rate “blank”,  the SAC and corresponding GST rate indicated by the Employer shall be deemed to be the one confirmed by the Bidder.</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</si>
  <si>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</si>
  <si>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</si>
  <si>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</si>
  <si>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Unit Ex-works price (excluding GST)</t>
  </si>
  <si>
    <t>Total Ex-works price (excluding GST)</t>
  </si>
  <si>
    <t xml:space="preserve">Unit Freight, Insurance, loading &amp; unloading Charges </t>
  </si>
  <si>
    <t xml:space="preserve">Total Freight, Insurance, loading &amp; unloading Charges </t>
  </si>
  <si>
    <t>Total Tax</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</si>
  <si>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</si>
  <si>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</si>
  <si>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</si>
  <si>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Total GST on Installation Services  (Schedule-3) and Training to be imparted in India (Schedule-4)</t>
  </si>
  <si>
    <t xml:space="preserve">GRAND TOTAL [1+2] </t>
  </si>
  <si>
    <t xml:space="preserve">Schedule-1 : Ex works prices </t>
  </si>
  <si>
    <t>Schedule-1 : Ex works prices</t>
  </si>
  <si>
    <t>Schedule-4 : Training Charges</t>
  </si>
  <si>
    <t>TOTAL TRAINING CHARGES</t>
  </si>
  <si>
    <t>Total Type Test charges as per Schedule-7</t>
  </si>
  <si>
    <t>Whether HSN in column ‘ 2’ is confirmed. If not  indicate applicable the HSN code *</t>
  </si>
  <si>
    <t>Whether  rate of GST in column ‘ 4 ’ is confirmed. If not  indicate applicable rate of GST *</t>
  </si>
  <si>
    <t xml:space="preserve"> or such other sums as may be determined in accordance with the terms and conditions of the Bidding Documents.</t>
  </si>
  <si>
    <t>Local Transportation, In-transit Insurance, loading and unloading</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</si>
  <si>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</si>
  <si>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confirm that we have also registered/we shall also get registered in the GST Network with a GSTIN, in all the states where the project is located and the states from which we shall make our supply of goods.</t>
  </si>
  <si>
    <t>Whether HSN in column ‘2’ is confirmed. If not  indicate applicable the HSN code *</t>
  </si>
  <si>
    <t>Whether  rate of GST in column ‘4’ is confirmed. If not  indicate applicable rate of GST *</t>
  </si>
  <si>
    <t>--</t>
  </si>
  <si>
    <t>GST TAX as confirmed by Bidder</t>
  </si>
  <si>
    <t>Total GST Tax as confirmed by Bidder</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</si>
  <si>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this Second Envelope; by the Indian Laws.</t>
  </si>
  <si>
    <t xml:space="preserve"> Total Ex-Works Price Excluding GST</t>
  </si>
  <si>
    <t xml:space="preserve">Ex-works price of Plant and Equipment </t>
  </si>
  <si>
    <t>Plant and Equipment (Including Mandatory Spare Parts) to be supplied.</t>
  </si>
  <si>
    <r>
      <t xml:space="preserve">Training charges for training to be imparted. </t>
    </r>
    <r>
      <rPr>
        <b/>
        <sz val="11"/>
        <rFont val="Book Antiqua"/>
        <family val="1"/>
      </rPr>
      <t>Not applicable</t>
    </r>
  </si>
  <si>
    <r>
      <t>Break-up of Type Test Charges for Type Tests to be conducted-</t>
    </r>
    <r>
      <rPr>
        <b/>
        <sz val="11"/>
        <rFont val="Book Antiqua"/>
        <family val="1"/>
      </rPr>
      <t>Not applicable</t>
    </r>
  </si>
  <si>
    <t>Part A - Indoor components of LT System</t>
  </si>
  <si>
    <t>415V AC Main Switch Board as per the TS enclosed.</t>
  </si>
  <si>
    <t>415V ACDB- I  as per the TS enlosed.</t>
  </si>
  <si>
    <t>415V ACDB- II  as per the TS enclosed</t>
  </si>
  <si>
    <t>415V AC Main Lighting Distribution Board including two nos 100KVA rated lighting transformers as per the TS enclosed</t>
  </si>
  <si>
    <t>415V AC Emergency Lighting Distribution Board including one no 100KVA rated lighting transformers.</t>
  </si>
  <si>
    <t xml:space="preserve">415V AC Emergency Diesel Switchgear </t>
  </si>
  <si>
    <t>415V ACDB for colony lighting</t>
  </si>
  <si>
    <t>415V Air conditioning DB</t>
  </si>
  <si>
    <t>48V DCDB</t>
  </si>
  <si>
    <t>220V DCDB</t>
  </si>
  <si>
    <t>Mandatory Spares as per the BOM  in Vol-II</t>
  </si>
  <si>
    <t>Nos</t>
  </si>
  <si>
    <t>Lot</t>
  </si>
  <si>
    <t>confirmed</t>
  </si>
  <si>
    <t>c</t>
  </si>
  <si>
    <t>Part B - Out door components of LT system</t>
  </si>
  <si>
    <t>b</t>
  </si>
  <si>
    <t>d</t>
  </si>
  <si>
    <t>e</t>
  </si>
  <si>
    <t>630KVA, 22kV/433V, DYn1 LT transformer</t>
  </si>
  <si>
    <t>33kV, 200A, Horn Gap fuse(1Ph) as per the TS enclosed.</t>
  </si>
  <si>
    <t>33KV, 630A, 3Ph, 25KA/3sec, manual operated HDB electrically ganged Isolator without earth switch as per the TS enclosed.</t>
  </si>
  <si>
    <t>22KV/433V Potential transformer (1Ph) as per the TS enclosed.</t>
  </si>
  <si>
    <t>18KV, 10KA , Class-III Surge arrestors as per TS enclosed.</t>
  </si>
  <si>
    <t>33KV Post insulators</t>
  </si>
  <si>
    <t>H-Pole structure for 22KV sytem as per the indicative drawing enclosed,</t>
  </si>
  <si>
    <t>Conductor, Clamps,Connector including equipment connectors earthing materials for 22KV system equipments including LT transformer neutral earthing, risers, Lighting spike,  GI flats for earthing the structures, Equipments etc for connection of LT transformer and other 22KV equipments</t>
  </si>
  <si>
    <t xml:space="preserve">1CX630Sq.mm AL.XLPE cable along with clamps, Glands and straight Joints </t>
  </si>
  <si>
    <t>Mandatory spares for LT transformer</t>
  </si>
  <si>
    <t>All Bushings with metal parts</t>
  </si>
  <si>
    <t>OTI with sensing device</t>
  </si>
  <si>
    <t>Set of valves (o1 no. each type)</t>
  </si>
  <si>
    <t xml:space="preserve">Silica Gel container </t>
  </si>
  <si>
    <t>Bucholz relay</t>
  </si>
  <si>
    <t>Mandatory spares for 22KV equipments as per the BOM attached</t>
  </si>
  <si>
    <t>Nos.</t>
  </si>
  <si>
    <t>Km</t>
  </si>
  <si>
    <t xml:space="preserve"> Lot</t>
  </si>
  <si>
    <t>C&amp;M Department</t>
  </si>
  <si>
    <t>SR-II,RHQ</t>
  </si>
  <si>
    <t>Fill up only green shaded cells in Sch-1 and Bid Form 2nd Envelope.</t>
  </si>
  <si>
    <t>All the cells in Sch-5 &amp; Sch-6 are auto filled, therefore no cell is required to be filled up there.</t>
  </si>
  <si>
    <t>Select  Bidder from the pull down menu. Do not leave this cell blank.</t>
  </si>
  <si>
    <t>Fill up names and address of the Bidder and /or Joint Venture.</t>
  </si>
  <si>
    <t>Sch-5 (Summary of Taxes and Duties applicable on the  Services) :</t>
  </si>
  <si>
    <t>Others</t>
  </si>
  <si>
    <t>Schedule-1 : Erection Charges</t>
  </si>
  <si>
    <t>GRAND TOTAL [1+2]</t>
  </si>
  <si>
    <t>Total  Charges for Site Levelling works</t>
  </si>
  <si>
    <t>Taxes and Duties(GST)</t>
  </si>
  <si>
    <t xml:space="preserve">Discount(s) offered at sl. No. 1 will get displayed and accounted for automatically in the respective items of the Schedules. </t>
  </si>
  <si>
    <t xml:space="preserve">Total GST (Schedule-1) </t>
  </si>
  <si>
    <t>Sr.General Manager,</t>
  </si>
  <si>
    <t>Singanayakanahalli,Yelahanka</t>
  </si>
  <si>
    <t>Bangalore -560064</t>
  </si>
  <si>
    <t xml:space="preserve">GRAND TOTAL [] </t>
  </si>
  <si>
    <t>_____________</t>
  </si>
  <si>
    <t xml:space="preserve">Total  Installtion/Service Charges </t>
  </si>
  <si>
    <t>DSR 2021</t>
  </si>
  <si>
    <t>GST Amount</t>
  </si>
  <si>
    <r>
      <t xml:space="preserve">Whether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SAC</t>
    </r>
    <r>
      <rPr>
        <b/>
        <sz val="12"/>
        <rFont val="Book Antiqua"/>
        <family val="1"/>
      </rPr>
      <t xml:space="preserve"> *</t>
    </r>
  </si>
  <si>
    <t>Ref/Specification No.</t>
  </si>
  <si>
    <t>2.8.1</t>
  </si>
  <si>
    <t>4.1.8</t>
  </si>
  <si>
    <t>4.1.3</t>
  </si>
  <si>
    <t>Supervision services of Checking/implementation of POWERGRID FQP for 
Foundation.</t>
  </si>
  <si>
    <t>Supervision services of Checking/implementation of POWERGRID FQP for 
Tower Erection.</t>
  </si>
  <si>
    <t>Supervision services of Checking/implementation of POWERGRID FQP for 
Stringing work.</t>
  </si>
  <si>
    <t>KM</t>
  </si>
  <si>
    <t>Final Checking of line after completion including activity of final testing and 
pre-commissioning cheks of transmission lines.</t>
  </si>
  <si>
    <t>Implementation of 3rd Party Filed Quality Assurance for 765kV D/c Koppal PS- Narendra (New) Transmission line (TL02)</t>
  </si>
  <si>
    <t>Field Quality Service</t>
  </si>
  <si>
    <t>SRTS-II/C&amp;M/WC-4284/NIT-268(E)/2025---SR2/T/S-MISC/DOM/C00/25/04425; RFX:5002004385</t>
  </si>
  <si>
    <t>Sch-1 (Service  Charges) :</t>
  </si>
  <si>
    <t>Service/supervision Charges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</si>
</sst>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2">
    <font>
      <sz val="11"/>
      <name val="Book Antiqua"/>
      <family val="1"/>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2"/>
      <color indexed="16"/>
      <name val="Book Antiqua"/>
      <family val="1"/>
    </font>
    <font>
      <sz val="18"/>
      <color indexed="10"/>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b/>
      <sz val="11"/>
      <color indexed="9"/>
      <name val="Book Antiqua"/>
      <family val="1"/>
    </font>
    <font>
      <sz val="11"/>
      <color indexed="9"/>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name val="Calibri"/>
      <family val="2"/>
    </font>
    <font>
      <strike/>
      <sz val="11"/>
      <name val="Book Antiqua"/>
      <family val="1"/>
    </font>
    <font>
      <b/>
      <sz val="11"/>
      <name val="Cambria"/>
      <family val="1"/>
    </font>
    <font>
      <b/>
      <sz val="12"/>
      <name val="Cambria"/>
      <family val="1"/>
    </font>
    <font>
      <b/>
      <sz val="10"/>
      <name val="Cambria"/>
      <family val="1"/>
    </font>
    <font>
      <sz val="10"/>
      <name val="Cambria"/>
      <family val="1"/>
    </font>
    <font>
      <sz val="11"/>
      <name val="Cambria"/>
      <family val="1"/>
    </font>
    <font>
      <sz val="14"/>
      <name val="Book Antiqua"/>
      <family val="1"/>
    </font>
    <font>
      <sz val="14"/>
      <color indexed="8"/>
      <name val="Book Antiqua"/>
      <family val="1"/>
    </font>
    <font>
      <sz val="16"/>
      <name val="Book Antiqua"/>
      <family val="1"/>
    </font>
    <font>
      <b/>
      <sz val="12"/>
      <color rgb="FF002060"/>
      <name val="Book Antiqua"/>
      <family val="1"/>
    </font>
    <font>
      <b/>
      <sz val="12"/>
      <color theme="1"/>
      <name val="Book Antiqua"/>
      <family val="1"/>
    </font>
    <font>
      <sz val="12"/>
      <color theme="1"/>
      <name val="Book Antiqua"/>
      <family val="1"/>
    </font>
    <font>
      <b/>
      <sz val="14"/>
      <color rgb="FF002060"/>
      <name val="Book Antiqua"/>
      <family val="1"/>
    </font>
    <font>
      <b/>
      <sz val="11"/>
      <color rgb="FFFF0000"/>
      <name val="Book Antiqua"/>
      <family val="1"/>
    </font>
    <font>
      <b/>
      <sz val="12"/>
      <color indexed="17"/>
      <name val="Book Antiqua"/>
      <family val="1"/>
    </font>
    <font>
      <sz val="10"/>
      <name val="Arial"/>
      <family val="2"/>
    </font>
    <font>
      <u/>
      <sz val="10"/>
      <color rgb="FF0000FF"/>
      <name val="Arial"/>
      <family val="2"/>
    </font>
    <font>
      <sz val="10"/>
      <color rgb="FF000000"/>
      <name val="Times New Roman"/>
      <family val="1"/>
    </font>
    <font>
      <b/>
      <sz val="14"/>
      <color theme="1"/>
      <name val="Book Antiqua"/>
      <family val="1"/>
    </font>
    <font>
      <sz val="14"/>
      <color theme="1"/>
      <name val="Book Antiqua"/>
      <family val="1"/>
    </font>
    <font>
      <sz val="14"/>
      <color theme="1"/>
      <name val="Arial"/>
      <family val="2"/>
    </font>
    <font>
      <sz val="14"/>
      <color theme="1"/>
      <name val="Calibri"/>
      <family val="2"/>
      <scheme val="minor"/>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50"/>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bgColor indexed="64"/>
      </patternFill>
    </fill>
  </fills>
  <borders count="43">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s>
  <cellStyleXfs count="247">
    <xf numFmtId="0" fontId="0" fillId="0" borderId="0"/>
    <xf numFmtId="9" fontId="9" fillId="0" borderId="0"/>
    <xf numFmtId="9" fontId="69" fillId="0" borderId="0"/>
    <xf numFmtId="9" fontId="9" fillId="0" borderId="0"/>
    <xf numFmtId="9" fontId="78" fillId="0" borderId="0"/>
    <xf numFmtId="9" fontId="9" fillId="0" borderId="0"/>
    <xf numFmtId="172" fontId="4" fillId="0" borderId="0" applyFont="0" applyFill="0" applyBorder="0" applyAlignment="0" applyProtection="0"/>
    <xf numFmtId="175" fontId="4" fillId="0" borderId="0" applyFont="0" applyFill="0" applyBorder="0" applyAlignment="0" applyProtection="0"/>
    <xf numFmtId="174" fontId="4" fillId="0" borderId="0" applyFont="0" applyFill="0" applyBorder="0" applyAlignment="0" applyProtection="0"/>
    <xf numFmtId="176" fontId="4" fillId="0" borderId="0" applyFont="0" applyFill="0" applyBorder="0" applyAlignment="0" applyProtection="0"/>
    <xf numFmtId="0" fontId="10" fillId="0" borderId="0"/>
    <xf numFmtId="164" fontId="4" fillId="0" borderId="0" applyFont="0" applyFill="0" applyBorder="0" applyAlignment="0" applyProtection="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11" fillId="0" borderId="1">
      <alignment horizontal="right"/>
    </xf>
    <xf numFmtId="170" fontId="70" fillId="0" borderId="1">
      <alignment horizontal="right"/>
    </xf>
    <xf numFmtId="170" fontId="11"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37" fontId="13" fillId="0" borderId="0"/>
    <xf numFmtId="37" fontId="72" fillId="0" borderId="0"/>
    <xf numFmtId="37" fontId="13" fillId="0" borderId="0"/>
    <xf numFmtId="166" fontId="4" fillId="0" borderId="0"/>
    <xf numFmtId="166"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7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4" fillId="0" borderId="0" applyNumberFormat="0" applyFont="0" applyFill="0" applyBorder="0" applyAlignment="0" applyProtection="0">
      <alignment vertical="top"/>
    </xf>
    <xf numFmtId="0" fontId="18"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20" fillId="0" borderId="0"/>
    <xf numFmtId="0" fontId="18" fillId="0" borderId="0"/>
    <xf numFmtId="0" fontId="34" fillId="0" borderId="0"/>
    <xf numFmtId="0" fontId="4" fillId="0" borderId="0"/>
    <xf numFmtId="0" fontId="37" fillId="0" borderId="0" applyNumberFormat="0" applyFont="0" applyFill="0" applyBorder="0" applyAlignment="0" applyProtection="0">
      <alignment vertical="top"/>
    </xf>
    <xf numFmtId="0" fontId="18" fillId="0" borderId="0" applyNumberFormat="0" applyFill="0" applyBorder="0" applyProtection="0">
      <alignment vertical="top"/>
    </xf>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xf numFmtId="0" fontId="18" fillId="0" borderId="0"/>
    <xf numFmtId="0" fontId="18" fillId="0" borderId="0"/>
    <xf numFmtId="0" fontId="4" fillId="0" borderId="0"/>
    <xf numFmtId="0" fontId="4" fillId="0" borderId="0"/>
    <xf numFmtId="0" fontId="37" fillId="0" borderId="0"/>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4" fillId="0" borderId="0"/>
    <xf numFmtId="9" fontId="37" fillId="0" borderId="0" applyFill="0" applyBorder="0" applyAlignment="0" applyProtection="0"/>
    <xf numFmtId="9" fontId="37" fillId="0" borderId="0" applyFill="0" applyBorder="0" applyAlignment="0" applyProtection="0"/>
    <xf numFmtId="0" fontId="14" fillId="0" borderId="0" applyFont="0"/>
    <xf numFmtId="0" fontId="15"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xf numFmtId="0" fontId="76" fillId="0" borderId="0"/>
    <xf numFmtId="0" fontId="95" fillId="0" borderId="0">
      <alignment vertical="center"/>
    </xf>
    <xf numFmtId="167" fontId="4" fillId="0" borderId="0">
      <protection locked="0"/>
    </xf>
    <xf numFmtId="0" fontId="4" fillId="0" borderId="0">
      <protection locked="0"/>
    </xf>
    <xf numFmtId="0" fontId="96" fillId="0" borderId="0">
      <protection locked="0"/>
    </xf>
    <xf numFmtId="0" fontId="76" fillId="0" borderId="0"/>
    <xf numFmtId="0" fontId="21" fillId="0" borderId="0"/>
    <xf numFmtId="0" fontId="97" fillId="0" borderId="0"/>
    <xf numFmtId="0" fontId="4" fillId="0" borderId="0">
      <alignment vertical="center"/>
    </xf>
    <xf numFmtId="0" fontId="3" fillId="0" borderId="0"/>
    <xf numFmtId="0" fontId="9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4" fillId="0" borderId="0"/>
    <xf numFmtId="0" fontId="4"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1331">
    <xf numFmtId="0" fontId="0" fillId="0" borderId="0" xfId="0"/>
    <xf numFmtId="0" fontId="18" fillId="0" borderId="0" xfId="0" applyFont="1" applyAlignment="1">
      <alignment vertical="center"/>
    </xf>
    <xf numFmtId="0" fontId="18" fillId="0" borderId="0" xfId="0" applyFont="1" applyAlignment="1">
      <alignment horizontal="justify" vertical="center" wrapText="1"/>
    </xf>
    <xf numFmtId="0" fontId="18" fillId="0" borderId="0" xfId="199" applyNumberFormat="1" applyFill="1" applyBorder="1" applyAlignment="1" applyProtection="1">
      <alignment vertical="center"/>
    </xf>
    <xf numFmtId="0" fontId="18" fillId="0" borderId="0" xfId="0" applyFont="1" applyAlignment="1">
      <alignment horizontal="left" vertical="center"/>
    </xf>
    <xf numFmtId="0" fontId="17" fillId="0" borderId="4" xfId="0" applyFont="1" applyBorder="1" applyAlignment="1">
      <alignment horizontal="center" vertical="center" wrapText="1"/>
    </xf>
    <xf numFmtId="0" fontId="18" fillId="0" borderId="0" xfId="0" applyFont="1" applyAlignment="1">
      <alignment horizontal="center" vertical="center"/>
    </xf>
    <xf numFmtId="0" fontId="17" fillId="0" borderId="5" xfId="0" applyFont="1" applyBorder="1" applyAlignment="1">
      <alignment vertical="center"/>
    </xf>
    <xf numFmtId="0" fontId="17" fillId="0" borderId="5" xfId="0" applyFont="1" applyBorder="1" applyAlignment="1">
      <alignment horizontal="right" vertical="center"/>
    </xf>
    <xf numFmtId="0" fontId="17" fillId="0" borderId="4" xfId="0" applyFont="1" applyBorder="1" applyAlignment="1">
      <alignment horizontal="center" vertical="center"/>
    </xf>
    <xf numFmtId="0" fontId="18" fillId="0" borderId="4" xfId="0" applyFont="1" applyBorder="1" applyAlignment="1">
      <alignment vertical="center"/>
    </xf>
    <xf numFmtId="0" fontId="17" fillId="0" borderId="0" xfId="0" applyFont="1" applyAlignment="1">
      <alignment horizontal="center" vertical="center"/>
    </xf>
    <xf numFmtId="14" fontId="18" fillId="0" borderId="0" xfId="0" applyNumberFormat="1" applyFont="1" applyAlignment="1">
      <alignment horizontal="left" vertical="center"/>
    </xf>
    <xf numFmtId="0" fontId="18" fillId="0" borderId="0" xfId="0" applyFont="1" applyAlignment="1">
      <alignment horizontal="justify" vertical="center"/>
    </xf>
    <xf numFmtId="0" fontId="17" fillId="0" borderId="4" xfId="199" applyNumberFormat="1" applyFont="1" applyFill="1" applyBorder="1" applyAlignment="1" applyProtection="1">
      <alignment vertical="center" wrapText="1"/>
    </xf>
    <xf numFmtId="0" fontId="21" fillId="0" borderId="0" xfId="203" applyFont="1" applyAlignment="1" applyProtection="1">
      <alignment vertical="center"/>
      <protection hidden="1"/>
    </xf>
    <xf numFmtId="0" fontId="21" fillId="0" borderId="0" xfId="203" applyFont="1" applyProtection="1">
      <protection hidden="1"/>
    </xf>
    <xf numFmtId="0" fontId="4" fillId="0" borderId="0" xfId="203" applyProtection="1">
      <protection hidden="1"/>
    </xf>
    <xf numFmtId="0" fontId="7" fillId="0" borderId="0" xfId="203" applyFont="1" applyAlignment="1" applyProtection="1">
      <alignment vertical="center"/>
      <protection hidden="1"/>
    </xf>
    <xf numFmtId="0" fontId="7" fillId="0" borderId="6" xfId="203" applyFont="1" applyBorder="1" applyAlignment="1" applyProtection="1">
      <alignment vertical="center"/>
      <protection hidden="1"/>
    </xf>
    <xf numFmtId="0" fontId="7" fillId="0" borderId="7" xfId="203" applyFont="1" applyBorder="1" applyAlignment="1" applyProtection="1">
      <alignment vertical="center"/>
      <protection hidden="1"/>
    </xf>
    <xf numFmtId="0" fontId="4" fillId="0" borderId="0" xfId="203"/>
    <xf numFmtId="0" fontId="7" fillId="0" borderId="8" xfId="203" applyFont="1" applyBorder="1" applyAlignment="1" applyProtection="1">
      <alignment vertical="center"/>
      <protection hidden="1"/>
    </xf>
    <xf numFmtId="0" fontId="7" fillId="0" borderId="5" xfId="203" applyFont="1" applyBorder="1" applyAlignment="1" applyProtection="1">
      <alignment vertical="center"/>
      <protection hidden="1"/>
    </xf>
    <xf numFmtId="0" fontId="7" fillId="0" borderId="9" xfId="203" applyFont="1" applyBorder="1" applyAlignment="1" applyProtection="1">
      <alignment vertical="center"/>
      <protection hidden="1"/>
    </xf>
    <xf numFmtId="0" fontId="25" fillId="0" borderId="7" xfId="203" applyFont="1" applyBorder="1" applyAlignment="1" applyProtection="1">
      <alignment vertical="center"/>
      <protection hidden="1"/>
    </xf>
    <xf numFmtId="0" fontId="4" fillId="0" borderId="0" xfId="203" applyAlignment="1" applyProtection="1">
      <alignment vertical="center"/>
      <protection hidden="1"/>
    </xf>
    <xf numFmtId="0" fontId="20" fillId="0" borderId="7" xfId="203" applyFont="1" applyBorder="1" applyAlignment="1" applyProtection="1">
      <alignment vertical="center"/>
      <protection hidden="1"/>
    </xf>
    <xf numFmtId="0" fontId="27" fillId="0" borderId="0" xfId="203" applyFont="1" applyAlignment="1" applyProtection="1">
      <alignment vertical="center"/>
      <protection hidden="1"/>
    </xf>
    <xf numFmtId="0" fontId="20" fillId="0" borderId="9" xfId="203" applyFont="1" applyBorder="1" applyAlignment="1" applyProtection="1">
      <alignment vertical="center"/>
      <protection hidden="1"/>
    </xf>
    <xf numFmtId="0" fontId="7" fillId="0" borderId="10" xfId="203" applyFont="1" applyBorder="1" applyAlignment="1" applyProtection="1">
      <alignment vertical="center"/>
      <protection hidden="1"/>
    </xf>
    <xf numFmtId="0" fontId="20" fillId="0" borderId="0" xfId="203" applyFont="1" applyAlignment="1" applyProtection="1">
      <alignment vertical="center"/>
      <protection hidden="1"/>
    </xf>
    <xf numFmtId="0" fontId="17" fillId="0" borderId="0" xfId="204" applyFont="1" applyAlignment="1" applyProtection="1">
      <alignment vertical="center"/>
      <protection hidden="1"/>
    </xf>
    <xf numFmtId="0" fontId="18" fillId="0" borderId="0" xfId="204" applyAlignment="1" applyProtection="1">
      <alignment vertical="center"/>
      <protection hidden="1"/>
    </xf>
    <xf numFmtId="0" fontId="18" fillId="0" borderId="0" xfId="204" applyAlignment="1" applyProtection="1">
      <alignment vertical="top"/>
      <protection hidden="1"/>
    </xf>
    <xf numFmtId="0" fontId="18" fillId="0" borderId="0" xfId="0" applyFont="1" applyAlignment="1" applyProtection="1">
      <alignment vertical="center"/>
      <protection hidden="1"/>
    </xf>
    <xf numFmtId="0" fontId="17" fillId="0" borderId="0" xfId="0" applyFont="1" applyAlignment="1">
      <alignment horizontal="justify" vertical="center"/>
    </xf>
    <xf numFmtId="0" fontId="17" fillId="0" borderId="0" xfId="0" applyFont="1" applyAlignment="1">
      <alignment horizontal="right" vertical="center"/>
    </xf>
    <xf numFmtId="0" fontId="18" fillId="0" borderId="0" xfId="0" applyFont="1"/>
    <xf numFmtId="0" fontId="7" fillId="0" borderId="0" xfId="203" applyFont="1" applyAlignment="1" applyProtection="1">
      <alignment vertical="top"/>
      <protection hidden="1"/>
    </xf>
    <xf numFmtId="0" fontId="28" fillId="0" borderId="0" xfId="203" applyFont="1" applyAlignment="1" applyProtection="1">
      <alignment horizontal="center" vertical="center"/>
      <protection hidden="1"/>
    </xf>
    <xf numFmtId="0" fontId="17" fillId="0" borderId="0" xfId="203" applyFont="1" applyAlignment="1" applyProtection="1">
      <alignment vertical="center"/>
      <protection hidden="1"/>
    </xf>
    <xf numFmtId="0" fontId="18" fillId="0" borderId="0" xfId="203" applyFont="1" applyAlignment="1" applyProtection="1">
      <alignment vertical="center"/>
      <protection hidden="1"/>
    </xf>
    <xf numFmtId="0" fontId="17" fillId="0" borderId="0" xfId="206" applyFont="1" applyAlignment="1" applyProtection="1">
      <alignment vertical="top"/>
      <protection hidden="1"/>
    </xf>
    <xf numFmtId="0" fontId="18" fillId="0" borderId="0" xfId="203" applyFont="1" applyAlignment="1" applyProtection="1">
      <alignment vertical="top"/>
      <protection hidden="1"/>
    </xf>
    <xf numFmtId="0" fontId="28" fillId="0" borderId="0" xfId="203" applyFont="1" applyAlignment="1" applyProtection="1">
      <alignment vertical="center"/>
      <protection hidden="1"/>
    </xf>
    <xf numFmtId="177" fontId="17" fillId="0" borderId="11" xfId="203" applyNumberFormat="1" applyFont="1" applyBorder="1" applyAlignment="1" applyProtection="1">
      <alignment horizontal="center" vertical="center"/>
      <protection hidden="1"/>
    </xf>
    <xf numFmtId="0" fontId="18" fillId="0" borderId="12" xfId="203" applyFont="1" applyBorder="1" applyAlignment="1" applyProtection="1">
      <alignment horizontal="center" vertical="center"/>
      <protection hidden="1"/>
    </xf>
    <xf numFmtId="0" fontId="18" fillId="0" borderId="13" xfId="203" applyFont="1" applyBorder="1" applyAlignment="1" applyProtection="1">
      <alignment vertical="center"/>
      <protection hidden="1"/>
    </xf>
    <xf numFmtId="0" fontId="17" fillId="0" borderId="0" xfId="203" applyFont="1" applyAlignment="1" applyProtection="1">
      <alignment vertical="center" wrapText="1"/>
      <protection hidden="1"/>
    </xf>
    <xf numFmtId="4" fontId="17" fillId="0" borderId="0" xfId="203" applyNumberFormat="1" applyFont="1" applyAlignment="1" applyProtection="1">
      <alignment vertical="center"/>
      <protection hidden="1"/>
    </xf>
    <xf numFmtId="0" fontId="18" fillId="0" borderId="0" xfId="203" applyFont="1" applyAlignment="1" applyProtection="1">
      <alignment horizontal="right" vertical="center"/>
      <protection hidden="1"/>
    </xf>
    <xf numFmtId="0" fontId="8" fillId="0" borderId="0" xfId="203" applyFont="1" applyAlignment="1" applyProtection="1">
      <alignment horizontal="center" vertical="top"/>
      <protection hidden="1"/>
    </xf>
    <xf numFmtId="0" fontId="17" fillId="0" borderId="5" xfId="203" applyFont="1" applyBorder="1" applyAlignment="1" applyProtection="1">
      <alignment vertical="top"/>
      <protection hidden="1"/>
    </xf>
    <xf numFmtId="0" fontId="17" fillId="0" borderId="11" xfId="203" applyFont="1" applyBorder="1" applyAlignment="1" applyProtection="1">
      <alignment horizontal="justify" vertical="top" wrapText="1"/>
      <protection hidden="1"/>
    </xf>
    <xf numFmtId="0" fontId="17" fillId="0" borderId="11" xfId="203" applyFont="1" applyBorder="1" applyAlignment="1" applyProtection="1">
      <alignment horizontal="right" vertical="center" wrapText="1" indent="5"/>
      <protection hidden="1"/>
    </xf>
    <xf numFmtId="0" fontId="18" fillId="0" borderId="13" xfId="203" applyFont="1" applyBorder="1" applyAlignment="1" applyProtection="1">
      <alignment horizontal="center" vertical="center"/>
      <protection hidden="1"/>
    </xf>
    <xf numFmtId="0" fontId="18" fillId="0" borderId="0" xfId="203" applyFont="1" applyAlignment="1" applyProtection="1">
      <alignment horizontal="left" vertical="center"/>
      <protection hidden="1"/>
    </xf>
    <xf numFmtId="0" fontId="7" fillId="0" borderId="0" xfId="203" applyFont="1" applyAlignment="1" applyProtection="1">
      <alignment horizontal="right"/>
      <protection hidden="1"/>
    </xf>
    <xf numFmtId="0" fontId="17" fillId="0" borderId="5" xfId="0" applyFont="1" applyBorder="1" applyAlignment="1">
      <alignment horizontal="left" vertical="center"/>
    </xf>
    <xf numFmtId="0" fontId="17" fillId="0" borderId="5" xfId="0" applyFont="1" applyBorder="1" applyAlignment="1">
      <alignment horizontal="justify" vertical="center"/>
    </xf>
    <xf numFmtId="0" fontId="17" fillId="0" borderId="5" xfId="0" applyFont="1" applyBorder="1" applyAlignment="1">
      <alignment horizontal="center" vertical="center"/>
    </xf>
    <xf numFmtId="0" fontId="18" fillId="0" borderId="0" xfId="204"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18" fillId="0" borderId="0" xfId="203" applyFont="1" applyAlignment="1" applyProtection="1">
      <alignment horizontal="left" vertical="center" indent="1"/>
      <protection hidden="1"/>
    </xf>
    <xf numFmtId="0" fontId="18" fillId="0" borderId="0" xfId="206" applyFont="1" applyAlignment="1" applyProtection="1">
      <alignment horizontal="left" vertical="center" indent="1"/>
      <protection hidden="1"/>
    </xf>
    <xf numFmtId="0" fontId="18" fillId="0" borderId="5" xfId="0" applyFont="1" applyBorder="1" applyAlignment="1">
      <alignment horizontal="left" vertical="center"/>
    </xf>
    <xf numFmtId="0" fontId="18" fillId="0" borderId="0" xfId="0" applyFont="1" applyAlignment="1" applyProtection="1">
      <alignment horizontal="left" vertical="center"/>
      <protection hidden="1"/>
    </xf>
    <xf numFmtId="0" fontId="17" fillId="0" borderId="0" xfId="204" applyFont="1" applyAlignment="1" applyProtection="1">
      <alignment horizontal="left" vertical="center"/>
      <protection hidden="1"/>
    </xf>
    <xf numFmtId="4" fontId="17" fillId="0" borderId="11" xfId="203" applyNumberFormat="1" applyFont="1" applyBorder="1" applyAlignment="1" applyProtection="1">
      <alignment vertical="center"/>
      <protection hidden="1"/>
    </xf>
    <xf numFmtId="4" fontId="17" fillId="0" borderId="11" xfId="203" applyNumberFormat="1" applyFont="1" applyBorder="1" applyAlignment="1" applyProtection="1">
      <alignment vertical="center" wrapText="1"/>
      <protection hidden="1"/>
    </xf>
    <xf numFmtId="0" fontId="17" fillId="0" borderId="4" xfId="199" applyNumberFormat="1" applyFont="1" applyFill="1" applyBorder="1" applyAlignment="1" applyProtection="1">
      <alignment horizontal="center" vertical="center"/>
    </xf>
    <xf numFmtId="0" fontId="17" fillId="0" borderId="4" xfId="199" applyNumberFormat="1" applyFont="1" applyFill="1" applyBorder="1" applyAlignment="1" applyProtection="1">
      <alignment horizontal="center" vertical="center" wrapText="1"/>
    </xf>
    <xf numFmtId="0" fontId="30" fillId="0" borderId="0" xfId="0" applyFont="1" applyAlignment="1">
      <alignment vertical="center" wrapText="1"/>
    </xf>
    <xf numFmtId="0" fontId="17" fillId="0" borderId="0" xfId="0" applyFont="1" applyAlignment="1">
      <alignment horizontal="left" vertical="top"/>
    </xf>
    <xf numFmtId="0" fontId="17" fillId="0" borderId="11" xfId="203" applyFont="1" applyBorder="1" applyAlignment="1" applyProtection="1">
      <alignment horizontal="center" vertical="center" wrapText="1"/>
      <protection hidden="1"/>
    </xf>
    <xf numFmtId="0" fontId="18" fillId="0" borderId="0" xfId="203" applyFont="1" applyAlignment="1" applyProtection="1">
      <alignment horizontal="center" vertical="center"/>
      <protection hidden="1"/>
    </xf>
    <xf numFmtId="0" fontId="17" fillId="0" borderId="0" xfId="203" applyFont="1" applyAlignment="1" applyProtection="1">
      <alignment horizontal="left" vertical="center" wrapText="1"/>
      <protection hidden="1"/>
    </xf>
    <xf numFmtId="0" fontId="17" fillId="0" borderId="0" xfId="203" applyFont="1" applyAlignment="1" applyProtection="1">
      <alignment horizontal="right" vertical="center" wrapText="1"/>
      <protection hidden="1"/>
    </xf>
    <xf numFmtId="0" fontId="33" fillId="0" borderId="0" xfId="0" applyFont="1"/>
    <xf numFmtId="0" fontId="17" fillId="0" borderId="5" xfId="0" applyFont="1" applyBorder="1" applyAlignment="1" applyProtection="1">
      <alignment horizontal="left" vertical="center"/>
      <protection hidden="1"/>
    </xf>
    <xf numFmtId="0" fontId="17" fillId="0" borderId="5" xfId="0" applyFont="1" applyBorder="1" applyAlignment="1" applyProtection="1">
      <alignment horizontal="justify" vertical="center"/>
      <protection hidden="1"/>
    </xf>
    <xf numFmtId="0" fontId="17" fillId="0" borderId="5" xfId="0" applyFont="1" applyBorder="1" applyAlignment="1" applyProtection="1">
      <alignment horizontal="center" vertical="center"/>
      <protection hidden="1"/>
    </xf>
    <xf numFmtId="0" fontId="17" fillId="0" borderId="5" xfId="0" applyFont="1" applyBorder="1" applyAlignment="1" applyProtection="1">
      <alignment vertical="center"/>
      <protection hidden="1"/>
    </xf>
    <xf numFmtId="0" fontId="17" fillId="0" borderId="5" xfId="0" applyFont="1" applyBorder="1" applyAlignment="1" applyProtection="1">
      <alignment horizontal="right" vertical="center"/>
      <protection hidden="1"/>
    </xf>
    <xf numFmtId="0" fontId="4" fillId="0" borderId="0" xfId="201" applyNumberFormat="1" applyFont="1" applyFill="1" applyBorder="1" applyAlignment="1" applyProtection="1">
      <alignment vertical="center"/>
      <protection hidden="1"/>
    </xf>
    <xf numFmtId="0" fontId="4" fillId="0" borderId="0" xfId="201" applyNumberFormat="1" applyFont="1" applyFill="1" applyBorder="1" applyAlignment="1" applyProtection="1">
      <alignment vertical="top"/>
      <protection hidden="1"/>
    </xf>
    <xf numFmtId="0" fontId="18" fillId="0" borderId="0" xfId="0" applyFont="1" applyAlignment="1" applyProtection="1">
      <alignment horizontal="justify" vertical="center"/>
      <protection hidden="1"/>
    </xf>
    <xf numFmtId="0" fontId="18" fillId="0" borderId="0" xfId="0" applyFont="1" applyAlignment="1" applyProtection="1">
      <alignment horizontal="center" vertical="center"/>
      <protection hidden="1"/>
    </xf>
    <xf numFmtId="0" fontId="18" fillId="0" borderId="0" xfId="199" applyNumberFormat="1" applyFill="1" applyBorder="1" applyAlignment="1" applyProtection="1">
      <alignment vertical="center"/>
      <protection hidden="1"/>
    </xf>
    <xf numFmtId="0" fontId="18" fillId="0" borderId="0" xfId="199" applyNumberFormat="1" applyFill="1" applyBorder="1" applyAlignment="1" applyProtection="1">
      <alignment vertical="center" wrapText="1"/>
      <protection hidden="1"/>
    </xf>
    <xf numFmtId="0" fontId="7" fillId="0" borderId="0" xfId="201" applyFont="1" applyAlignment="1" applyProtection="1">
      <alignment vertical="center"/>
      <protection hidden="1"/>
    </xf>
    <xf numFmtId="0" fontId="7" fillId="0" borderId="0" xfId="201" applyFont="1" applyAlignment="1" applyProtection="1">
      <alignment vertical="center" wrapText="1"/>
      <protection hidden="1"/>
    </xf>
    <xf numFmtId="0" fontId="8" fillId="0" borderId="0" xfId="201" applyFont="1" applyAlignment="1" applyProtection="1">
      <alignment vertical="center"/>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right" vertical="center"/>
      <protection hidden="1"/>
    </xf>
    <xf numFmtId="0" fontId="18" fillId="0" borderId="0" xfId="0" applyFont="1" applyAlignment="1" applyProtection="1">
      <alignment horizontal="right" vertical="center"/>
      <protection hidden="1"/>
    </xf>
    <xf numFmtId="0" fontId="20" fillId="0" borderId="0" xfId="201" applyNumberFormat="1" applyFont="1" applyFill="1" applyBorder="1" applyAlignment="1" applyProtection="1">
      <alignment vertical="center"/>
      <protection hidden="1"/>
    </xf>
    <xf numFmtId="2" fontId="18" fillId="0" borderId="4" xfId="0" applyNumberFormat="1" applyFont="1" applyBorder="1" applyAlignment="1">
      <alignment horizontal="right" vertical="center"/>
    </xf>
    <xf numFmtId="0" fontId="17" fillId="0" borderId="0" xfId="0" applyFont="1" applyAlignment="1">
      <alignment horizontal="left" vertical="center" indent="1"/>
    </xf>
    <xf numFmtId="0" fontId="17" fillId="0" borderId="0" xfId="203" applyFont="1" applyAlignment="1" applyProtection="1">
      <alignment horizontal="left" vertical="center" indent="1"/>
      <protection hidden="1"/>
    </xf>
    <xf numFmtId="0" fontId="17" fillId="0" borderId="0" xfId="204" applyFont="1" applyAlignment="1" applyProtection="1">
      <alignment horizontal="center" vertical="center"/>
      <protection hidden="1"/>
    </xf>
    <xf numFmtId="0" fontId="17" fillId="0" borderId="4" xfId="0" applyFont="1" applyBorder="1" applyAlignment="1" applyProtection="1">
      <alignment horizontal="left" vertical="center" wrapText="1"/>
      <protection hidden="1"/>
    </xf>
    <xf numFmtId="168" fontId="17" fillId="0" borderId="4" xfId="0" applyNumberFormat="1" applyFont="1" applyBorder="1" applyAlignment="1" applyProtection="1">
      <alignment horizontal="center" vertical="center" wrapText="1"/>
      <protection hidden="1"/>
    </xf>
    <xf numFmtId="0" fontId="17" fillId="0" borderId="0" xfId="0" applyFont="1" applyAlignment="1" applyProtection="1">
      <alignment horizontal="left" vertical="center" indent="1"/>
      <protection hidden="1"/>
    </xf>
    <xf numFmtId="0" fontId="17" fillId="0" borderId="0" xfId="204" applyFont="1" applyAlignment="1" applyProtection="1">
      <alignment horizontal="left" vertical="top"/>
      <protection hidden="1"/>
    </xf>
    <xf numFmtId="178" fontId="17" fillId="0" borderId="0" xfId="0" applyNumberFormat="1" applyFont="1" applyAlignment="1">
      <alignment horizontal="left" vertical="center" indent="1"/>
    </xf>
    <xf numFmtId="178" fontId="17" fillId="0" borderId="0" xfId="0" applyNumberFormat="1" applyFont="1" applyAlignment="1" applyProtection="1">
      <alignment horizontal="justify" vertical="center"/>
      <protection hidden="1"/>
    </xf>
    <xf numFmtId="178" fontId="17" fillId="0" borderId="0" xfId="0" applyNumberFormat="1" applyFont="1" applyAlignment="1" applyProtection="1">
      <alignment horizontal="left" vertical="center" indent="1"/>
      <protection hidden="1"/>
    </xf>
    <xf numFmtId="0" fontId="37" fillId="0" borderId="0" xfId="197" applyFont="1" applyAlignment="1" applyProtection="1">
      <alignment horizontal="left" vertical="center"/>
      <protection hidden="1"/>
    </xf>
    <xf numFmtId="0" fontId="4" fillId="0" borderId="0" xfId="197" applyAlignment="1" applyProtection="1">
      <alignment vertical="center"/>
      <protection hidden="1"/>
    </xf>
    <xf numFmtId="0" fontId="37" fillId="0" borderId="0" xfId="197" applyFont="1" applyAlignment="1" applyProtection="1">
      <alignment vertical="center"/>
      <protection hidden="1"/>
    </xf>
    <xf numFmtId="0" fontId="4" fillId="0" borderId="0" xfId="197" applyProtection="1">
      <protection hidden="1"/>
    </xf>
    <xf numFmtId="1" fontId="18" fillId="0" borderId="0" xfId="207" applyNumberFormat="1" applyFont="1" applyAlignment="1" applyProtection="1">
      <alignmen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0" fontId="4" fillId="0" borderId="0" xfId="207" applyProtection="1">
      <protection hidden="1"/>
    </xf>
    <xf numFmtId="4" fontId="17" fillId="0" borderId="0" xfId="207" applyNumberFormat="1" applyFont="1" applyAlignment="1" applyProtection="1">
      <alignment horizontal="center" vertical="center" wrapText="1"/>
      <protection hidden="1"/>
    </xf>
    <xf numFmtId="0" fontId="20" fillId="0" borderId="0" xfId="207" applyFont="1" applyProtection="1">
      <protection hidden="1"/>
    </xf>
    <xf numFmtId="4" fontId="17" fillId="0" borderId="4"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vertical="center" wrapText="1"/>
      <protection hidden="1"/>
    </xf>
    <xf numFmtId="4" fontId="17" fillId="0" borderId="4" xfId="207"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0" fontId="20" fillId="0" borderId="0" xfId="207" applyFont="1" applyAlignment="1" applyProtection="1">
      <alignment vertical="center"/>
      <protection hidden="1"/>
    </xf>
    <xf numFmtId="1" fontId="18" fillId="0" borderId="4" xfId="207" applyNumberFormat="1" applyFont="1" applyBorder="1" applyAlignment="1" applyProtection="1">
      <alignment horizontal="center" vertical="center" wrapText="1"/>
      <protection hidden="1"/>
    </xf>
    <xf numFmtId="0" fontId="17" fillId="0" borderId="14" xfId="207" applyFont="1" applyBorder="1" applyAlignment="1" applyProtection="1">
      <alignment vertical="center" wrapText="1"/>
      <protection hidden="1"/>
    </xf>
    <xf numFmtId="0" fontId="17" fillId="0" borderId="15" xfId="207" applyFont="1" applyBorder="1" applyAlignment="1" applyProtection="1">
      <alignment vertical="center" wrapText="1"/>
      <protection hidden="1"/>
    </xf>
    <xf numFmtId="4" fontId="18" fillId="0" borderId="4" xfId="207" applyNumberFormat="1" applyFont="1" applyBorder="1" applyAlignment="1" applyProtection="1">
      <alignment vertical="center" wrapText="1"/>
      <protection hidden="1"/>
    </xf>
    <xf numFmtId="4" fontId="17" fillId="0" borderId="14" xfId="207" applyNumberFormat="1" applyFont="1" applyBorder="1" applyAlignment="1" applyProtection="1">
      <alignment vertical="center" wrapText="1"/>
      <protection hidden="1"/>
    </xf>
    <xf numFmtId="4" fontId="18" fillId="0" borderId="15" xfId="207" applyNumberFormat="1" applyFont="1" applyBorder="1" applyAlignment="1" applyProtection="1">
      <alignment vertical="center" wrapText="1"/>
      <protection hidden="1"/>
    </xf>
    <xf numFmtId="3" fontId="20" fillId="0" borderId="0" xfId="207" applyNumberFormat="1" applyFont="1" applyProtection="1">
      <protection hidden="1"/>
    </xf>
    <xf numFmtId="4" fontId="18" fillId="0" borderId="4" xfId="207" applyNumberFormat="1" applyFont="1" applyBorder="1" applyAlignment="1" applyProtection="1">
      <alignment horizontal="right" vertical="center" wrapText="1"/>
      <protection hidden="1"/>
    </xf>
    <xf numFmtId="4" fontId="17" fillId="0" borderId="4" xfId="207" applyNumberFormat="1" applyFont="1" applyBorder="1" applyAlignment="1" applyProtection="1">
      <alignment vertical="center" wrapText="1"/>
      <protection hidden="1"/>
    </xf>
    <xf numFmtId="4" fontId="17" fillId="0" borderId="15" xfId="207" applyNumberFormat="1" applyFont="1" applyBorder="1" applyAlignment="1" applyProtection="1">
      <alignment vertical="center" wrapText="1"/>
      <protection hidden="1"/>
    </xf>
    <xf numFmtId="0" fontId="17" fillId="2" borderId="14" xfId="207" applyFont="1" applyFill="1" applyBorder="1" applyAlignment="1" applyProtection="1">
      <alignment vertical="center" wrapText="1"/>
      <protection hidden="1"/>
    </xf>
    <xf numFmtId="0" fontId="18" fillId="0" borderId="15" xfId="207" applyFont="1" applyBorder="1" applyAlignment="1" applyProtection="1">
      <alignment vertical="center" wrapText="1"/>
      <protection hidden="1"/>
    </xf>
    <xf numFmtId="4" fontId="18" fillId="0" borderId="14" xfId="207" applyNumberFormat="1" applyFont="1" applyBorder="1" applyAlignment="1" applyProtection="1">
      <alignment vertical="center" wrapText="1"/>
      <protection hidden="1"/>
    </xf>
    <xf numFmtId="179" fontId="20" fillId="0" borderId="0" xfId="207" applyNumberFormat="1" applyFont="1" applyProtection="1">
      <protection hidden="1"/>
    </xf>
    <xf numFmtId="0" fontId="18" fillId="0" borderId="15" xfId="207" applyFont="1" applyBorder="1" applyAlignment="1" applyProtection="1">
      <alignment horizontal="center" vertical="center" wrapText="1"/>
      <protection hidden="1"/>
    </xf>
    <xf numFmtId="3" fontId="18" fillId="0" borderId="14" xfId="207" applyNumberFormat="1" applyFont="1" applyBorder="1" applyAlignment="1" applyProtection="1">
      <alignment horizontal="right" vertical="center" wrapText="1"/>
      <protection hidden="1"/>
    </xf>
    <xf numFmtId="3" fontId="17" fillId="0" borderId="14" xfId="207" applyNumberFormat="1" applyFont="1" applyBorder="1" applyAlignment="1" applyProtection="1">
      <alignment horizontal="right" vertical="center" wrapText="1"/>
      <protection hidden="1"/>
    </xf>
    <xf numFmtId="4" fontId="17" fillId="0" borderId="15" xfId="11" applyNumberFormat="1" applyFont="1" applyBorder="1" applyAlignment="1" applyProtection="1">
      <alignment horizontal="right" vertical="center" wrapText="1"/>
      <protection hidden="1"/>
    </xf>
    <xf numFmtId="4" fontId="17" fillId="0" borderId="14" xfId="11"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15" xfId="207" applyNumberFormat="1" applyFont="1" applyBorder="1" applyAlignment="1" applyProtection="1">
      <alignment horizontal="right" vertical="center" wrapText="1"/>
      <protection hidden="1"/>
    </xf>
    <xf numFmtId="1" fontId="17" fillId="0" borderId="6" xfId="207" applyNumberFormat="1" applyFont="1" applyBorder="1" applyAlignment="1" applyProtection="1">
      <alignment horizontal="center" vertical="center" wrapText="1"/>
      <protection hidden="1"/>
    </xf>
    <xf numFmtId="0" fontId="18" fillId="0" borderId="0" xfId="207" applyFont="1" applyAlignment="1" applyProtection="1">
      <alignment horizontal="justify" vertical="center" wrapText="1"/>
      <protection hidden="1"/>
    </xf>
    <xf numFmtId="1" fontId="18" fillId="0" borderId="6" xfId="207" applyNumberFormat="1" applyFont="1" applyBorder="1" applyAlignment="1" applyProtection="1">
      <alignment horizontal="left" vertical="center" wrapText="1" indent="3"/>
      <protection hidden="1"/>
    </xf>
    <xf numFmtId="3" fontId="18" fillId="0" borderId="7" xfId="207" applyNumberFormat="1" applyFont="1" applyBorder="1" applyAlignment="1" applyProtection="1">
      <alignment horizontal="right" vertical="center" wrapText="1"/>
      <protection hidden="1"/>
    </xf>
    <xf numFmtId="4" fontId="18" fillId="0" borderId="7" xfId="207" applyNumberFormat="1" applyFont="1" applyBorder="1" applyAlignment="1" applyProtection="1">
      <alignment horizontal="right" vertical="center" wrapText="1"/>
      <protection hidden="1"/>
    </xf>
    <xf numFmtId="4" fontId="18" fillId="0" borderId="0" xfId="207" applyNumberFormat="1" applyFont="1" applyAlignment="1" applyProtection="1">
      <alignment vertical="center" wrapText="1"/>
      <protection hidden="1"/>
    </xf>
    <xf numFmtId="1" fontId="17" fillId="0" borderId="6" xfId="207" applyNumberFormat="1" applyFont="1" applyBorder="1" applyAlignment="1" applyProtection="1">
      <alignment horizontal="center" vertical="top" wrapText="1"/>
      <protection hidden="1"/>
    </xf>
    <xf numFmtId="0" fontId="39" fillId="0" borderId="0" xfId="203" applyFont="1" applyAlignment="1" applyProtection="1">
      <alignment vertical="top"/>
      <protection hidden="1"/>
    </xf>
    <xf numFmtId="0" fontId="34" fillId="0" borderId="0" xfId="196" applyProtection="1">
      <protection hidden="1"/>
    </xf>
    <xf numFmtId="0" fontId="40" fillId="0" borderId="0" xfId="196" applyFont="1" applyAlignment="1" applyProtection="1">
      <alignment horizontal="center" vertical="center" wrapText="1"/>
      <protection hidden="1"/>
    </xf>
    <xf numFmtId="0" fontId="18" fillId="0" borderId="0" xfId="196" applyFont="1" applyAlignment="1" applyProtection="1">
      <alignment vertical="center"/>
      <protection hidden="1"/>
    </xf>
    <xf numFmtId="0" fontId="17" fillId="0" borderId="0" xfId="196" applyFont="1" applyAlignment="1" applyProtection="1">
      <alignment horizontal="center" vertical="center"/>
      <protection hidden="1"/>
    </xf>
    <xf numFmtId="0" fontId="18" fillId="0" borderId="0" xfId="196" applyFont="1" applyAlignment="1" applyProtection="1">
      <alignment horizontal="justify" vertical="center"/>
      <protection hidden="1"/>
    </xf>
    <xf numFmtId="0" fontId="34" fillId="0" borderId="0" xfId="196" applyAlignment="1" applyProtection="1">
      <alignment vertical="center"/>
      <protection hidden="1"/>
    </xf>
    <xf numFmtId="0" fontId="18" fillId="0" borderId="0" xfId="196" applyFont="1" applyAlignment="1" applyProtection="1">
      <alignment horizontal="center" vertical="center"/>
      <protection hidden="1"/>
    </xf>
    <xf numFmtId="0" fontId="18" fillId="0" borderId="0" xfId="196" applyFont="1" applyProtection="1">
      <protection hidden="1"/>
    </xf>
    <xf numFmtId="0" fontId="18" fillId="0" borderId="0" xfId="196" applyFont="1" applyAlignment="1" applyProtection="1">
      <alignment vertical="center" wrapText="1"/>
      <protection hidden="1"/>
    </xf>
    <xf numFmtId="0" fontId="18" fillId="0" borderId="16" xfId="196" applyFont="1" applyBorder="1" applyAlignment="1" applyProtection="1">
      <alignment vertical="center"/>
      <protection hidden="1"/>
    </xf>
    <xf numFmtId="0" fontId="18" fillId="0" borderId="17" xfId="196" applyFont="1" applyBorder="1" applyAlignment="1" applyProtection="1">
      <alignment vertical="center"/>
      <protection hidden="1"/>
    </xf>
    <xf numFmtId="0" fontId="18" fillId="0" borderId="18" xfId="196" applyFont="1" applyBorder="1" applyAlignment="1" applyProtection="1">
      <alignment vertical="center"/>
      <protection hidden="1"/>
    </xf>
    <xf numFmtId="0" fontId="18" fillId="0" borderId="19" xfId="196" applyFont="1" applyBorder="1" applyAlignment="1" applyProtection="1">
      <alignment vertical="center"/>
      <protection hidden="1"/>
    </xf>
    <xf numFmtId="0" fontId="18" fillId="0" borderId="20" xfId="196" applyFont="1" applyBorder="1" applyAlignment="1" applyProtection="1">
      <alignment vertical="center"/>
      <protection hidden="1"/>
    </xf>
    <xf numFmtId="0" fontId="18" fillId="0" borderId="21" xfId="196" applyFont="1" applyBorder="1" applyAlignment="1" applyProtection="1">
      <alignment vertical="center"/>
      <protection hidden="1"/>
    </xf>
    <xf numFmtId="0" fontId="18" fillId="0" borderId="8" xfId="196" applyFont="1" applyBorder="1" applyAlignment="1" applyProtection="1">
      <alignment vertical="center"/>
      <protection hidden="1"/>
    </xf>
    <xf numFmtId="0" fontId="18" fillId="0" borderId="9" xfId="196" applyFont="1" applyBorder="1" applyAlignment="1" applyProtection="1">
      <alignment vertical="center"/>
      <protection hidden="1"/>
    </xf>
    <xf numFmtId="0" fontId="18" fillId="0" borderId="14" xfId="196" applyFont="1" applyBorder="1" applyAlignment="1" applyProtection="1">
      <alignment horizontal="left" vertical="center"/>
      <protection hidden="1"/>
    </xf>
    <xf numFmtId="0" fontId="18" fillId="0" borderId="15" xfId="196" applyFont="1" applyBorder="1" applyAlignment="1" applyProtection="1">
      <alignment horizontal="left" vertical="center"/>
      <protection hidden="1"/>
    </xf>
    <xf numFmtId="0" fontId="18" fillId="0" borderId="0" xfId="196" applyFont="1" applyAlignment="1" applyProtection="1">
      <alignment horizontal="left" vertical="center"/>
      <protection hidden="1"/>
    </xf>
    <xf numFmtId="0" fontId="17" fillId="0" borderId="0" xfId="199" applyNumberFormat="1" applyFont="1" applyFill="1" applyBorder="1" applyAlignment="1" applyProtection="1">
      <alignment horizontal="left" vertical="center"/>
    </xf>
    <xf numFmtId="0" fontId="17" fillId="0" borderId="0" xfId="204" applyFont="1" applyAlignment="1" applyProtection="1">
      <alignment vertical="top"/>
      <protection hidden="1"/>
    </xf>
    <xf numFmtId="0" fontId="41" fillId="0" borderId="0" xfId="196" applyFont="1" applyAlignment="1" applyProtection="1">
      <alignment vertical="center"/>
      <protection hidden="1"/>
    </xf>
    <xf numFmtId="0" fontId="41" fillId="0" borderId="0" xfId="196" applyFont="1" applyProtection="1">
      <protection hidden="1"/>
    </xf>
    <xf numFmtId="0" fontId="33" fillId="0" borderId="0" xfId="0" applyFont="1" applyProtection="1">
      <protection hidden="1"/>
    </xf>
    <xf numFmtId="0" fontId="33" fillId="0" borderId="0" xfId="0" applyFont="1" applyAlignment="1">
      <alignment vertical="center"/>
    </xf>
    <xf numFmtId="0" fontId="17" fillId="0" borderId="0" xfId="0" applyFont="1" applyAlignment="1" applyProtection="1">
      <alignment horizontal="left" vertical="center"/>
      <protection hidden="1"/>
    </xf>
    <xf numFmtId="3" fontId="25" fillId="0" borderId="13" xfId="203" applyNumberFormat="1" applyFont="1" applyBorder="1" applyAlignment="1" applyProtection="1">
      <alignment horizontal="justify"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8" fillId="0" borderId="0" xfId="0" applyFont="1" applyAlignment="1">
      <alignment vertical="center"/>
    </xf>
    <xf numFmtId="0" fontId="33" fillId="0" borderId="0" xfId="204" applyFont="1" applyAlignment="1" applyProtection="1">
      <alignment vertical="center"/>
      <protection hidden="1"/>
    </xf>
    <xf numFmtId="0" fontId="33" fillId="0" borderId="0" xfId="0" applyFont="1" applyAlignment="1" applyProtection="1">
      <alignment vertical="center"/>
      <protection hidden="1"/>
    </xf>
    <xf numFmtId="0" fontId="28" fillId="0" borderId="0" xfId="199" applyNumberFormat="1" applyFont="1" applyFill="1" applyBorder="1" applyAlignment="1" applyProtection="1">
      <alignment horizontal="center" vertical="center" wrapText="1"/>
      <protection hidden="1"/>
    </xf>
    <xf numFmtId="0" fontId="28" fillId="0" borderId="0" xfId="0" applyFont="1" applyAlignment="1">
      <alignment horizontal="center" vertical="center"/>
    </xf>
    <xf numFmtId="0" fontId="28" fillId="0" borderId="0" xfId="0" applyFont="1" applyAlignment="1" applyProtection="1">
      <alignment horizontal="center" vertical="center"/>
      <protection hidden="1"/>
    </xf>
    <xf numFmtId="0" fontId="33" fillId="0" borderId="0" xfId="199"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199"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4" applyFont="1" applyAlignment="1" applyProtection="1">
      <alignment horizontal="left" vertical="center" indent="1"/>
      <protection hidden="1"/>
    </xf>
    <xf numFmtId="0" fontId="33" fillId="0" borderId="0" xfId="204" applyFont="1" applyAlignment="1" applyProtection="1">
      <alignment horizontal="left" vertical="center"/>
      <protection hidden="1"/>
    </xf>
    <xf numFmtId="0" fontId="28" fillId="0" borderId="0" xfId="204" applyFont="1" applyAlignment="1" applyProtection="1">
      <alignment vertical="center"/>
      <protection hidden="1"/>
    </xf>
    <xf numFmtId="0" fontId="28" fillId="0" borderId="0" xfId="0" applyFont="1" applyAlignment="1" applyProtection="1">
      <alignment horizontal="lef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right" vertical="center"/>
      <protection hidden="1"/>
    </xf>
    <xf numFmtId="0" fontId="28" fillId="0" borderId="0" xfId="199" applyNumberFormat="1" applyFont="1" applyFill="1" applyBorder="1" applyAlignment="1" applyProtection="1">
      <alignment vertical="center" wrapText="1"/>
      <protection hidden="1"/>
    </xf>
    <xf numFmtId="0" fontId="33" fillId="0" borderId="0" xfId="209" applyFont="1" applyFill="1" applyBorder="1" applyAlignment="1" applyProtection="1">
      <alignment vertical="center" wrapText="1"/>
      <protection hidden="1"/>
    </xf>
    <xf numFmtId="0" fontId="33" fillId="0" borderId="0" xfId="209" applyNumberFormat="1" applyFont="1" applyFill="1" applyBorder="1" applyAlignment="1" applyProtection="1">
      <alignment horizontal="center" vertical="center" wrapText="1"/>
      <protection hidden="1"/>
    </xf>
    <xf numFmtId="3" fontId="33" fillId="0" borderId="0" xfId="209" applyNumberFormat="1" applyFont="1" applyFill="1" applyBorder="1" applyAlignment="1" applyProtection="1">
      <alignment horizontal="left" vertical="center" wrapText="1"/>
      <protection hidden="1"/>
    </xf>
    <xf numFmtId="0" fontId="33" fillId="0" borderId="0" xfId="209" applyFont="1" applyFill="1" applyBorder="1" applyAlignment="1" applyProtection="1">
      <alignment horizontal="center" vertical="center" wrapText="1"/>
      <protection hidden="1"/>
    </xf>
    <xf numFmtId="165" fontId="28" fillId="0" borderId="0" xfId="209" applyNumberFormat="1" applyFont="1" applyFill="1" applyBorder="1" applyAlignment="1" applyProtection="1">
      <alignment horizontal="center" vertical="center" wrapText="1"/>
      <protection hidden="1"/>
    </xf>
    <xf numFmtId="165" fontId="33" fillId="0" borderId="0" xfId="209" applyNumberFormat="1" applyFont="1" applyFill="1" applyBorder="1" applyAlignment="1" applyProtection="1">
      <alignment horizontal="center" vertical="center" wrapText="1"/>
      <protection hidden="1"/>
    </xf>
    <xf numFmtId="0" fontId="33" fillId="0" borderId="0" xfId="209" applyNumberFormat="1" applyFont="1" applyFill="1" applyBorder="1" applyAlignment="1" applyProtection="1">
      <alignment vertical="center" wrapText="1"/>
      <protection hidden="1"/>
    </xf>
    <xf numFmtId="0" fontId="33" fillId="0" borderId="0" xfId="209" applyFont="1" applyFill="1" applyBorder="1" applyAlignment="1" applyProtection="1">
      <alignment horizontal="left" vertical="center" wrapText="1"/>
      <protection hidden="1"/>
    </xf>
    <xf numFmtId="0" fontId="28" fillId="0" borderId="0" xfId="209"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199"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8" fillId="0" borderId="0" xfId="0" applyFont="1" applyAlignment="1" applyProtection="1">
      <alignment horizontal="center" vertical="center" wrapText="1"/>
      <protection hidden="1"/>
    </xf>
    <xf numFmtId="0" fontId="33" fillId="0" borderId="0" xfId="203" applyFont="1" applyAlignment="1" applyProtection="1">
      <alignment vertical="center"/>
      <protection hidden="1"/>
    </xf>
    <xf numFmtId="0" fontId="33" fillId="0" borderId="0" xfId="203" applyFont="1" applyAlignment="1" applyProtection="1">
      <alignment horizontal="right" vertical="center"/>
      <protection hidden="1"/>
    </xf>
    <xf numFmtId="0" fontId="33" fillId="0" borderId="0" xfId="203" applyFont="1" applyAlignment="1" applyProtection="1">
      <alignment horizontal="left" vertical="center"/>
      <protection hidden="1"/>
    </xf>
    <xf numFmtId="180" fontId="33" fillId="0" borderId="0" xfId="0" applyNumberFormat="1" applyFont="1" applyAlignment="1" applyProtection="1">
      <alignment horizontal="center" vertical="center"/>
      <protection hidden="1"/>
    </xf>
    <xf numFmtId="2" fontId="33" fillId="0" borderId="0" xfId="204" applyNumberFormat="1" applyFont="1" applyAlignment="1" applyProtection="1">
      <alignment vertical="center"/>
      <protection hidden="1"/>
    </xf>
    <xf numFmtId="2" fontId="33" fillId="0" borderId="0" xfId="0" applyNumberFormat="1" applyFont="1" applyProtection="1">
      <protection hidden="1"/>
    </xf>
    <xf numFmtId="0" fontId="28" fillId="0" borderId="0" xfId="0" applyFont="1" applyAlignment="1" applyProtection="1">
      <alignment horizontal="left" vertical="center" wrapText="1"/>
      <protection hidden="1"/>
    </xf>
    <xf numFmtId="0" fontId="28" fillId="0" borderId="0" xfId="209" applyFont="1" applyFill="1" applyBorder="1" applyAlignment="1" applyProtection="1">
      <alignment vertical="center"/>
      <protection hidden="1"/>
    </xf>
    <xf numFmtId="0" fontId="33" fillId="0" borderId="0" xfId="209"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09" applyFont="1" applyFill="1" applyBorder="1" applyAlignment="1" applyProtection="1">
      <alignment horizontal="justify" vertical="center" wrapText="1"/>
      <protection hidden="1"/>
    </xf>
    <xf numFmtId="168"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09" applyNumberFormat="1" applyFont="1" applyFill="1" applyBorder="1" applyAlignment="1" applyProtection="1">
      <alignment horizontal="left" vertical="center"/>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09" quotePrefix="1" applyNumberFormat="1" applyFont="1" applyFill="1" applyBorder="1" applyAlignment="1" applyProtection="1">
      <alignment horizontal="left" vertical="center" wrapText="1"/>
      <protection hidden="1"/>
    </xf>
    <xf numFmtId="171" fontId="33" fillId="0" borderId="0" xfId="209" applyNumberFormat="1" applyFont="1" applyFill="1" applyBorder="1" applyAlignment="1" applyProtection="1">
      <alignment horizontal="left" vertical="center" wrapText="1"/>
      <protection hidden="1"/>
    </xf>
    <xf numFmtId="165" fontId="33" fillId="0" borderId="0" xfId="209" applyNumberFormat="1" applyFont="1" applyFill="1" applyBorder="1" applyAlignment="1" applyProtection="1">
      <alignment horizontal="left" vertical="center" wrapText="1"/>
      <protection hidden="1"/>
    </xf>
    <xf numFmtId="0" fontId="33" fillId="0" borderId="0" xfId="209" applyFont="1" applyFill="1" applyBorder="1" applyAlignment="1" applyProtection="1">
      <alignment horizontal="right" vertical="center" wrapText="1"/>
      <protection hidden="1"/>
    </xf>
    <xf numFmtId="0" fontId="28" fillId="0" borderId="0" xfId="209" applyFont="1" applyFill="1" applyBorder="1" applyAlignment="1" applyProtection="1">
      <alignment horizontal="center" vertical="center" wrapText="1"/>
      <protection hidden="1"/>
    </xf>
    <xf numFmtId="0" fontId="33" fillId="0" borderId="0" xfId="209" applyNumberFormat="1" applyFont="1" applyFill="1" applyBorder="1" applyAlignment="1" applyProtection="1">
      <alignment horizontal="center" vertical="center"/>
      <protection hidden="1"/>
    </xf>
    <xf numFmtId="0" fontId="33" fillId="0" borderId="0" xfId="209"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8" fillId="0" borderId="13" xfId="203" applyFont="1" applyBorder="1" applyAlignment="1" applyProtection="1">
      <alignment horizontal="justify" vertical="top" wrapText="1"/>
      <protection hidden="1"/>
    </xf>
    <xf numFmtId="4" fontId="17" fillId="0" borderId="11" xfId="203"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30" fillId="0" borderId="0" xfId="0" applyFont="1" applyAlignment="1" applyProtection="1">
      <alignment vertical="center"/>
      <protection hidden="1"/>
    </xf>
    <xf numFmtId="2" fontId="30" fillId="0" borderId="0" xfId="0" applyNumberFormat="1" applyFont="1" applyAlignment="1" applyProtection="1">
      <alignment vertical="center"/>
      <protection hidden="1"/>
    </xf>
    <xf numFmtId="0" fontId="30" fillId="0" borderId="0" xfId="204" applyFont="1" applyAlignment="1" applyProtection="1">
      <alignment vertical="center" wrapText="1"/>
      <protection hidden="1"/>
    </xf>
    <xf numFmtId="4" fontId="17" fillId="0" borderId="4" xfId="11" applyNumberFormat="1" applyFont="1" applyBorder="1" applyAlignment="1" applyProtection="1">
      <alignment horizontal="right" vertical="center" wrapText="1"/>
      <protection hidden="1"/>
    </xf>
    <xf numFmtId="0" fontId="4" fillId="0" borderId="6" xfId="207" applyBorder="1" applyProtection="1">
      <protection hidden="1"/>
    </xf>
    <xf numFmtId="0" fontId="4" fillId="0" borderId="7" xfId="207" applyBorder="1" applyProtection="1">
      <protection hidden="1"/>
    </xf>
    <xf numFmtId="0" fontId="20" fillId="0" borderId="6" xfId="207" applyFont="1" applyBorder="1" applyProtection="1">
      <protection hidden="1"/>
    </xf>
    <xf numFmtId="0" fontId="20" fillId="0" borderId="7" xfId="207" applyFont="1" applyBorder="1" applyProtection="1">
      <protection hidden="1"/>
    </xf>
    <xf numFmtId="1" fontId="18" fillId="0" borderId="8" xfId="207" applyNumberFormat="1" applyFont="1" applyBorder="1" applyAlignment="1" applyProtection="1">
      <alignment horizontal="left" vertical="center" wrapText="1" indent="3"/>
      <protection hidden="1"/>
    </xf>
    <xf numFmtId="0" fontId="18" fillId="0" borderId="5" xfId="207" applyFont="1" applyBorder="1" applyAlignment="1" applyProtection="1">
      <alignment horizontal="justify" vertical="center" wrapText="1"/>
      <protection hidden="1"/>
    </xf>
    <xf numFmtId="4" fontId="18" fillId="0" borderId="9" xfId="207" applyNumberFormat="1" applyFont="1" applyBorder="1" applyAlignment="1" applyProtection="1">
      <alignment horizontal="justify" vertical="center" wrapText="1"/>
      <protection hidden="1"/>
    </xf>
    <xf numFmtId="0" fontId="18" fillId="0" borderId="0" xfId="0" applyFont="1" applyProtection="1">
      <protection hidden="1"/>
    </xf>
    <xf numFmtId="0" fontId="17" fillId="0" borderId="0" xfId="0" applyFont="1" applyProtection="1">
      <protection hidden="1"/>
    </xf>
    <xf numFmtId="0" fontId="44" fillId="0" borderId="0" xfId="203" applyFont="1" applyAlignment="1" applyProtection="1">
      <alignment vertical="top"/>
      <protection hidden="1"/>
    </xf>
    <xf numFmtId="2" fontId="44" fillId="0" borderId="0" xfId="203" applyNumberFormat="1" applyFont="1" applyAlignment="1" applyProtection="1">
      <alignment vertical="top"/>
      <protection hidden="1"/>
    </xf>
    <xf numFmtId="166" fontId="39" fillId="0" borderId="0" xfId="203" applyNumberFormat="1" applyFont="1" applyAlignment="1" applyProtection="1">
      <alignment vertical="top"/>
      <protection hidden="1"/>
    </xf>
    <xf numFmtId="2" fontId="44" fillId="2" borderId="0" xfId="203"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7" applyFont="1" applyProtection="1">
      <protection hidden="1"/>
    </xf>
    <xf numFmtId="0" fontId="45" fillId="0" borderId="0" xfId="207" applyFont="1" applyProtection="1">
      <protection hidden="1"/>
    </xf>
    <xf numFmtId="0" fontId="45" fillId="0" borderId="0" xfId="207" applyFont="1" applyAlignment="1" applyProtection="1">
      <alignment vertical="center"/>
      <protection hidden="1"/>
    </xf>
    <xf numFmtId="0" fontId="45" fillId="0" borderId="0" xfId="207" applyFont="1" applyAlignment="1" applyProtection="1">
      <alignment wrapText="1"/>
      <protection hidden="1"/>
    </xf>
    <xf numFmtId="10" fontId="45" fillId="0" borderId="0" xfId="207" applyNumberFormat="1" applyFont="1" applyAlignment="1" applyProtection="1">
      <alignment vertical="center"/>
      <protection hidden="1"/>
    </xf>
    <xf numFmtId="0" fontId="33" fillId="0" borderId="0" xfId="201" applyNumberFormat="1" applyFont="1" applyFill="1" applyBorder="1" applyAlignment="1" applyProtection="1">
      <alignment vertical="center" wrapText="1"/>
      <protection hidden="1"/>
    </xf>
    <xf numFmtId="0" fontId="46" fillId="3" borderId="0" xfId="207" applyFont="1" applyFill="1" applyProtection="1">
      <protection hidden="1"/>
    </xf>
    <xf numFmtId="4" fontId="18" fillId="4" borderId="7" xfId="207" applyNumberFormat="1" applyFont="1" applyFill="1" applyBorder="1" applyAlignment="1" applyProtection="1">
      <alignment horizontal="right" vertical="center" wrapText="1"/>
      <protection hidden="1"/>
    </xf>
    <xf numFmtId="0" fontId="22" fillId="0" borderId="18" xfId="203" applyFont="1" applyBorder="1" applyAlignment="1" applyProtection="1">
      <alignment horizontal="center" vertical="center"/>
      <protection hidden="1"/>
    </xf>
    <xf numFmtId="0" fontId="0" fillId="0" borderId="0" xfId="0" applyAlignment="1">
      <alignment vertical="top"/>
    </xf>
    <xf numFmtId="0" fontId="6" fillId="0" borderId="4" xfId="203" applyFont="1" applyBorder="1" applyAlignment="1" applyProtection="1">
      <alignment vertical="center"/>
      <protection hidden="1"/>
    </xf>
    <xf numFmtId="0" fontId="50"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7" fillId="0" borderId="0" xfId="0" applyFont="1" applyAlignment="1" applyProtection="1">
      <alignment vertical="top"/>
      <protection hidden="1"/>
    </xf>
    <xf numFmtId="0" fontId="7" fillId="0" borderId="0" xfId="0" applyFont="1" applyAlignment="1" applyProtection="1">
      <alignment vertical="center"/>
      <protection hidden="1"/>
    </xf>
    <xf numFmtId="0" fontId="21" fillId="0" borderId="0" xfId="0" applyFont="1" applyProtection="1">
      <protection hidden="1"/>
    </xf>
    <xf numFmtId="0" fontId="17" fillId="0" borderId="0" xfId="0" applyFont="1" applyAlignment="1" applyProtection="1">
      <alignment horizontal="center" vertical="top"/>
      <protection hidden="1"/>
    </xf>
    <xf numFmtId="0" fontId="7" fillId="0" borderId="0" xfId="0" applyFont="1" applyAlignment="1" applyProtection="1">
      <alignment horizontal="justify" vertical="center"/>
      <protection hidden="1"/>
    </xf>
    <xf numFmtId="0" fontId="21" fillId="0" borderId="0" xfId="0" applyFont="1" applyAlignment="1" applyProtection="1">
      <alignment vertical="top" wrapText="1"/>
      <protection hidden="1"/>
    </xf>
    <xf numFmtId="165" fontId="8" fillId="0" borderId="0" xfId="0" quotePrefix="1" applyNumberFormat="1" applyFont="1" applyAlignment="1" applyProtection="1">
      <alignment horizontal="left" vertical="top" wrapText="1" indent="1"/>
      <protection hidden="1"/>
    </xf>
    <xf numFmtId="0" fontId="7" fillId="0" borderId="0" xfId="0" applyFont="1" applyAlignment="1" applyProtection="1">
      <alignment horizontal="justify" vertical="top"/>
      <protection hidden="1"/>
    </xf>
    <xf numFmtId="165" fontId="8" fillId="0" borderId="0" xfId="0" quotePrefix="1" applyNumberFormat="1" applyFont="1" applyAlignment="1" applyProtection="1">
      <alignment horizontal="left" vertical="top" wrapText="1"/>
      <protection hidden="1"/>
    </xf>
    <xf numFmtId="0" fontId="22" fillId="0" borderId="0" xfId="0" applyFont="1" applyAlignment="1" applyProtection="1">
      <alignment horizontal="justify" vertical="center"/>
      <protection hidden="1"/>
    </xf>
    <xf numFmtId="0" fontId="7" fillId="0" borderId="0" xfId="0" applyFont="1" applyAlignment="1" applyProtection="1">
      <alignment horizontal="right" vertical="top" wrapText="1"/>
      <protection hidden="1"/>
    </xf>
    <xf numFmtId="0" fontId="7" fillId="0" borderId="0" xfId="0" applyFont="1" applyAlignment="1" applyProtection="1">
      <alignment horizontal="center" vertical="top" wrapText="1"/>
      <protection hidden="1"/>
    </xf>
    <xf numFmtId="0" fontId="18" fillId="0" borderId="0" xfId="0" applyFont="1" applyAlignment="1" applyProtection="1">
      <alignment vertical="top"/>
      <protection hidden="1"/>
    </xf>
    <xf numFmtId="0" fontId="7" fillId="0" borderId="0" xfId="0" applyFont="1" applyAlignment="1" applyProtection="1">
      <alignment horizontal="justify"/>
      <protection hidden="1"/>
    </xf>
    <xf numFmtId="0" fontId="7" fillId="0" borderId="0" xfId="0" applyFont="1" applyProtection="1">
      <protection hidden="1"/>
    </xf>
    <xf numFmtId="0" fontId="22" fillId="0" borderId="0" xfId="0" applyFont="1" applyAlignment="1" applyProtection="1">
      <alignment horizontal="center" vertical="top"/>
      <protection hidden="1"/>
    </xf>
    <xf numFmtId="0" fontId="17" fillId="0" borderId="0" xfId="0" applyFont="1" applyAlignment="1" applyProtection="1">
      <alignment horizontal="left" vertical="center" wrapText="1"/>
      <protection hidden="1"/>
    </xf>
    <xf numFmtId="0" fontId="17" fillId="0" borderId="0" xfId="199" applyNumberFormat="1" applyFont="1" applyFill="1" applyBorder="1" applyAlignment="1" applyProtection="1">
      <alignment horizontal="center" vertical="center" wrapText="1"/>
      <protection hidden="1"/>
    </xf>
    <xf numFmtId="0" fontId="18" fillId="0" borderId="0" xfId="204" applyAlignment="1" applyProtection="1">
      <alignment horizontal="left" vertical="center"/>
      <protection hidden="1"/>
    </xf>
    <xf numFmtId="2" fontId="18" fillId="0" borderId="0" xfId="199" applyNumberFormat="1" applyFill="1" applyBorder="1" applyAlignment="1" applyProtection="1">
      <alignment horizontal="right" vertical="center"/>
      <protection hidden="1"/>
    </xf>
    <xf numFmtId="10" fontId="18" fillId="0" borderId="0" xfId="0" applyNumberFormat="1" applyFont="1" applyAlignment="1">
      <alignment horizontal="center" vertical="center"/>
    </xf>
    <xf numFmtId="0" fontId="17" fillId="0" borderId="0" xfId="0" applyFont="1" applyAlignment="1" applyProtection="1">
      <alignment horizontal="center" vertical="center" wrapText="1"/>
      <protection hidden="1"/>
    </xf>
    <xf numFmtId="168" fontId="17" fillId="0" borderId="0" xfId="0" applyNumberFormat="1" applyFont="1" applyAlignment="1" applyProtection="1">
      <alignment horizontal="center" vertical="center" wrapText="1"/>
      <protection hidden="1"/>
    </xf>
    <xf numFmtId="169" fontId="17" fillId="0" borderId="0" xfId="11" applyNumberFormat="1" applyFont="1" applyFill="1" applyBorder="1" applyAlignment="1" applyProtection="1">
      <alignment horizontal="left" vertical="center" wrapText="1" indent="1"/>
      <protection hidden="1"/>
    </xf>
    <xf numFmtId="0" fontId="17" fillId="0" borderId="0" xfId="0" applyFont="1" applyAlignment="1" applyProtection="1">
      <alignment vertical="center" wrapText="1"/>
      <protection hidden="1"/>
    </xf>
    <xf numFmtId="169" fontId="18" fillId="0" borderId="0" xfId="11" applyNumberFormat="1" applyFont="1" applyFill="1" applyBorder="1" applyAlignment="1" applyProtection="1">
      <alignment horizontal="right" vertical="center" wrapText="1" indent="1"/>
      <protection hidden="1"/>
    </xf>
    <xf numFmtId="0" fontId="18" fillId="0" borderId="0" xfId="0" applyFont="1" applyAlignment="1" applyProtection="1">
      <alignment vertical="center" wrapText="1"/>
      <protection hidden="1"/>
    </xf>
    <xf numFmtId="2" fontId="18" fillId="0" borderId="0" xfId="204" applyNumberFormat="1" applyAlignment="1" applyProtection="1">
      <alignment horizontal="right" vertical="center"/>
      <protection hidden="1"/>
    </xf>
    <xf numFmtId="2" fontId="18" fillId="0" borderId="0" xfId="204" applyNumberFormat="1" applyAlignment="1" applyProtection="1">
      <alignment vertical="center"/>
      <protection hidden="1"/>
    </xf>
    <xf numFmtId="169" fontId="18" fillId="0" borderId="0" xfId="11" applyNumberFormat="1" applyFont="1" applyFill="1" applyBorder="1" applyAlignment="1" applyProtection="1">
      <alignment horizontal="left" vertical="center" wrapText="1"/>
      <protection hidden="1"/>
    </xf>
    <xf numFmtId="165" fontId="17" fillId="0" borderId="0" xfId="204" applyNumberFormat="1" applyFont="1" applyAlignment="1" applyProtection="1">
      <alignment horizontal="center" vertical="center"/>
      <protection hidden="1"/>
    </xf>
    <xf numFmtId="169" fontId="17" fillId="0" borderId="0" xfId="11" applyNumberFormat="1" applyFont="1" applyFill="1" applyBorder="1" applyAlignment="1" applyProtection="1">
      <alignment horizontal="right" vertical="center" wrapText="1" indent="1"/>
      <protection hidden="1"/>
    </xf>
    <xf numFmtId="169" fontId="17" fillId="0" borderId="0" xfId="11" applyNumberFormat="1" applyFont="1" applyFill="1" applyBorder="1" applyAlignment="1" applyProtection="1">
      <alignment horizontal="left" vertical="center" wrapText="1"/>
      <protection hidden="1"/>
    </xf>
    <xf numFmtId="0" fontId="18" fillId="0" borderId="0" xfId="204" applyAlignment="1" applyProtection="1">
      <alignment horizontal="left" vertical="center" wrapText="1"/>
      <protection hidden="1"/>
    </xf>
    <xf numFmtId="0" fontId="18" fillId="0" borderId="0" xfId="204" applyAlignment="1" applyProtection="1">
      <alignment horizontal="right" vertical="center" wrapText="1"/>
      <protection hidden="1"/>
    </xf>
    <xf numFmtId="0" fontId="18" fillId="0" borderId="0" xfId="0" applyFont="1" applyAlignment="1" applyProtection="1">
      <alignment horizontal="left" vertical="center" wrapText="1"/>
      <protection hidden="1"/>
    </xf>
    <xf numFmtId="169" fontId="18" fillId="0" borderId="0" xfId="11" applyNumberFormat="1" applyFont="1" applyFill="1" applyBorder="1" applyAlignment="1" applyProtection="1">
      <alignment horizontal="right" vertical="center" wrapText="1"/>
      <protection hidden="1"/>
    </xf>
    <xf numFmtId="0" fontId="52" fillId="0" borderId="0" xfId="0" applyFont="1"/>
    <xf numFmtId="0" fontId="52" fillId="0" borderId="0" xfId="0" applyFont="1" applyAlignment="1">
      <alignment horizontal="left" vertical="center"/>
    </xf>
    <xf numFmtId="0" fontId="52" fillId="0" borderId="0" xfId="0" applyFont="1" applyAlignment="1">
      <alignment vertical="center"/>
    </xf>
    <xf numFmtId="0" fontId="52" fillId="0" borderId="0" xfId="0" applyFont="1" applyAlignment="1">
      <alignment horizontal="center" vertical="center"/>
    </xf>
    <xf numFmtId="0" fontId="52" fillId="0" borderId="0" xfId="204" applyFont="1" applyAlignment="1" applyProtection="1">
      <alignment vertical="center"/>
      <protection hidden="1"/>
    </xf>
    <xf numFmtId="0" fontId="52" fillId="0" borderId="0" xfId="204" applyFont="1" applyAlignment="1" applyProtection="1">
      <alignment horizontal="left" vertical="center" indent="1"/>
      <protection hidden="1"/>
    </xf>
    <xf numFmtId="2" fontId="52" fillId="0" borderId="4" xfId="0" applyNumberFormat="1" applyFont="1" applyBorder="1" applyAlignment="1">
      <alignment horizontal="right" vertical="center"/>
    </xf>
    <xf numFmtId="0" fontId="52" fillId="0" borderId="4" xfId="209" applyNumberFormat="1" applyFont="1" applyFill="1" applyBorder="1" applyAlignment="1" applyProtection="1">
      <alignment horizontal="center" vertical="center"/>
    </xf>
    <xf numFmtId="0" fontId="53" fillId="0" borderId="0" xfId="211" applyFont="1" applyAlignment="1" applyProtection="1">
      <alignment horizontal="center"/>
      <protection hidden="1"/>
    </xf>
    <xf numFmtId="0" fontId="53" fillId="0" borderId="0" xfId="211" applyFont="1" applyProtection="1">
      <protection hidden="1"/>
    </xf>
    <xf numFmtId="0" fontId="53" fillId="0" borderId="0" xfId="197" applyFont="1" applyAlignment="1" applyProtection="1">
      <alignment horizontal="left" vertical="center"/>
      <protection hidden="1"/>
    </xf>
    <xf numFmtId="0" fontId="53" fillId="0" borderId="0" xfId="197" applyFont="1" applyProtection="1">
      <protection hidden="1"/>
    </xf>
    <xf numFmtId="0" fontId="53" fillId="0" borderId="0" xfId="197" applyFont="1" applyAlignment="1" applyProtection="1">
      <alignment vertical="center"/>
      <protection hidden="1"/>
    </xf>
    <xf numFmtId="0" fontId="53" fillId="0" borderId="0" xfId="197" applyFont="1" applyAlignment="1" applyProtection="1">
      <alignment horizontal="center" vertical="center"/>
      <protection hidden="1"/>
    </xf>
    <xf numFmtId="0" fontId="53" fillId="0" borderId="0" xfId="197" applyFont="1" applyAlignment="1" applyProtection="1">
      <alignment horizontal="left"/>
      <protection hidden="1"/>
    </xf>
    <xf numFmtId="0" fontId="53" fillId="0" borderId="0" xfId="197" applyFont="1" applyAlignment="1" applyProtection="1">
      <alignment horizontal="center"/>
      <protection hidden="1"/>
    </xf>
    <xf numFmtId="1" fontId="18" fillId="4" borderId="11" xfId="196" applyNumberFormat="1" applyFont="1" applyFill="1" applyBorder="1" applyAlignment="1" applyProtection="1">
      <alignment horizontal="center" vertical="center"/>
      <protection locked="0"/>
    </xf>
    <xf numFmtId="0" fontId="30" fillId="0" borderId="0" xfId="196" applyFont="1" applyAlignment="1" applyProtection="1">
      <alignment horizontal="center" vertical="center"/>
      <protection hidden="1"/>
    </xf>
    <xf numFmtId="0" fontId="54" fillId="0" borderId="0" xfId="196" applyFont="1" applyAlignment="1" applyProtection="1">
      <alignment vertical="center"/>
      <protection hidden="1"/>
    </xf>
    <xf numFmtId="0" fontId="34" fillId="0" borderId="0" xfId="196" applyAlignment="1" applyProtection="1">
      <alignment horizontal="center"/>
      <protection hidden="1"/>
    </xf>
    <xf numFmtId="0" fontId="18" fillId="0" borderId="0" xfId="0" applyFont="1" applyAlignment="1">
      <alignment horizontal="center"/>
    </xf>
    <xf numFmtId="1" fontId="18" fillId="0" borderId="0" xfId="0" applyNumberFormat="1" applyFont="1"/>
    <xf numFmtId="2" fontId="18" fillId="0" borderId="0" xfId="0" applyNumberFormat="1" applyFont="1"/>
    <xf numFmtId="1" fontId="18" fillId="0" borderId="0" xfId="0" applyNumberFormat="1" applyFont="1" applyAlignment="1">
      <alignment vertical="center"/>
    </xf>
    <xf numFmtId="10" fontId="17" fillId="0" borderId="0" xfId="0" applyNumberFormat="1" applyFont="1" applyAlignment="1">
      <alignment horizontal="center" vertical="center"/>
    </xf>
    <xf numFmtId="2" fontId="18" fillId="0" borderId="0" xfId="0" applyNumberFormat="1" applyFont="1" applyAlignment="1">
      <alignment horizontal="center" vertical="center"/>
    </xf>
    <xf numFmtId="180" fontId="18" fillId="0" borderId="0" xfId="0" applyNumberFormat="1" applyFont="1" applyAlignment="1">
      <alignment horizontal="center"/>
    </xf>
    <xf numFmtId="15" fontId="18" fillId="0" borderId="0" xfId="0" applyNumberFormat="1" applyFont="1"/>
    <xf numFmtId="2" fontId="17" fillId="0" borderId="0" xfId="0" applyNumberFormat="1" applyFont="1" applyAlignment="1" applyProtection="1">
      <alignment horizontal="center" vertical="center"/>
      <protection hidden="1"/>
    </xf>
    <xf numFmtId="2" fontId="18" fillId="0" borderId="0" xfId="0" applyNumberFormat="1" applyFont="1" applyAlignment="1" applyProtection="1">
      <alignment vertical="center" wrapText="1"/>
      <protection hidden="1"/>
    </xf>
    <xf numFmtId="168" fontId="18" fillId="0" borderId="0" xfId="0" applyNumberFormat="1" applyFont="1" applyAlignment="1" applyProtection="1">
      <alignment horizontal="right" vertical="center" wrapText="1"/>
      <protection hidden="1"/>
    </xf>
    <xf numFmtId="2" fontId="18" fillId="0" borderId="0" xfId="0" applyNumberFormat="1" applyFont="1" applyAlignment="1" applyProtection="1">
      <alignment vertical="center"/>
      <protection hidden="1"/>
    </xf>
    <xf numFmtId="2" fontId="18" fillId="0" borderId="0" xfId="0" applyNumberFormat="1" applyFont="1" applyAlignment="1">
      <alignment vertical="center"/>
    </xf>
    <xf numFmtId="2" fontId="18" fillId="0" borderId="0" xfId="11" applyNumberFormat="1" applyFont="1" applyFill="1" applyBorder="1" applyAlignment="1" applyProtection="1">
      <alignment horizontal="center" vertical="center"/>
      <protection hidden="1"/>
    </xf>
    <xf numFmtId="2" fontId="17" fillId="0" borderId="0" xfId="0" applyNumberFormat="1" applyFont="1" applyAlignment="1" applyProtection="1">
      <alignment vertical="center"/>
      <protection hidden="1"/>
    </xf>
    <xf numFmtId="0" fontId="18" fillId="0" borderId="0" xfId="0" applyFont="1" applyAlignment="1">
      <alignment horizontal="right" vertical="center"/>
    </xf>
    <xf numFmtId="180" fontId="18" fillId="0" borderId="0" xfId="0" applyNumberFormat="1"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center" vertical="center"/>
    </xf>
    <xf numFmtId="2" fontId="17" fillId="0" borderId="0" xfId="0" applyNumberFormat="1" applyFont="1" applyAlignment="1">
      <alignment vertical="center"/>
    </xf>
    <xf numFmtId="0" fontId="18" fillId="5" borderId="0" xfId="0" applyFont="1" applyFill="1"/>
    <xf numFmtId="0" fontId="17" fillId="0" borderId="0" xfId="0" applyFont="1" applyAlignment="1">
      <alignment vertical="center" wrapText="1"/>
    </xf>
    <xf numFmtId="0" fontId="52" fillId="0" borderId="0" xfId="0" applyFont="1" applyAlignment="1">
      <alignment horizontal="justify" vertical="center"/>
    </xf>
    <xf numFmtId="0" fontId="52" fillId="0" borderId="0" xfId="199" applyNumberFormat="1" applyFont="1" applyFill="1" applyBorder="1" applyAlignment="1" applyProtection="1">
      <alignment vertical="center"/>
    </xf>
    <xf numFmtId="0" fontId="52" fillId="0" borderId="0" xfId="199" applyNumberFormat="1" applyFont="1" applyFill="1" applyBorder="1" applyAlignment="1" applyProtection="1">
      <alignment vertical="center" wrapText="1"/>
    </xf>
    <xf numFmtId="0" fontId="52" fillId="0" borderId="0" xfId="199" applyNumberFormat="1" applyFont="1" applyFill="1" applyBorder="1" applyAlignment="1" applyProtection="1">
      <alignment vertical="center"/>
      <protection hidden="1"/>
    </xf>
    <xf numFmtId="0" fontId="52" fillId="0" borderId="0" xfId="199" applyNumberFormat="1" applyFont="1" applyFill="1" applyBorder="1" applyAlignment="1" applyProtection="1">
      <alignment vertical="center" wrapText="1"/>
      <protection hidden="1"/>
    </xf>
    <xf numFmtId="165" fontId="17" fillId="0" borderId="0" xfId="210" applyNumberFormat="1" applyFont="1" applyFill="1" applyBorder="1" applyAlignment="1" applyProtection="1">
      <alignment horizontal="center" vertical="center" wrapText="1"/>
      <protection hidden="1"/>
    </xf>
    <xf numFmtId="0" fontId="18" fillId="0" borderId="0" xfId="200" applyNumberFormat="1" applyFont="1" applyFill="1" applyBorder="1" applyAlignment="1" applyProtection="1">
      <alignment horizontal="justify" vertical="center" wrapText="1"/>
      <protection hidden="1"/>
    </xf>
    <xf numFmtId="179" fontId="18" fillId="0" borderId="0" xfId="11" applyNumberFormat="1" applyFont="1" applyFill="1" applyBorder="1" applyAlignment="1" applyProtection="1">
      <alignment horizontal="center" vertical="center" wrapText="1"/>
      <protection hidden="1"/>
    </xf>
    <xf numFmtId="0" fontId="18" fillId="0" borderId="0" xfId="200" applyNumberFormat="1" applyFont="1" applyFill="1" applyBorder="1" applyAlignment="1" applyProtection="1">
      <alignment horizontal="right" vertical="center"/>
      <protection hidden="1"/>
    </xf>
    <xf numFmtId="0" fontId="52" fillId="0" borderId="0" xfId="204" applyFont="1" applyAlignment="1" applyProtection="1">
      <alignment horizontal="left" vertical="center"/>
      <protection hidden="1"/>
    </xf>
    <xf numFmtId="2" fontId="33" fillId="0" borderId="0" xfId="199" applyNumberFormat="1" applyFont="1" applyFill="1" applyBorder="1" applyAlignment="1" applyProtection="1">
      <alignment horizontal="right" vertical="center"/>
      <protection hidden="1"/>
    </xf>
    <xf numFmtId="2" fontId="28" fillId="0" borderId="0" xfId="199" applyNumberFormat="1" applyFont="1" applyFill="1" applyBorder="1" applyAlignment="1" applyProtection="1">
      <alignment horizontal="right" vertical="center"/>
      <protection hidden="1"/>
    </xf>
    <xf numFmtId="0" fontId="18" fillId="5" borderId="0" xfId="0" applyFont="1" applyFill="1" applyAlignment="1">
      <alignment horizontal="left" vertical="center"/>
    </xf>
    <xf numFmtId="1" fontId="18" fillId="5" borderId="0" xfId="0" applyNumberFormat="1" applyFont="1" applyFill="1"/>
    <xf numFmtId="0" fontId="52" fillId="0" borderId="0" xfId="0" applyFont="1" applyProtection="1">
      <protection hidden="1"/>
    </xf>
    <xf numFmtId="0" fontId="52" fillId="0" borderId="0" xfId="0" applyFont="1" applyAlignment="1" applyProtection="1">
      <alignment horizontal="left" vertical="center"/>
      <protection hidden="1"/>
    </xf>
    <xf numFmtId="0" fontId="52" fillId="0" borderId="0" xfId="0" applyFont="1" applyAlignment="1" applyProtection="1">
      <alignment horizontal="justify" vertical="center"/>
      <protection hidden="1"/>
    </xf>
    <xf numFmtId="0" fontId="52" fillId="0" borderId="0" xfId="0" applyFont="1" applyAlignment="1" applyProtection="1">
      <alignment horizontal="center" vertical="center"/>
      <protection hidden="1"/>
    </xf>
    <xf numFmtId="0" fontId="52" fillId="0" borderId="0" xfId="203" applyFont="1" applyAlignment="1" applyProtection="1">
      <alignment vertical="top"/>
      <protection hidden="1"/>
    </xf>
    <xf numFmtId="0" fontId="52" fillId="0" borderId="0" xfId="203" applyFont="1" applyAlignment="1" applyProtection="1">
      <alignment horizontal="left" vertical="top"/>
      <protection hidden="1"/>
    </xf>
    <xf numFmtId="0" fontId="30" fillId="0" borderId="0" xfId="204" applyFont="1" applyAlignment="1" applyProtection="1">
      <alignment horizontal="center" vertical="center" wrapText="1"/>
      <protection hidden="1"/>
    </xf>
    <xf numFmtId="0" fontId="52" fillId="4" borderId="22" xfId="0" applyFont="1" applyFill="1" applyBorder="1" applyAlignment="1" applyProtection="1">
      <alignment horizontal="left" vertical="center"/>
      <protection locked="0"/>
    </xf>
    <xf numFmtId="0" fontId="52" fillId="0" borderId="0" xfId="204" applyFont="1" applyAlignment="1">
      <alignment horizontal="left" vertical="center"/>
    </xf>
    <xf numFmtId="0" fontId="17" fillId="0" borderId="0" xfId="0" applyFont="1" applyAlignment="1">
      <alignment horizontal="left" vertical="center" wrapText="1"/>
    </xf>
    <xf numFmtId="0" fontId="29" fillId="0" borderId="0" xfId="0" applyFont="1" applyAlignment="1">
      <alignment horizontal="left" vertical="center"/>
    </xf>
    <xf numFmtId="10" fontId="29" fillId="0" borderId="0" xfId="0" applyNumberFormat="1" applyFont="1" applyAlignment="1">
      <alignment horizontal="center" vertical="center"/>
    </xf>
    <xf numFmtId="0" fontId="29" fillId="0" borderId="0" xfId="0" applyFont="1" applyAlignment="1">
      <alignment vertical="center"/>
    </xf>
    <xf numFmtId="0" fontId="52" fillId="0" borderId="0" xfId="199" applyNumberFormat="1" applyFont="1" applyFill="1" applyBorder="1" applyAlignment="1" applyProtection="1">
      <alignment horizontal="center" vertical="center"/>
    </xf>
    <xf numFmtId="10" fontId="52" fillId="0" borderId="0" xfId="0" applyNumberFormat="1" applyFont="1" applyAlignment="1">
      <alignment horizontal="center" vertical="center"/>
    </xf>
    <xf numFmtId="0" fontId="52" fillId="0" borderId="0" xfId="199" applyNumberFormat="1" applyFont="1" applyFill="1" applyBorder="1" applyAlignment="1" applyProtection="1">
      <alignment horizontal="center" vertical="center"/>
      <protection hidden="1"/>
    </xf>
    <xf numFmtId="0" fontId="30" fillId="0" borderId="0" xfId="0" applyFont="1" applyAlignment="1">
      <alignment vertical="center"/>
    </xf>
    <xf numFmtId="2" fontId="18" fillId="0" borderId="4" xfId="199" applyNumberFormat="1" applyFill="1" applyBorder="1" applyAlignment="1" applyProtection="1">
      <alignment horizontal="right" vertical="top"/>
    </xf>
    <xf numFmtId="0" fontId="52" fillId="0" borderId="0" xfId="0" applyFont="1" applyAlignment="1">
      <alignment horizontal="center" vertical="center" wrapText="1"/>
    </xf>
    <xf numFmtId="0" fontId="17" fillId="0" borderId="0" xfId="209" applyFont="1" applyFill="1" applyBorder="1" applyAlignment="1">
      <alignment vertical="center" wrapText="1"/>
    </xf>
    <xf numFmtId="2" fontId="18" fillId="0" borderId="0" xfId="0" applyNumberFormat="1" applyFont="1" applyAlignment="1">
      <alignment horizontal="right" vertical="center"/>
    </xf>
    <xf numFmtId="2" fontId="18" fillId="6" borderId="4" xfId="0" applyNumberFormat="1" applyFont="1" applyFill="1" applyBorder="1" applyAlignment="1">
      <alignment horizontal="right" vertical="center"/>
    </xf>
    <xf numFmtId="0" fontId="18" fillId="6" borderId="4" xfId="0" applyFont="1" applyFill="1" applyBorder="1" applyAlignment="1">
      <alignment horizontal="center" vertical="top" wrapText="1"/>
    </xf>
    <xf numFmtId="0" fontId="17" fillId="6" borderId="14" xfId="209" applyFont="1" applyFill="1" applyBorder="1" applyAlignment="1">
      <alignment vertical="center" wrapText="1"/>
    </xf>
    <xf numFmtId="0" fontId="17" fillId="6" borderId="3" xfId="209" applyFont="1" applyFill="1" applyBorder="1" applyAlignment="1">
      <alignment vertical="center" wrapText="1"/>
    </xf>
    <xf numFmtId="0" fontId="17" fillId="6" borderId="15" xfId="209" applyFont="1" applyFill="1" applyBorder="1" applyAlignment="1">
      <alignment vertical="center" wrapText="1"/>
    </xf>
    <xf numFmtId="0" fontId="19" fillId="6" borderId="4" xfId="0" applyFont="1" applyFill="1" applyBorder="1" applyAlignment="1" applyProtection="1">
      <alignment vertical="center"/>
      <protection locked="0"/>
    </xf>
    <xf numFmtId="0" fontId="52" fillId="7" borderId="4" xfId="209" applyNumberFormat="1" applyFont="1" applyFill="1" applyBorder="1" applyAlignment="1" applyProtection="1">
      <alignment horizontal="center" vertical="center"/>
    </xf>
    <xf numFmtId="2" fontId="18" fillId="7" borderId="4" xfId="0" applyNumberFormat="1" applyFont="1" applyFill="1" applyBorder="1" applyAlignment="1">
      <alignment horizontal="right" vertical="center"/>
    </xf>
    <xf numFmtId="0" fontId="18" fillId="7" borderId="4" xfId="0" applyFont="1" applyFill="1" applyBorder="1" applyAlignment="1">
      <alignment vertical="center"/>
    </xf>
    <xf numFmtId="2" fontId="18" fillId="0" borderId="4" xfId="199" applyNumberFormat="1" applyFill="1" applyBorder="1" applyAlignment="1" applyProtection="1">
      <alignment horizontal="right" vertical="top"/>
      <protection hidden="1"/>
    </xf>
    <xf numFmtId="0" fontId="17" fillId="0" borderId="0" xfId="209" applyFont="1" applyFill="1" applyBorder="1" applyAlignment="1">
      <alignment vertical="top" wrapText="1"/>
    </xf>
    <xf numFmtId="2" fontId="18" fillId="0" borderId="0" xfId="0" applyNumberFormat="1" applyFont="1" applyAlignment="1">
      <alignment horizontal="right" vertical="top"/>
    </xf>
    <xf numFmtId="0" fontId="17" fillId="0" borderId="0" xfId="0" applyFont="1" applyAlignment="1">
      <alignment horizontal="justify" vertical="top"/>
    </xf>
    <xf numFmtId="178" fontId="17" fillId="0" borderId="0" xfId="0" applyNumberFormat="1" applyFont="1" applyAlignment="1" applyProtection="1">
      <alignment horizontal="justify" vertical="top"/>
      <protection hidden="1"/>
    </xf>
    <xf numFmtId="14" fontId="18" fillId="0" borderId="0" xfId="0" applyNumberFormat="1" applyFont="1" applyAlignment="1">
      <alignment horizontal="left" vertical="top"/>
    </xf>
    <xf numFmtId="0" fontId="17" fillId="0" borderId="0" xfId="0" applyFont="1" applyAlignment="1">
      <alignment horizontal="right" vertical="top"/>
    </xf>
    <xf numFmtId="0" fontId="18" fillId="0" borderId="0" xfId="0" applyFont="1" applyAlignment="1">
      <alignment vertical="top"/>
    </xf>
    <xf numFmtId="0" fontId="17"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2" fillId="7" borderId="4" xfId="0" applyFont="1" applyFill="1" applyBorder="1" applyAlignment="1">
      <alignment horizontal="center" vertical="center" wrapText="1"/>
    </xf>
    <xf numFmtId="0" fontId="17" fillId="7" borderId="4" xfId="209" applyFont="1" applyFill="1" applyBorder="1" applyAlignment="1">
      <alignment vertical="center" wrapText="1"/>
    </xf>
    <xf numFmtId="0" fontId="52" fillId="4" borderId="0" xfId="0" applyFont="1" applyFill="1" applyAlignment="1">
      <alignment vertical="center"/>
    </xf>
    <xf numFmtId="0" fontId="17" fillId="0" borderId="5" xfId="193" applyFont="1" applyBorder="1" applyAlignment="1">
      <alignment vertical="center"/>
    </xf>
    <xf numFmtId="0" fontId="18" fillId="0" borderId="5" xfId="193" applyFont="1" applyBorder="1" applyAlignment="1">
      <alignment vertical="center"/>
    </xf>
    <xf numFmtId="0" fontId="17" fillId="0" borderId="5" xfId="193" applyFont="1" applyBorder="1" applyAlignment="1">
      <alignment horizontal="right" vertical="center"/>
    </xf>
    <xf numFmtId="0" fontId="18" fillId="0" borderId="0" xfId="193" applyFont="1" applyAlignment="1">
      <alignment vertical="center"/>
    </xf>
    <xf numFmtId="0" fontId="18" fillId="0" borderId="0" xfId="193" applyFont="1"/>
    <xf numFmtId="0" fontId="33" fillId="0" borderId="0" xfId="193" applyFont="1"/>
    <xf numFmtId="0" fontId="33" fillId="0" borderId="0" xfId="193" applyFont="1" applyAlignment="1">
      <alignment horizontal="center" vertical="center"/>
    </xf>
    <xf numFmtId="0" fontId="52" fillId="0" borderId="0" xfId="193" applyFont="1"/>
    <xf numFmtId="0" fontId="52" fillId="0" borderId="0" xfId="193" applyFont="1" applyAlignment="1">
      <alignment vertical="center"/>
    </xf>
    <xf numFmtId="0" fontId="17" fillId="0" borderId="0" xfId="193" applyFont="1" applyAlignment="1">
      <alignment horizontal="center" vertical="center"/>
    </xf>
    <xf numFmtId="0" fontId="52" fillId="0" borderId="0" xfId="193" applyFont="1" applyAlignment="1">
      <alignment horizontal="left" vertical="center"/>
    </xf>
    <xf numFmtId="178" fontId="52" fillId="0" borderId="0" xfId="193" applyNumberFormat="1" applyFont="1" applyAlignment="1">
      <alignment horizontal="left" vertical="center"/>
    </xf>
    <xf numFmtId="0" fontId="33" fillId="0" borderId="0" xfId="193" applyFont="1" applyAlignment="1">
      <alignment horizontal="center"/>
    </xf>
    <xf numFmtId="0" fontId="52" fillId="0" borderId="0" xfId="195" applyFont="1" applyAlignment="1">
      <alignment horizontal="left" vertical="center"/>
    </xf>
    <xf numFmtId="0" fontId="17" fillId="0" borderId="0" xfId="195" applyFont="1" applyAlignment="1">
      <alignment horizontal="left" vertical="center"/>
    </xf>
    <xf numFmtId="0" fontId="18" fillId="0" borderId="0" xfId="193" applyFont="1" applyAlignment="1">
      <alignment horizontal="justify" vertical="center"/>
    </xf>
    <xf numFmtId="0" fontId="52" fillId="0" borderId="0" xfId="205" applyFont="1" applyAlignment="1">
      <alignment horizontal="left" vertical="center"/>
    </xf>
    <xf numFmtId="0" fontId="52" fillId="0" borderId="0" xfId="193" applyFont="1" applyAlignment="1">
      <alignment horizontal="justify" vertical="center"/>
    </xf>
    <xf numFmtId="0" fontId="52" fillId="0" borderId="0" xfId="193" applyFont="1" applyAlignment="1">
      <alignment vertical="top"/>
    </xf>
    <xf numFmtId="165" fontId="52" fillId="0" borderId="0" xfId="193" applyNumberFormat="1" applyFont="1" applyAlignment="1">
      <alignment horizontal="center" vertical="top"/>
    </xf>
    <xf numFmtId="0" fontId="52" fillId="0" borderId="0" xfId="193" applyFont="1" applyAlignment="1">
      <alignment horizontal="justify"/>
    </xf>
    <xf numFmtId="4" fontId="17" fillId="0" borderId="0" xfId="193" applyNumberFormat="1" applyFont="1" applyAlignment="1">
      <alignment vertical="center"/>
    </xf>
    <xf numFmtId="0" fontId="17" fillId="0" borderId="0" xfId="193" applyFont="1" applyAlignment="1">
      <alignment horizontal="justify" vertical="center"/>
    </xf>
    <xf numFmtId="165" fontId="52" fillId="0" borderId="0" xfId="193" applyNumberFormat="1" applyFont="1" applyAlignment="1">
      <alignment horizontal="center" vertical="center"/>
    </xf>
    <xf numFmtId="0" fontId="33" fillId="0" borderId="0" xfId="193" applyFont="1" applyAlignment="1">
      <alignment vertical="center"/>
    </xf>
    <xf numFmtId="0" fontId="52" fillId="0" borderId="0" xfId="193" applyFont="1" applyAlignment="1">
      <alignment horizontal="center" vertical="top"/>
    </xf>
    <xf numFmtId="165" fontId="52" fillId="0" borderId="0" xfId="0" applyNumberFormat="1" applyFont="1" applyAlignment="1">
      <alignment horizontal="center" vertical="center"/>
    </xf>
    <xf numFmtId="0" fontId="52" fillId="0" borderId="0" xfId="0" applyFont="1" applyAlignment="1">
      <alignment horizontal="right" vertical="center"/>
    </xf>
    <xf numFmtId="178" fontId="17" fillId="0" borderId="0" xfId="193" applyNumberFormat="1" applyFont="1" applyAlignment="1">
      <alignment vertical="center"/>
    </xf>
    <xf numFmtId="0" fontId="17" fillId="0" borderId="0" xfId="193" applyFont="1" applyAlignment="1">
      <alignment horizontal="right" vertical="center"/>
    </xf>
    <xf numFmtId="0" fontId="18" fillId="0" borderId="0" xfId="193" applyFont="1" applyAlignment="1">
      <alignment horizontal="left" vertical="center"/>
    </xf>
    <xf numFmtId="0" fontId="17" fillId="0" borderId="0" xfId="193" applyFont="1" applyAlignment="1">
      <alignment horizontal="left" vertical="center" indent="2"/>
    </xf>
    <xf numFmtId="0" fontId="17" fillId="0" borderId="0" xfId="193" applyFont="1" applyAlignment="1">
      <alignment horizontal="left" vertical="center" indent="1"/>
    </xf>
    <xf numFmtId="0" fontId="18" fillId="0" borderId="0" xfId="193" applyFont="1" applyAlignment="1">
      <alignment horizontal="left" vertical="center" indent="1"/>
    </xf>
    <xf numFmtId="0" fontId="52" fillId="0" borderId="0" xfId="0" applyFont="1" applyAlignment="1">
      <alignment horizontal="left" vertical="center" wrapText="1" indent="2"/>
    </xf>
    <xf numFmtId="0" fontId="52" fillId="0" borderId="0" xfId="0" applyFont="1" applyAlignment="1">
      <alignment vertical="center" wrapText="1"/>
    </xf>
    <xf numFmtId="0" fontId="52" fillId="0" borderId="0" xfId="0" applyFont="1" applyAlignment="1">
      <alignment horizontal="left" vertical="center" indent="2"/>
    </xf>
    <xf numFmtId="0" fontId="18" fillId="0" borderId="0" xfId="203" applyFont="1" applyAlignment="1" applyProtection="1">
      <alignment horizontal="left" vertical="top"/>
      <protection hidden="1"/>
    </xf>
    <xf numFmtId="0" fontId="17" fillId="0" borderId="0" xfId="199" applyNumberFormat="1" applyFont="1" applyFill="1" applyBorder="1" applyAlignment="1" applyProtection="1">
      <alignment horizontal="justify" vertical="center"/>
      <protection hidden="1"/>
    </xf>
    <xf numFmtId="0" fontId="30" fillId="0" borderId="0" xfId="204" applyFont="1" applyAlignment="1" applyProtection="1">
      <alignment horizontal="justify" vertical="center" wrapText="1"/>
      <protection hidden="1"/>
    </xf>
    <xf numFmtId="0" fontId="0" fillId="0" borderId="0" xfId="0" applyAlignment="1">
      <alignment wrapText="1"/>
    </xf>
    <xf numFmtId="165" fontId="6" fillId="0" borderId="23" xfId="0" applyNumberFormat="1" applyFont="1" applyBorder="1" applyAlignment="1">
      <alignment horizontal="center" vertical="top" wrapText="1"/>
    </xf>
    <xf numFmtId="0" fontId="21" fillId="0" borderId="0" xfId="0" applyFont="1" applyAlignment="1">
      <alignment vertical="top"/>
    </xf>
    <xf numFmtId="39" fontId="21" fillId="0" borderId="4" xfId="11" applyNumberFormat="1" applyFont="1" applyFill="1" applyBorder="1" applyAlignment="1" applyProtection="1">
      <alignment horizontal="right" vertical="top" wrapText="1"/>
    </xf>
    <xf numFmtId="165" fontId="21" fillId="0" borderId="23" xfId="0" applyNumberFormat="1" applyFont="1" applyBorder="1" applyAlignment="1">
      <alignment horizontal="right" vertical="top" wrapText="1"/>
    </xf>
    <xf numFmtId="0" fontId="57" fillId="0" borderId="0" xfId="0" applyFont="1" applyAlignment="1">
      <alignment vertical="top"/>
    </xf>
    <xf numFmtId="0" fontId="58" fillId="0" borderId="0" xfId="0" applyFont="1" applyAlignment="1">
      <alignment vertical="top"/>
    </xf>
    <xf numFmtId="165" fontId="6" fillId="0" borderId="15" xfId="0" applyNumberFormat="1" applyFont="1" applyBorder="1" applyAlignment="1">
      <alignment horizontal="right" vertical="top" wrapText="1"/>
    </xf>
    <xf numFmtId="0" fontId="21" fillId="0" borderId="3" xfId="0" applyFont="1" applyBorder="1" applyAlignment="1">
      <alignment horizontal="center" vertical="top" wrapText="1"/>
    </xf>
    <xf numFmtId="0" fontId="21" fillId="0" borderId="15" xfId="0" applyFont="1" applyBorder="1" applyAlignment="1">
      <alignment horizontal="center" vertical="top" wrapText="1"/>
    </xf>
    <xf numFmtId="0" fontId="61" fillId="4" borderId="4" xfId="0" applyFont="1" applyFill="1" applyBorder="1" applyAlignment="1" applyProtection="1">
      <alignment vertical="center"/>
      <protection locked="0"/>
    </xf>
    <xf numFmtId="0" fontId="60" fillId="0" borderId="0" xfId="199" applyNumberFormat="1" applyFont="1" applyFill="1" applyBorder="1" applyProtection="1">
      <alignment vertical="top"/>
    </xf>
    <xf numFmtId="0" fontId="21" fillId="0" borderId="0" xfId="199" applyNumberFormat="1" applyFont="1" applyFill="1" applyBorder="1" applyProtection="1">
      <alignment vertical="top"/>
    </xf>
    <xf numFmtId="0" fontId="60" fillId="0" borderId="6" xfId="199" applyNumberFormat="1" applyFont="1" applyFill="1" applyBorder="1" applyProtection="1">
      <alignment vertical="top"/>
    </xf>
    <xf numFmtId="0" fontId="21" fillId="0" borderId="6" xfId="199" applyNumberFormat="1" applyFont="1" applyFill="1" applyBorder="1" applyProtection="1">
      <alignment vertical="top"/>
    </xf>
    <xf numFmtId="0" fontId="6" fillId="0" borderId="10" xfId="0" applyFont="1" applyBorder="1" applyAlignment="1">
      <alignment horizontal="left" vertical="top"/>
    </xf>
    <xf numFmtId="0" fontId="6" fillId="0" borderId="0" xfId="0" applyFont="1" applyAlignment="1">
      <alignment horizontal="left" vertical="top"/>
    </xf>
    <xf numFmtId="0" fontId="21" fillId="0" borderId="4" xfId="199" applyNumberFormat="1" applyFont="1" applyFill="1" applyBorder="1" applyAlignment="1" applyProtection="1">
      <alignment vertical="top" wrapText="1"/>
    </xf>
    <xf numFmtId="0" fontId="57" fillId="0" borderId="4" xfId="199" applyNumberFormat="1" applyFont="1" applyFill="1" applyBorder="1" applyAlignment="1" applyProtection="1">
      <alignment vertical="top" wrapText="1"/>
    </xf>
    <xf numFmtId="0" fontId="18" fillId="7" borderId="4" xfId="0" applyFont="1" applyFill="1" applyBorder="1" applyAlignment="1">
      <alignment horizontal="center" vertical="center" wrapText="1"/>
    </xf>
    <xf numFmtId="0" fontId="18" fillId="0" borderId="0" xfId="0" applyFont="1" applyAlignment="1">
      <alignment horizontal="center" vertical="top" wrapText="1"/>
    </xf>
    <xf numFmtId="0" fontId="18" fillId="0" borderId="0" xfId="199" applyNumberFormat="1" applyFill="1" applyBorder="1" applyProtection="1">
      <alignment vertical="top"/>
    </xf>
    <xf numFmtId="0" fontId="18" fillId="0" borderId="0" xfId="199" applyNumberFormat="1" applyFill="1" applyBorder="1" applyAlignment="1" applyProtection="1">
      <alignment vertical="top" wrapText="1"/>
    </xf>
    <xf numFmtId="0" fontId="18" fillId="0" borderId="0" xfId="199" applyNumberFormat="1" applyFill="1" applyBorder="1" applyAlignment="1" applyProtection="1">
      <alignment vertical="center" wrapText="1"/>
    </xf>
    <xf numFmtId="165" fontId="17" fillId="0" borderId="23" xfId="0" applyNumberFormat="1" applyFont="1" applyBorder="1" applyAlignment="1">
      <alignment horizontal="center" vertical="top" wrapText="1"/>
    </xf>
    <xf numFmtId="0" fontId="6" fillId="0" borderId="0" xfId="202" applyNumberFormat="1" applyFont="1" applyFill="1" applyBorder="1" applyAlignment="1" applyProtection="1">
      <alignment horizontal="center" vertical="top"/>
      <protection hidden="1"/>
    </xf>
    <xf numFmtId="0" fontId="37" fillId="0" borderId="0" xfId="202" applyNumberFormat="1" applyFont="1" applyFill="1" applyBorder="1" applyAlignment="1" applyProtection="1">
      <alignment vertical="top"/>
      <protection hidden="1"/>
    </xf>
    <xf numFmtId="0" fontId="18" fillId="0" borderId="0" xfId="202" applyFont="1" applyAlignment="1" applyProtection="1">
      <alignment vertical="top"/>
      <protection hidden="1"/>
    </xf>
    <xf numFmtId="0" fontId="18" fillId="0" borderId="0" xfId="202" applyFont="1" applyAlignment="1" applyProtection="1">
      <alignment vertical="center"/>
      <protection hidden="1"/>
    </xf>
    <xf numFmtId="0" fontId="18" fillId="0" borderId="0" xfId="202" applyFont="1" applyAlignment="1" applyProtection="1">
      <alignment vertical="center" wrapText="1"/>
      <protection hidden="1"/>
    </xf>
    <xf numFmtId="0" fontId="18" fillId="0" borderId="0" xfId="202" applyNumberFormat="1" applyFont="1" applyFill="1" applyBorder="1" applyAlignment="1" applyProtection="1">
      <alignment vertical="center"/>
      <protection hidden="1"/>
    </xf>
    <xf numFmtId="0" fontId="18" fillId="0" borderId="4" xfId="202" applyFont="1" applyBorder="1" applyAlignment="1" applyProtection="1">
      <alignment horizontal="center" vertical="top"/>
      <protection hidden="1"/>
    </xf>
    <xf numFmtId="4" fontId="18" fillId="4" borderId="4" xfId="202" applyNumberFormat="1" applyFont="1" applyFill="1" applyBorder="1" applyAlignment="1" applyProtection="1">
      <alignment horizontal="right" vertical="center"/>
      <protection locked="0"/>
    </xf>
    <xf numFmtId="10" fontId="18" fillId="4" borderId="4" xfId="202" applyNumberFormat="1" applyFont="1" applyFill="1" applyBorder="1" applyAlignment="1" applyProtection="1">
      <alignment horizontal="right" vertical="center"/>
      <protection locked="0"/>
    </xf>
    <xf numFmtId="0" fontId="56" fillId="0" borderId="0" xfId="202" applyNumberFormat="1" applyFont="1" applyFill="1" applyBorder="1" applyAlignment="1" applyProtection="1">
      <alignment vertical="top"/>
      <protection hidden="1"/>
    </xf>
    <xf numFmtId="0" fontId="18" fillId="0" borderId="11" xfId="202" applyFont="1" applyBorder="1" applyAlignment="1" applyProtection="1">
      <alignment horizontal="center" vertical="top"/>
      <protection hidden="1"/>
    </xf>
    <xf numFmtId="0" fontId="56" fillId="0" borderId="24" xfId="202" applyNumberFormat="1" applyFont="1" applyFill="1" applyBorder="1" applyAlignment="1" applyProtection="1">
      <alignment horizontal="right" vertical="top"/>
      <protection hidden="1"/>
    </xf>
    <xf numFmtId="0" fontId="17" fillId="0" borderId="12" xfId="202" applyFont="1" applyBorder="1" applyAlignment="1" applyProtection="1">
      <alignment horizontal="center" vertical="center" wrapText="1"/>
      <protection hidden="1"/>
    </xf>
    <xf numFmtId="0" fontId="18" fillId="0" borderId="18" xfId="202" applyNumberFormat="1" applyFont="1" applyFill="1" applyBorder="1" applyAlignment="1" applyProtection="1">
      <alignment horizontal="left" vertical="center" indent="3"/>
      <protection hidden="1"/>
    </xf>
    <xf numFmtId="0" fontId="56" fillId="0" borderId="22" xfId="202" applyNumberFormat="1" applyFont="1" applyFill="1" applyBorder="1" applyAlignment="1" applyProtection="1">
      <alignment vertical="top"/>
      <protection hidden="1"/>
    </xf>
    <xf numFmtId="0" fontId="18" fillId="0" borderId="22" xfId="202" applyFont="1" applyBorder="1" applyAlignment="1" applyProtection="1">
      <alignment horizontal="center" vertical="center"/>
      <protection hidden="1"/>
    </xf>
    <xf numFmtId="0" fontId="18" fillId="0" borderId="19" xfId="202" applyFont="1" applyBorder="1" applyAlignment="1" applyProtection="1">
      <alignment horizontal="right" vertical="center"/>
      <protection hidden="1"/>
    </xf>
    <xf numFmtId="4" fontId="18" fillId="4" borderId="25" xfId="202" applyNumberFormat="1" applyFont="1" applyFill="1" applyBorder="1" applyAlignment="1" applyProtection="1">
      <alignment horizontal="right" vertical="center" wrapText="1"/>
      <protection locked="0"/>
    </xf>
    <xf numFmtId="0" fontId="17" fillId="0" borderId="13" xfId="202" applyFont="1" applyBorder="1" applyAlignment="1" applyProtection="1">
      <alignment horizontal="center" vertical="center" wrapText="1"/>
      <protection hidden="1"/>
    </xf>
    <xf numFmtId="0" fontId="0" fillId="0" borderId="26" xfId="202" applyNumberFormat="1" applyFont="1" applyFill="1" applyBorder="1" applyAlignment="1" applyProtection="1">
      <alignment horizontal="left" vertical="center" indent="3"/>
      <protection hidden="1"/>
    </xf>
    <xf numFmtId="0" fontId="56" fillId="0" borderId="27" xfId="202" applyNumberFormat="1" applyFont="1" applyFill="1" applyBorder="1" applyAlignment="1" applyProtection="1">
      <alignment vertical="top"/>
      <protection hidden="1"/>
    </xf>
    <xf numFmtId="0" fontId="18" fillId="0" borderId="28" xfId="202" applyFont="1" applyBorder="1" applyAlignment="1" applyProtection="1">
      <alignment horizontal="right" vertical="center"/>
      <protection hidden="1"/>
    </xf>
    <xf numFmtId="4" fontId="18" fillId="4" borderId="29" xfId="202" applyNumberFormat="1" applyFont="1" applyFill="1" applyBorder="1" applyAlignment="1" applyProtection="1">
      <alignment horizontal="right" vertical="center" wrapText="1"/>
      <protection locked="0"/>
    </xf>
    <xf numFmtId="0" fontId="17" fillId="0" borderId="0" xfId="202" applyFont="1" applyAlignment="1" applyProtection="1">
      <alignment horizontal="center" vertical="center" wrapText="1"/>
      <protection hidden="1"/>
    </xf>
    <xf numFmtId="0" fontId="18" fillId="0" borderId="22" xfId="202" applyFont="1" applyBorder="1" applyAlignment="1" applyProtection="1">
      <alignment horizontal="right" vertical="center"/>
      <protection hidden="1"/>
    </xf>
    <xf numFmtId="10" fontId="18" fillId="4" borderId="25" xfId="202" applyNumberFormat="1" applyFont="1" applyFill="1" applyBorder="1" applyAlignment="1" applyProtection="1">
      <alignment horizontal="right" vertical="center" wrapText="1"/>
      <protection locked="0"/>
    </xf>
    <xf numFmtId="0" fontId="18" fillId="0" borderId="27" xfId="202" applyFont="1" applyBorder="1" applyAlignment="1" applyProtection="1">
      <alignment horizontal="right" vertical="center"/>
      <protection hidden="1"/>
    </xf>
    <xf numFmtId="10" fontId="18" fillId="4" borderId="29" xfId="202" applyNumberFormat="1" applyFont="1" applyFill="1" applyBorder="1" applyAlignment="1" applyProtection="1">
      <alignment horizontal="right" vertical="center" wrapText="1"/>
      <protection locked="0"/>
    </xf>
    <xf numFmtId="0" fontId="18" fillId="0" borderId="10" xfId="202" applyFont="1" applyBorder="1" applyAlignment="1" applyProtection="1">
      <alignment vertical="center"/>
      <protection hidden="1"/>
    </xf>
    <xf numFmtId="0" fontId="17" fillId="0" borderId="0" xfId="202" applyFont="1" applyBorder="1" applyAlignment="1" applyProtection="1">
      <alignment horizontal="center" vertical="center" wrapText="1"/>
      <protection hidden="1"/>
    </xf>
    <xf numFmtId="0" fontId="18" fillId="0" borderId="0" xfId="202" applyNumberFormat="1" applyFont="1" applyFill="1" applyBorder="1" applyAlignment="1" applyProtection="1">
      <alignment horizontal="left" vertical="center" indent="6"/>
      <protection hidden="1"/>
    </xf>
    <xf numFmtId="0" fontId="18" fillId="0" borderId="0" xfId="202" applyFont="1" applyBorder="1" applyAlignment="1" applyProtection="1">
      <alignment horizontal="justify" vertical="center"/>
      <protection hidden="1"/>
    </xf>
    <xf numFmtId="0" fontId="18" fillId="0" borderId="0" xfId="202" applyNumberFormat="1" applyFont="1" applyFill="1" applyBorder="1" applyAlignment="1" applyProtection="1">
      <alignment vertical="center" wrapText="1"/>
      <protection hidden="1"/>
    </xf>
    <xf numFmtId="0" fontId="18" fillId="0" borderId="0" xfId="194" applyFont="1" applyAlignment="1" applyProtection="1">
      <alignment vertical="center"/>
      <protection hidden="1"/>
    </xf>
    <xf numFmtId="165" fontId="18" fillId="0" borderId="0" xfId="0" applyNumberFormat="1" applyFont="1" applyAlignment="1" applyProtection="1">
      <alignment horizontal="center" vertical="center"/>
      <protection hidden="1"/>
    </xf>
    <xf numFmtId="0" fontId="20" fillId="0" borderId="0" xfId="194" applyProtection="1">
      <protection hidden="1"/>
    </xf>
    <xf numFmtId="178" fontId="17" fillId="0" borderId="0" xfId="194" applyNumberFormat="1" applyFont="1" applyAlignment="1" applyProtection="1">
      <alignment vertical="center"/>
      <protection hidden="1"/>
    </xf>
    <xf numFmtId="0" fontId="17" fillId="0" borderId="0" xfId="194" applyFont="1" applyAlignment="1" applyProtection="1">
      <alignment horizontal="right" vertical="center"/>
      <protection hidden="1"/>
    </xf>
    <xf numFmtId="0" fontId="17" fillId="0" borderId="0" xfId="194" applyFont="1" applyAlignment="1" applyProtection="1">
      <alignment horizontal="left" vertical="center" indent="2"/>
      <protection hidden="1"/>
    </xf>
    <xf numFmtId="0" fontId="18" fillId="0" borderId="0" xfId="194"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7" fillId="0" borderId="4" xfId="0" applyFont="1" applyBorder="1" applyAlignment="1" applyProtection="1">
      <alignment horizontal="center" vertical="center" wrapText="1"/>
      <protection hidden="1"/>
    </xf>
    <xf numFmtId="0" fontId="17" fillId="0" borderId="4" xfId="0" applyFont="1" applyBorder="1" applyAlignment="1" applyProtection="1">
      <alignment vertical="center" wrapText="1"/>
      <protection hidden="1"/>
    </xf>
    <xf numFmtId="0" fontId="17"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7" fillId="0" borderId="4" xfId="0" applyFont="1" applyBorder="1" applyAlignment="1" applyProtection="1">
      <alignment horizontal="center" vertical="center"/>
      <protection hidden="1"/>
    </xf>
    <xf numFmtId="0" fontId="17"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7" fillId="0" borderId="0" xfId="0" quotePrefix="1" applyFont="1" applyAlignment="1" applyProtection="1">
      <alignment horizontal="center" vertical="center"/>
      <protection hidden="1"/>
    </xf>
    <xf numFmtId="2" fontId="17" fillId="0" borderId="0" xfId="204" applyNumberFormat="1" applyFont="1" applyAlignment="1" applyProtection="1">
      <alignment vertical="center"/>
      <protection hidden="1"/>
    </xf>
    <xf numFmtId="0" fontId="52" fillId="0" borderId="0" xfId="204" applyFont="1" applyAlignment="1" applyProtection="1">
      <alignment horizontal="left" vertical="center" wrapText="1"/>
      <protection hidden="1"/>
    </xf>
    <xf numFmtId="0" fontId="0" fillId="0" borderId="0" xfId="203" applyFont="1" applyAlignment="1" applyProtection="1">
      <alignment vertical="center"/>
      <protection hidden="1"/>
    </xf>
    <xf numFmtId="0" fontId="17" fillId="0" borderId="0" xfId="199" applyNumberFormat="1" applyFont="1" applyFill="1" applyBorder="1" applyAlignment="1" applyProtection="1">
      <alignment vertical="center"/>
      <protection hidden="1"/>
    </xf>
    <xf numFmtId="0" fontId="17" fillId="0" borderId="4" xfId="0" applyFont="1" applyBorder="1" applyAlignment="1">
      <alignment horizontal="left" vertical="top" wrapText="1"/>
    </xf>
    <xf numFmtId="0" fontId="7" fillId="0" borderId="4" xfId="0" applyFont="1" applyBorder="1" applyAlignment="1">
      <alignment vertical="top"/>
    </xf>
    <xf numFmtId="2" fontId="0" fillId="0" borderId="4" xfId="199" applyNumberFormat="1" applyFont="1" applyFill="1" applyBorder="1" applyAlignment="1" applyProtection="1">
      <alignment horizontal="right" vertical="top"/>
    </xf>
    <xf numFmtId="0" fontId="7" fillId="0" borderId="4" xfId="0" applyFont="1" applyBorder="1" applyAlignment="1" applyProtection="1">
      <alignment vertical="top"/>
      <protection locked="0"/>
    </xf>
    <xf numFmtId="0" fontId="8" fillId="0" borderId="4" xfId="204" applyFont="1" applyBorder="1" applyAlignment="1">
      <alignment vertical="center"/>
    </xf>
    <xf numFmtId="179" fontId="8" fillId="0" borderId="4" xfId="0" applyNumberFormat="1" applyFont="1" applyBorder="1" applyAlignment="1">
      <alignment vertical="center" wrapText="1"/>
    </xf>
    <xf numFmtId="0" fontId="8" fillId="0" borderId="4" xfId="0" applyFont="1" applyBorder="1" applyAlignment="1">
      <alignment horizontal="center" vertical="top" wrapText="1"/>
    </xf>
    <xf numFmtId="0" fontId="7" fillId="0" borderId="4" xfId="0" applyFont="1" applyBorder="1" applyAlignment="1">
      <alignment horizontal="right" vertical="top" wrapText="1"/>
    </xf>
    <xf numFmtId="0" fontId="7" fillId="0" borderId="4" xfId="0" applyFont="1" applyBorder="1" applyAlignment="1">
      <alignment horizontal="center" vertical="top"/>
    </xf>
    <xf numFmtId="3" fontId="7" fillId="0" borderId="4" xfId="11" applyNumberFormat="1" applyFont="1" applyFill="1" applyBorder="1" applyAlignment="1" applyProtection="1">
      <alignment horizontal="center" vertical="top"/>
    </xf>
    <xf numFmtId="0" fontId="7" fillId="6" borderId="4" xfId="0" applyFont="1" applyFill="1" applyBorder="1" applyAlignment="1">
      <alignment horizontal="center" vertical="top" wrapText="1"/>
    </xf>
    <xf numFmtId="0" fontId="7" fillId="6" borderId="4" xfId="204" applyFont="1" applyFill="1" applyBorder="1" applyAlignment="1">
      <alignment vertical="top" wrapText="1"/>
    </xf>
    <xf numFmtId="0" fontId="17" fillId="6" borderId="4" xfId="0" applyFont="1" applyFill="1" applyBorder="1" applyAlignment="1">
      <alignment horizontal="left" vertical="top" wrapText="1"/>
    </xf>
    <xf numFmtId="2" fontId="17" fillId="6" borderId="4" xfId="0" applyNumberFormat="1" applyFont="1" applyFill="1" applyBorder="1" applyAlignment="1">
      <alignment horizontal="right" vertical="top" wrapText="1"/>
    </xf>
    <xf numFmtId="4" fontId="17" fillId="6" borderId="4" xfId="11" applyNumberFormat="1" applyFont="1" applyFill="1" applyBorder="1" applyAlignment="1" applyProtection="1">
      <alignment vertical="top" wrapText="1"/>
    </xf>
    <xf numFmtId="4" fontId="21" fillId="0" borderId="4" xfId="0" applyNumberFormat="1" applyFont="1" applyBorder="1" applyAlignment="1">
      <alignment vertical="top" wrapText="1"/>
    </xf>
    <xf numFmtId="1" fontId="0" fillId="4" borderId="4" xfId="0" applyNumberFormat="1" applyFill="1" applyBorder="1" applyAlignment="1">
      <alignment vertical="center"/>
    </xf>
    <xf numFmtId="170" fontId="59" fillId="0" borderId="4" xfId="0" applyNumberFormat="1" applyFont="1" applyBorder="1" applyAlignment="1">
      <alignment horizontal="center" vertical="top" wrapText="1"/>
    </xf>
    <xf numFmtId="0" fontId="62" fillId="0" borderId="0" xfId="196" applyFont="1" applyAlignment="1" applyProtection="1">
      <alignment horizontal="center" vertical="center"/>
      <protection hidden="1"/>
    </xf>
    <xf numFmtId="178" fontId="0" fillId="4" borderId="11" xfId="196" applyNumberFormat="1" applyFont="1" applyFill="1" applyBorder="1" applyAlignment="1" applyProtection="1">
      <alignment horizontal="center" vertical="center"/>
      <protection locked="0"/>
    </xf>
    <xf numFmtId="0" fontId="63" fillId="0" borderId="0" xfId="203" applyFont="1" applyAlignment="1" applyProtection="1">
      <alignment vertical="top"/>
      <protection hidden="1"/>
    </xf>
    <xf numFmtId="0" fontId="52" fillId="4" borderId="0" xfId="0" applyFont="1" applyFill="1" applyAlignment="1" applyProtection="1">
      <alignment vertical="center"/>
      <protection locked="0"/>
    </xf>
    <xf numFmtId="0" fontId="17" fillId="0" borderId="0" xfId="204" applyFont="1" applyAlignment="1" applyProtection="1">
      <alignment vertical="center" wrapText="1"/>
      <protection hidden="1"/>
    </xf>
    <xf numFmtId="0" fontId="68" fillId="0" borderId="0" xfId="0" applyFont="1" applyAlignment="1">
      <alignment vertical="top"/>
    </xf>
    <xf numFmtId="0" fontId="18" fillId="0" borderId="0" xfId="202" applyFont="1" applyBorder="1" applyAlignment="1" applyProtection="1">
      <alignment horizontal="center" vertical="center"/>
      <protection hidden="1"/>
    </xf>
    <xf numFmtId="1" fontId="18" fillId="0" borderId="0" xfId="208" applyNumberFormat="1" applyFont="1" applyAlignment="1" applyProtection="1">
      <alignmen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0" fontId="37" fillId="0" borderId="0" xfId="208" applyProtection="1">
      <protection hidden="1"/>
    </xf>
    <xf numFmtId="4" fontId="17" fillId="0" borderId="0" xfId="208" applyNumberFormat="1" applyFont="1" applyAlignment="1" applyProtection="1">
      <alignment horizontal="center" vertical="center" wrapText="1"/>
      <protection hidden="1"/>
    </xf>
    <xf numFmtId="0" fontId="20" fillId="0" borderId="0" xfId="208" applyFont="1" applyProtection="1">
      <protection hidden="1"/>
    </xf>
    <xf numFmtId="1" fontId="17" fillId="0" borderId="4" xfId="208" applyNumberFormat="1" applyFont="1" applyBorder="1" applyAlignment="1" applyProtection="1">
      <alignment vertical="center" wrapText="1"/>
      <protection hidden="1"/>
    </xf>
    <xf numFmtId="4" fontId="17" fillId="0" borderId="4" xfId="20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0" fontId="20" fillId="0" borderId="0" xfId="208" applyFont="1" applyAlignment="1" applyProtection="1">
      <alignment vertical="center"/>
      <protection hidden="1"/>
    </xf>
    <xf numFmtId="1" fontId="18" fillId="0" borderId="4" xfId="208" applyNumberFormat="1" applyFont="1" applyBorder="1" applyAlignment="1" applyProtection="1">
      <alignment horizontal="center" vertical="center" wrapText="1"/>
      <protection hidden="1"/>
    </xf>
    <xf numFmtId="0" fontId="17" fillId="0" borderId="14" xfId="208" applyFont="1" applyBorder="1" applyAlignment="1" applyProtection="1">
      <alignment vertical="center" wrapText="1"/>
      <protection hidden="1"/>
    </xf>
    <xf numFmtId="0" fontId="17" fillId="0" borderId="15" xfId="208" applyFont="1" applyBorder="1" applyAlignment="1" applyProtection="1">
      <alignment vertical="center" wrapText="1"/>
      <protection hidden="1"/>
    </xf>
    <xf numFmtId="4" fontId="18" fillId="0" borderId="4" xfId="208" applyNumberFormat="1" applyFont="1" applyBorder="1" applyAlignment="1" applyProtection="1">
      <alignment vertical="center" wrapText="1"/>
      <protection hidden="1"/>
    </xf>
    <xf numFmtId="4" fontId="17" fillId="0" borderId="14" xfId="208" applyNumberFormat="1" applyFont="1" applyBorder="1" applyAlignment="1" applyProtection="1">
      <alignment vertical="center" wrapText="1"/>
      <protection hidden="1"/>
    </xf>
    <xf numFmtId="4" fontId="18" fillId="0" borderId="15" xfId="208" applyNumberFormat="1" applyFont="1" applyBorder="1" applyAlignment="1" applyProtection="1">
      <alignment vertical="center" wrapText="1"/>
      <protection hidden="1"/>
    </xf>
    <xf numFmtId="3" fontId="20" fillId="0" borderId="0" xfId="208" applyNumberFormat="1" applyFont="1" applyProtection="1">
      <protection hidden="1"/>
    </xf>
    <xf numFmtId="4" fontId="18" fillId="0" borderId="4" xfId="208" applyNumberFormat="1" applyFont="1" applyBorder="1" applyAlignment="1" applyProtection="1">
      <alignment horizontal="right" vertical="center" wrapText="1"/>
      <protection hidden="1"/>
    </xf>
    <xf numFmtId="4" fontId="17" fillId="0" borderId="4" xfId="208" applyNumberFormat="1" applyFont="1" applyBorder="1" applyAlignment="1" applyProtection="1">
      <alignment vertical="center" wrapText="1"/>
      <protection hidden="1"/>
    </xf>
    <xf numFmtId="4" fontId="17" fillId="0" borderId="15" xfId="208" applyNumberFormat="1" applyFont="1" applyBorder="1" applyAlignment="1" applyProtection="1">
      <alignment vertical="center" wrapText="1"/>
      <protection hidden="1"/>
    </xf>
    <xf numFmtId="0" fontId="17" fillId="2" borderId="14" xfId="208" applyFont="1" applyFill="1" applyBorder="1" applyAlignment="1" applyProtection="1">
      <alignment vertical="center" wrapText="1"/>
      <protection hidden="1"/>
    </xf>
    <xf numFmtId="0" fontId="18" fillId="0" borderId="15" xfId="208" applyFont="1" applyBorder="1" applyAlignment="1" applyProtection="1">
      <alignment vertical="center" wrapText="1"/>
      <protection hidden="1"/>
    </xf>
    <xf numFmtId="4" fontId="18" fillId="0" borderId="14" xfId="208" applyNumberFormat="1" applyFont="1" applyBorder="1" applyAlignment="1" applyProtection="1">
      <alignment vertical="center" wrapText="1"/>
      <protection hidden="1"/>
    </xf>
    <xf numFmtId="2" fontId="20" fillId="0" borderId="0" xfId="208" applyNumberFormat="1" applyFont="1" applyProtection="1">
      <protection hidden="1"/>
    </xf>
    <xf numFmtId="179" fontId="20" fillId="0" borderId="0" xfId="208" applyNumberFormat="1" applyFont="1" applyProtection="1">
      <protection hidden="1"/>
    </xf>
    <xf numFmtId="0" fontId="18" fillId="0" borderId="15" xfId="208" applyFont="1" applyBorder="1" applyAlignment="1" applyProtection="1">
      <alignment horizontal="center" vertical="center" wrapText="1"/>
      <protection hidden="1"/>
    </xf>
    <xf numFmtId="3" fontId="18" fillId="0" borderId="4" xfId="208" applyNumberFormat="1" applyFont="1" applyBorder="1" applyAlignment="1" applyProtection="1">
      <alignment horizontal="right" vertical="center" wrapText="1"/>
      <protection hidden="1"/>
    </xf>
    <xf numFmtId="3" fontId="18" fillId="0" borderId="14" xfId="208" applyNumberFormat="1" applyFont="1" applyBorder="1" applyAlignment="1" applyProtection="1">
      <alignment horizontal="right" vertical="center" wrapText="1"/>
      <protection hidden="1"/>
    </xf>
    <xf numFmtId="3" fontId="17" fillId="0" borderId="14" xfId="208" applyNumberFormat="1" applyFont="1" applyBorder="1" applyAlignment="1" applyProtection="1">
      <alignment horizontal="right" vertical="center" wrapText="1"/>
      <protection hidden="1"/>
    </xf>
    <xf numFmtId="4" fontId="17" fillId="0" borderId="15" xfId="38" applyNumberFormat="1" applyFont="1" applyBorder="1" applyAlignment="1" applyProtection="1">
      <alignment horizontal="right" vertical="center" wrapText="1"/>
      <protection hidden="1"/>
    </xf>
    <xf numFmtId="3" fontId="17" fillId="0" borderId="4" xfId="38" applyNumberFormat="1" applyFont="1" applyBorder="1" applyAlignment="1" applyProtection="1">
      <alignment horizontal="right" vertical="center" wrapText="1"/>
      <protection hidden="1"/>
    </xf>
    <xf numFmtId="4" fontId="17" fillId="0" borderId="14" xfId="3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center" vertical="center" wrapText="1"/>
      <protection hidden="1"/>
    </xf>
    <xf numFmtId="4" fontId="17" fillId="0" borderId="15" xfId="208" applyNumberFormat="1" applyFont="1" applyBorder="1" applyAlignment="1" applyProtection="1">
      <alignment horizontal="right" vertical="center" wrapText="1"/>
      <protection hidden="1"/>
    </xf>
    <xf numFmtId="1" fontId="18" fillId="0" borderId="30" xfId="208" applyNumberFormat="1" applyFont="1" applyBorder="1" applyAlignment="1" applyProtection="1">
      <alignment horizontal="center" vertical="center" wrapText="1"/>
      <protection hidden="1"/>
    </xf>
    <xf numFmtId="0" fontId="17" fillId="0" borderId="10" xfId="208" applyFont="1" applyBorder="1" applyAlignment="1" applyProtection="1">
      <alignment vertical="center" wrapText="1"/>
      <protection hidden="1"/>
    </xf>
    <xf numFmtId="4" fontId="18" fillId="0" borderId="10" xfId="208" applyNumberFormat="1" applyFont="1" applyBorder="1" applyAlignment="1" applyProtection="1">
      <alignment vertical="center" wrapText="1"/>
      <protection hidden="1"/>
    </xf>
    <xf numFmtId="4" fontId="17" fillId="0" borderId="10" xfId="208" applyNumberFormat="1" applyFont="1" applyBorder="1" applyAlignment="1" applyProtection="1">
      <alignment vertical="center" wrapText="1"/>
      <protection hidden="1"/>
    </xf>
    <xf numFmtId="4" fontId="18" fillId="0" borderId="31" xfId="208" applyNumberFormat="1" applyFont="1" applyBorder="1" applyAlignment="1" applyProtection="1">
      <alignment vertical="center" wrapText="1"/>
      <protection hidden="1"/>
    </xf>
    <xf numFmtId="1" fontId="17" fillId="0" borderId="6" xfId="208" applyNumberFormat="1" applyFont="1" applyBorder="1" applyAlignment="1" applyProtection="1">
      <alignment horizontal="center" vertical="center" wrapText="1"/>
      <protection hidden="1"/>
    </xf>
    <xf numFmtId="0" fontId="18" fillId="0" borderId="0" xfId="208" applyFont="1" applyAlignment="1" applyProtection="1">
      <alignment horizontal="justify" vertical="center" wrapText="1"/>
      <protection hidden="1"/>
    </xf>
    <xf numFmtId="2" fontId="0" fillId="0" borderId="6" xfId="208" applyNumberFormat="1" applyFont="1" applyBorder="1" applyAlignment="1" applyProtection="1">
      <alignment horizontal="left" vertical="center" wrapText="1" indent="3"/>
      <protection hidden="1"/>
    </xf>
    <xf numFmtId="0" fontId="0" fillId="0" borderId="0" xfId="208" applyFont="1" applyAlignment="1" applyProtection="1">
      <alignment vertical="center" wrapText="1"/>
      <protection hidden="1"/>
    </xf>
    <xf numFmtId="2" fontId="18" fillId="0" borderId="0" xfId="208" applyNumberFormat="1" applyFont="1" applyAlignment="1" applyProtection="1">
      <alignment horizontal="left" vertical="center" wrapText="1"/>
      <protection hidden="1"/>
    </xf>
    <xf numFmtId="0" fontId="0" fillId="0" borderId="0" xfId="208" applyFont="1" applyAlignment="1" applyProtection="1">
      <alignment horizontal="justify" vertical="center" wrapText="1"/>
      <protection hidden="1"/>
    </xf>
    <xf numFmtId="3" fontId="18" fillId="0" borderId="7" xfId="208" applyNumberFormat="1" applyFont="1" applyBorder="1" applyAlignment="1" applyProtection="1">
      <alignment horizontal="right" vertical="center" wrapText="1"/>
      <protection hidden="1"/>
    </xf>
    <xf numFmtId="10" fontId="18" fillId="0" borderId="0" xfId="208" applyNumberFormat="1" applyFont="1" applyAlignment="1" applyProtection="1">
      <alignment horizontal="left" vertical="center" wrapText="1"/>
      <protection hidden="1"/>
    </xf>
    <xf numFmtId="4" fontId="18" fillId="0" borderId="7" xfId="208" applyNumberFormat="1" applyFont="1" applyBorder="1" applyAlignment="1" applyProtection="1">
      <alignment horizontal="right" vertical="center" wrapText="1"/>
      <protection hidden="1"/>
    </xf>
    <xf numFmtId="1" fontId="17" fillId="0" borderId="6" xfId="208" applyNumberFormat="1" applyFont="1" applyBorder="1" applyAlignment="1" applyProtection="1">
      <alignment horizontal="center" vertical="top" wrapText="1"/>
      <protection hidden="1"/>
    </xf>
    <xf numFmtId="1" fontId="18" fillId="0" borderId="6" xfId="208" applyNumberFormat="1" applyFont="1" applyBorder="1" applyAlignment="1" applyProtection="1">
      <alignment horizontal="left" vertical="center" wrapText="1" indent="3"/>
      <protection hidden="1"/>
    </xf>
    <xf numFmtId="0" fontId="18" fillId="0" borderId="0" xfId="208" applyFont="1" applyAlignment="1" applyProtection="1">
      <alignment vertical="center" wrapText="1"/>
      <protection hidden="1"/>
    </xf>
    <xf numFmtId="10" fontId="17" fillId="7" borderId="0" xfId="208" applyNumberFormat="1" applyFont="1" applyFill="1" applyAlignment="1" applyProtection="1">
      <alignment vertical="center" wrapText="1"/>
      <protection locked="0" hidden="1"/>
    </xf>
    <xf numFmtId="1" fontId="0" fillId="0" borderId="6" xfId="208" applyNumberFormat="1" applyFont="1" applyBorder="1" applyAlignment="1" applyProtection="1">
      <alignment horizontal="left" vertical="center" wrapText="1" indent="3"/>
      <protection hidden="1"/>
    </xf>
    <xf numFmtId="2" fontId="17" fillId="0" borderId="0" xfId="208" applyNumberFormat="1" applyFont="1" applyAlignment="1" applyProtection="1">
      <alignment vertical="center" wrapText="1"/>
      <protection hidden="1"/>
    </xf>
    <xf numFmtId="4" fontId="18" fillId="7" borderId="7" xfId="208" applyNumberFormat="1" applyFont="1" applyFill="1" applyBorder="1" applyAlignment="1" applyProtection="1">
      <alignment horizontal="right" vertical="center" wrapText="1"/>
      <protection locked="0" hidden="1"/>
    </xf>
    <xf numFmtId="3" fontId="18" fillId="7" borderId="7" xfId="208" applyNumberFormat="1" applyFont="1" applyFill="1" applyBorder="1" applyAlignment="1" applyProtection="1">
      <alignment horizontal="right" vertical="center" wrapText="1"/>
      <protection locked="0" hidden="1"/>
    </xf>
    <xf numFmtId="4" fontId="18" fillId="0" borderId="7" xfId="208" applyNumberFormat="1" applyFont="1" applyBorder="1" applyAlignment="1" applyProtection="1">
      <alignment horizontal="justify" vertical="center" wrapText="1"/>
      <protection hidden="1"/>
    </xf>
    <xf numFmtId="1" fontId="0" fillId="0" borderId="0" xfId="208" applyNumberFormat="1" applyFont="1" applyAlignment="1" applyProtection="1">
      <alignment vertical="center" wrapText="1"/>
      <protection hidden="1"/>
    </xf>
    <xf numFmtId="4" fontId="18" fillId="0" borderId="0" xfId="208" applyNumberFormat="1" applyFont="1" applyAlignment="1" applyProtection="1">
      <alignment vertical="center" wrapText="1"/>
      <protection hidden="1"/>
    </xf>
    <xf numFmtId="1" fontId="65" fillId="0" borderId="8" xfId="208" applyNumberFormat="1" applyFont="1" applyBorder="1" applyAlignment="1" applyProtection="1">
      <alignment vertical="center" wrapText="1"/>
      <protection hidden="1"/>
    </xf>
    <xf numFmtId="1" fontId="18" fillId="0" borderId="5" xfId="208" applyNumberFormat="1" applyFont="1" applyBorder="1" applyAlignment="1" applyProtection="1">
      <alignment vertical="center" wrapText="1"/>
      <protection hidden="1"/>
    </xf>
    <xf numFmtId="1" fontId="18" fillId="0" borderId="9" xfId="208" applyNumberFormat="1" applyFont="1" applyBorder="1" applyAlignment="1" applyProtection="1">
      <alignment vertical="center" wrapText="1"/>
      <protection hidden="1"/>
    </xf>
    <xf numFmtId="4" fontId="18" fillId="0" borderId="8" xfId="208" applyNumberFormat="1" applyFont="1" applyBorder="1" applyAlignment="1" applyProtection="1">
      <alignment vertical="center" wrapText="1"/>
      <protection hidden="1"/>
    </xf>
    <xf numFmtId="4" fontId="18" fillId="0" borderId="9" xfId="208" applyNumberFormat="1" applyFont="1" applyBorder="1" applyAlignment="1" applyProtection="1">
      <alignment vertical="center" wrapText="1"/>
      <protection hidden="1"/>
    </xf>
    <xf numFmtId="4" fontId="17" fillId="0" borderId="11" xfId="208" applyNumberFormat="1" applyFont="1" applyBorder="1" applyAlignment="1" applyProtection="1">
      <alignment horizontal="center" vertical="center" wrapText="1"/>
      <protection hidden="1"/>
    </xf>
    <xf numFmtId="4" fontId="18" fillId="0" borderId="13" xfId="208" applyNumberFormat="1" applyFont="1" applyBorder="1" applyAlignment="1" applyProtection="1">
      <alignment vertical="center" wrapText="1"/>
      <protection hidden="1"/>
    </xf>
    <xf numFmtId="0" fontId="66" fillId="0" borderId="0" xfId="0" applyFont="1" applyAlignment="1" applyProtection="1">
      <alignment vertical="center"/>
      <protection hidden="1"/>
    </xf>
    <xf numFmtId="0" fontId="67" fillId="0" borderId="0" xfId="0" applyFont="1" applyProtection="1">
      <protection hidden="1"/>
    </xf>
    <xf numFmtId="0" fontId="18" fillId="0" borderId="0" xfId="204" applyAlignment="1" applyProtection="1">
      <alignment vertical="top" wrapText="1"/>
      <protection hidden="1"/>
    </xf>
    <xf numFmtId="0" fontId="8" fillId="0" borderId="5" xfId="0" applyFont="1" applyBorder="1" applyAlignment="1">
      <alignment horizontal="left" vertical="center"/>
    </xf>
    <xf numFmtId="0" fontId="8" fillId="0" borderId="5" xfId="0" applyFont="1" applyBorder="1" applyAlignment="1">
      <alignment vertical="center"/>
    </xf>
    <xf numFmtId="0" fontId="8" fillId="0" borderId="5" xfId="0" applyFont="1" applyBorder="1" applyAlignment="1">
      <alignment horizontal="right" vertical="center"/>
    </xf>
    <xf numFmtId="0" fontId="39"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39" fillId="0" borderId="0" xfId="0" applyFont="1" applyAlignment="1">
      <alignment horizontal="left" vertical="center"/>
    </xf>
    <xf numFmtId="0" fontId="7" fillId="0" borderId="0" xfId="0" applyFont="1" applyAlignment="1">
      <alignment horizontal="center" vertical="center"/>
    </xf>
    <xf numFmtId="0" fontId="8" fillId="0" borderId="0" xfId="204" applyFont="1" applyAlignment="1" applyProtection="1">
      <alignment vertical="center"/>
      <protection hidden="1"/>
    </xf>
    <xf numFmtId="0" fontId="7" fillId="0" borderId="0" xfId="204" applyFont="1" applyAlignment="1" applyProtection="1">
      <alignment vertical="center"/>
      <protection hidden="1"/>
    </xf>
    <xf numFmtId="0" fontId="8" fillId="0" borderId="4" xfId="0" applyFont="1" applyBorder="1" applyAlignment="1">
      <alignment horizontal="center" vertical="center"/>
    </xf>
    <xf numFmtId="0" fontId="39" fillId="0" borderId="0" xfId="0" applyFont="1" applyAlignment="1" applyProtection="1">
      <alignment vertical="center"/>
      <protection hidden="1"/>
    </xf>
    <xf numFmtId="0" fontId="39" fillId="0" borderId="0" xfId="0" applyFont="1" applyAlignment="1">
      <alignment horizontal="center" vertical="center"/>
    </xf>
    <xf numFmtId="0" fontId="39" fillId="0" borderId="0" xfId="0" applyFont="1" applyAlignment="1">
      <alignment vertical="center"/>
    </xf>
    <xf numFmtId="2" fontId="7" fillId="7" borderId="32" xfId="0" applyNumberFormat="1" applyFont="1" applyFill="1" applyBorder="1" applyAlignment="1">
      <alignment horizontal="right" vertical="center"/>
    </xf>
    <xf numFmtId="0" fontId="8" fillId="0" borderId="0" xfId="0" applyFont="1" applyAlignment="1">
      <alignment horizontal="justify" vertical="center"/>
    </xf>
    <xf numFmtId="178" fontId="8" fillId="0" borderId="0" xfId="0" applyNumberFormat="1" applyFont="1" applyAlignment="1" applyProtection="1">
      <alignment horizontal="justify" vertical="center"/>
      <protection hidden="1"/>
    </xf>
    <xf numFmtId="0" fontId="8" fillId="0" borderId="0" xfId="0" applyFont="1" applyAlignment="1">
      <alignment horizontal="right" vertical="center"/>
    </xf>
    <xf numFmtId="0" fontId="7" fillId="0" borderId="0" xfId="199" applyNumberFormat="1" applyFont="1" applyFill="1" applyBorder="1" applyProtection="1">
      <alignment vertical="top"/>
    </xf>
    <xf numFmtId="0" fontId="8" fillId="0" borderId="5" xfId="0" applyFont="1" applyBorder="1" applyAlignment="1">
      <alignment horizontal="justify" vertical="center"/>
    </xf>
    <xf numFmtId="0" fontId="8" fillId="0" borderId="5" xfId="0" applyFont="1" applyBorder="1" applyAlignment="1">
      <alignment horizontal="center" vertical="center"/>
    </xf>
    <xf numFmtId="0" fontId="7" fillId="0" borderId="0" xfId="0" applyFont="1" applyAlignment="1">
      <alignment horizontal="justify" vertical="center"/>
    </xf>
    <xf numFmtId="0" fontId="8" fillId="0" borderId="0" xfId="0" applyFont="1" applyAlignment="1">
      <alignment vertical="center" wrapText="1"/>
    </xf>
    <xf numFmtId="0" fontId="74" fillId="0" borderId="0" xfId="0" applyFont="1" applyAlignment="1">
      <alignment vertical="center"/>
    </xf>
    <xf numFmtId="0" fontId="44" fillId="0" borderId="0" xfId="0" applyFont="1" applyAlignment="1">
      <alignment vertical="center"/>
    </xf>
    <xf numFmtId="0" fontId="7" fillId="0" borderId="0" xfId="199" applyNumberFormat="1" applyFont="1" applyFill="1" applyBorder="1" applyAlignment="1" applyProtection="1">
      <alignment horizontal="center" vertical="center"/>
    </xf>
    <xf numFmtId="0" fontId="7" fillId="0" borderId="0" xfId="199" applyNumberFormat="1" applyFont="1" applyFill="1" applyBorder="1" applyAlignment="1" applyProtection="1">
      <alignment vertical="center"/>
    </xf>
    <xf numFmtId="0" fontId="7" fillId="0" borderId="0" xfId="204" applyFont="1" applyAlignment="1" applyProtection="1">
      <alignment horizontal="center" vertical="center"/>
      <protection hidden="1"/>
    </xf>
    <xf numFmtId="0" fontId="7" fillId="0" borderId="0" xfId="0" applyFont="1" applyAlignment="1" applyProtection="1">
      <alignment horizontal="left" vertical="center"/>
      <protection hidden="1"/>
    </xf>
    <xf numFmtId="0" fontId="39" fillId="0" borderId="0" xfId="204" applyFont="1" applyAlignment="1" applyProtection="1">
      <alignment vertical="center"/>
      <protection hidden="1"/>
    </xf>
    <xf numFmtId="0" fontId="7" fillId="0" borderId="0" xfId="204" applyFont="1" applyAlignment="1" applyProtection="1">
      <alignment horizontal="left" vertical="center"/>
      <protection hidden="1"/>
    </xf>
    <xf numFmtId="0" fontId="8" fillId="0" borderId="0" xfId="204" applyFont="1" applyAlignment="1" applyProtection="1">
      <alignment horizontal="center" vertical="center"/>
      <protection hidden="1"/>
    </xf>
    <xf numFmtId="0" fontId="44" fillId="0" borderId="0" xfId="0" applyFont="1" applyAlignment="1">
      <alignment horizontal="center" vertical="center"/>
    </xf>
    <xf numFmtId="0" fontId="8" fillId="0" borderId="0" xfId="199" applyNumberFormat="1" applyFont="1" applyFill="1" applyBorder="1" applyAlignment="1" applyProtection="1">
      <alignment vertical="center"/>
    </xf>
    <xf numFmtId="0" fontId="8" fillId="0" borderId="0" xfId="0" applyFont="1" applyAlignment="1">
      <alignment vertical="center"/>
    </xf>
    <xf numFmtId="0" fontId="7" fillId="7" borderId="33" xfId="0" applyFont="1" applyFill="1" applyBorder="1" applyAlignment="1">
      <alignment horizontal="center" vertical="center" wrapText="1"/>
    </xf>
    <xf numFmtId="0" fontId="8" fillId="7" borderId="32" xfId="209" applyFont="1" applyFill="1" applyBorder="1" applyAlignment="1" applyProtection="1">
      <alignment vertical="center" wrapText="1"/>
    </xf>
    <xf numFmtId="0" fontId="8" fillId="7" borderId="32" xfId="209" applyFont="1" applyFill="1" applyBorder="1" applyAlignment="1" applyProtection="1">
      <alignment horizontal="center" vertical="center" wrapText="1"/>
    </xf>
    <xf numFmtId="164" fontId="7" fillId="7" borderId="34" xfId="11" applyFont="1" applyFill="1" applyBorder="1" applyAlignment="1" applyProtection="1">
      <alignment horizontal="right" vertical="center"/>
    </xf>
    <xf numFmtId="14" fontId="7" fillId="0" borderId="0" xfId="0" applyNumberFormat="1" applyFont="1" applyAlignment="1">
      <alignment horizontal="center" vertical="center"/>
    </xf>
    <xf numFmtId="0" fontId="7" fillId="0" borderId="0" xfId="199" applyNumberFormat="1" applyFont="1" applyFill="1" applyBorder="1" applyAlignment="1" applyProtection="1">
      <alignment horizontal="center" vertical="center"/>
      <protection hidden="1"/>
    </xf>
    <xf numFmtId="0" fontId="7" fillId="0" borderId="0" xfId="199" applyNumberFormat="1" applyFont="1" applyFill="1" applyBorder="1" applyAlignment="1" applyProtection="1">
      <alignment vertical="center"/>
      <protection hidden="1"/>
    </xf>
    <xf numFmtId="178" fontId="8" fillId="0" borderId="0" xfId="0" applyNumberFormat="1" applyFont="1" applyAlignment="1">
      <alignment horizontal="justify" vertical="center"/>
    </xf>
    <xf numFmtId="0" fontId="39" fillId="0" borderId="0" xfId="0" applyFont="1" applyAlignment="1">
      <alignment horizontal="justify" vertical="center"/>
    </xf>
    <xf numFmtId="0" fontId="20" fillId="0" borderId="4" xfId="203" quotePrefix="1" applyFont="1" applyBorder="1" applyAlignment="1" applyProtection="1">
      <alignment horizontal="left" vertical="center"/>
      <protection hidden="1"/>
    </xf>
    <xf numFmtId="0" fontId="4" fillId="0" borderId="0" xfId="203" quotePrefix="1" applyAlignment="1">
      <alignment horizontal="left"/>
    </xf>
    <xf numFmtId="0" fontId="18" fillId="0" borderId="8" xfId="196" applyFont="1" applyBorder="1" applyAlignment="1" applyProtection="1">
      <alignment vertical="center" wrapText="1"/>
      <protection hidden="1"/>
    </xf>
    <xf numFmtId="0" fontId="18" fillId="0" borderId="35" xfId="196" applyFont="1" applyBorder="1" applyAlignment="1" applyProtection="1">
      <alignment vertical="center" wrapText="1"/>
      <protection hidden="1"/>
    </xf>
    <xf numFmtId="0" fontId="18" fillId="0" borderId="5" xfId="196" applyFont="1" applyBorder="1" applyAlignment="1" applyProtection="1">
      <alignment vertical="center" wrapText="1"/>
      <protection hidden="1"/>
    </xf>
    <xf numFmtId="0" fontId="18" fillId="0" borderId="36" xfId="196" applyFont="1" applyBorder="1" applyAlignment="1" applyProtection="1">
      <alignment vertical="center" wrapText="1"/>
      <protection hidden="1"/>
    </xf>
    <xf numFmtId="0" fontId="57" fillId="0" borderId="23" xfId="198" applyNumberFormat="1" applyFont="1" applyFill="1" applyBorder="1" applyAlignment="1" applyProtection="1">
      <alignment horizontal="center" vertical="top" wrapText="1"/>
    </xf>
    <xf numFmtId="0" fontId="75" fillId="0" borderId="4" xfId="198" applyNumberFormat="1" applyFont="1" applyFill="1" applyBorder="1" applyAlignment="1" applyProtection="1">
      <alignment vertical="top" wrapText="1"/>
    </xf>
    <xf numFmtId="0" fontId="7" fillId="2" borderId="0" xfId="0" applyFont="1" applyFill="1" applyAlignment="1">
      <alignment horizontal="center" vertical="center" wrapText="1"/>
    </xf>
    <xf numFmtId="0" fontId="8" fillId="2" borderId="0" xfId="209" applyFont="1" applyFill="1" applyBorder="1" applyAlignment="1" applyProtection="1">
      <alignment vertical="center" wrapText="1"/>
    </xf>
    <xf numFmtId="0" fontId="8" fillId="2" borderId="0" xfId="209" applyFont="1" applyFill="1" applyBorder="1" applyAlignment="1" applyProtection="1">
      <alignment horizontal="center" vertical="center" wrapText="1"/>
    </xf>
    <xf numFmtId="2" fontId="7" fillId="2" borderId="0" xfId="0" applyNumberFormat="1" applyFont="1" applyFill="1" applyAlignment="1">
      <alignment horizontal="right" vertical="center"/>
    </xf>
    <xf numFmtId="164" fontId="7" fillId="2" borderId="0" xfId="11" applyFont="1" applyFill="1" applyBorder="1" applyAlignment="1" applyProtection="1">
      <alignment horizontal="right" vertical="center"/>
    </xf>
    <xf numFmtId="0" fontId="57" fillId="2" borderId="4" xfId="198" applyNumberFormat="1" applyFont="1" applyFill="1" applyBorder="1" applyAlignment="1" applyProtection="1">
      <alignment horizontal="center" vertical="top" wrapText="1"/>
    </xf>
    <xf numFmtId="0" fontId="75" fillId="2" borderId="4" xfId="198" applyNumberFormat="1" applyFont="1" applyFill="1" applyBorder="1" applyAlignment="1" applyProtection="1">
      <alignment vertical="top" wrapText="1"/>
    </xf>
    <xf numFmtId="0" fontId="57" fillId="2" borderId="4" xfId="198" applyNumberFormat="1" applyFont="1" applyFill="1" applyBorder="1" applyAlignment="1" applyProtection="1">
      <alignment vertical="top" wrapText="1"/>
    </xf>
    <xf numFmtId="0" fontId="7" fillId="0" borderId="0" xfId="199" applyNumberFormat="1" applyFont="1" applyFill="1" applyBorder="1" applyAlignment="1" applyProtection="1">
      <alignment horizontal="justify" vertical="center" wrapText="1"/>
    </xf>
    <xf numFmtId="0" fontId="7" fillId="0" borderId="0" xfId="204" applyFont="1" applyAlignment="1" applyProtection="1">
      <alignment horizontal="justify" vertical="center"/>
      <protection hidden="1"/>
    </xf>
    <xf numFmtId="0" fontId="8" fillId="0" borderId="0" xfId="204" applyFont="1" applyAlignment="1" applyProtection="1">
      <alignment horizontal="justify" vertical="center"/>
      <protection hidden="1"/>
    </xf>
    <xf numFmtId="0" fontId="8" fillId="7" borderId="32" xfId="209" applyFont="1" applyFill="1" applyBorder="1" applyAlignment="1" applyProtection="1">
      <alignment horizontal="justify" vertical="center" wrapText="1"/>
    </xf>
    <xf numFmtId="0" fontId="8" fillId="2" borderId="0" xfId="209" applyFont="1" applyFill="1" applyBorder="1" applyAlignment="1" applyProtection="1">
      <alignment horizontal="justify" vertical="center" wrapText="1"/>
    </xf>
    <xf numFmtId="0" fontId="7" fillId="0" borderId="0" xfId="199" applyNumberFormat="1" applyFont="1" applyFill="1" applyBorder="1" applyAlignment="1" applyProtection="1">
      <alignment horizontal="justify" vertical="center"/>
      <protection hidden="1"/>
    </xf>
    <xf numFmtId="0" fontId="7" fillId="0" borderId="0" xfId="199" applyNumberFormat="1" applyFont="1" applyFill="1" applyBorder="1" applyAlignment="1" applyProtection="1">
      <alignment horizontal="justify" vertical="center" wrapText="1"/>
      <protection hidden="1"/>
    </xf>
    <xf numFmtId="0" fontId="8" fillId="0" borderId="0" xfId="199" applyNumberFormat="1" applyFont="1" applyFill="1" applyBorder="1" applyProtection="1">
      <alignment vertical="top"/>
    </xf>
    <xf numFmtId="0" fontId="8" fillId="0" borderId="0" xfId="0" applyFont="1"/>
    <xf numFmtId="2" fontId="7" fillId="0" borderId="4" xfId="199" applyNumberFormat="1" applyFont="1" applyFill="1" applyBorder="1" applyAlignment="1" applyProtection="1">
      <alignment horizontal="right" vertical="center"/>
      <protection locked="0"/>
    </xf>
    <xf numFmtId="0" fontId="8" fillId="0" borderId="4" xfId="199" applyNumberFormat="1" applyFont="1" applyFill="1" applyBorder="1" applyAlignment="1" applyProtection="1">
      <alignment horizontal="right" vertical="center"/>
      <protection hidden="1"/>
    </xf>
    <xf numFmtId="0" fontId="8" fillId="0" borderId="4" xfId="0" applyFont="1" applyBorder="1" applyAlignment="1">
      <alignment horizontal="left" vertical="center"/>
    </xf>
    <xf numFmtId="0" fontId="77" fillId="0" borderId="0" xfId="0" applyFont="1" applyAlignment="1" applyProtection="1">
      <alignment vertical="top"/>
      <protection hidden="1"/>
    </xf>
    <xf numFmtId="0" fontId="77" fillId="0" borderId="0" xfId="0" applyFont="1" applyAlignment="1" applyProtection="1">
      <alignment vertical="center"/>
      <protection hidden="1"/>
    </xf>
    <xf numFmtId="0" fontId="79" fillId="0" borderId="0" xfId="0" applyFont="1" applyAlignment="1" applyProtection="1">
      <alignment horizontal="justify" vertical="top" wrapText="1"/>
      <protection hidden="1"/>
    </xf>
    <xf numFmtId="2" fontId="7" fillId="0" borderId="4" xfId="199" applyNumberFormat="1" applyFont="1" applyFill="1" applyBorder="1" applyAlignment="1" applyProtection="1">
      <alignment horizontal="right" vertical="top"/>
      <protection locked="0"/>
    </xf>
    <xf numFmtId="0" fontId="8" fillId="0" borderId="5" xfId="0" applyFont="1" applyBorder="1" applyAlignment="1">
      <alignment horizontal="left" vertical="top"/>
    </xf>
    <xf numFmtId="0" fontId="7" fillId="0" borderId="5" xfId="0" applyFont="1" applyBorder="1" applyAlignment="1">
      <alignment vertical="top"/>
    </xf>
    <xf numFmtId="0" fontId="8" fillId="0" borderId="5" xfId="0" applyFont="1" applyBorder="1" applyAlignment="1">
      <alignment horizontal="center" vertical="top"/>
    </xf>
    <xf numFmtId="1" fontId="8" fillId="0" borderId="5" xfId="0" applyNumberFormat="1" applyFont="1" applyBorder="1" applyAlignment="1">
      <alignment horizontal="center" vertical="top"/>
    </xf>
    <xf numFmtId="0" fontId="8" fillId="0" borderId="5" xfId="0" applyFont="1" applyBorder="1" applyAlignment="1">
      <alignment vertical="top"/>
    </xf>
    <xf numFmtId="0" fontId="8" fillId="0" borderId="5" xfId="0" applyFont="1" applyBorder="1" applyAlignment="1">
      <alignment horizontal="right" vertical="top"/>
    </xf>
    <xf numFmtId="0" fontId="44" fillId="0" borderId="0" xfId="0" applyFont="1" applyAlignment="1">
      <alignment horizontal="left" vertical="top"/>
    </xf>
    <xf numFmtId="0" fontId="39" fillId="0" borderId="0" xfId="0" applyFont="1" applyAlignment="1">
      <alignment horizontal="center" vertical="top"/>
    </xf>
    <xf numFmtId="0" fontId="39" fillId="0" borderId="0" xfId="0" applyFont="1" applyAlignment="1">
      <alignment vertical="top"/>
    </xf>
    <xf numFmtId="0" fontId="7" fillId="0" borderId="0" xfId="0" applyFont="1" applyAlignment="1">
      <alignment vertical="top"/>
    </xf>
    <xf numFmtId="0" fontId="7" fillId="0" borderId="0" xfId="0" applyFont="1" applyAlignment="1">
      <alignment horizontal="left" vertical="top"/>
    </xf>
    <xf numFmtId="0" fontId="7" fillId="0" borderId="0" xfId="0" applyFont="1" applyAlignment="1">
      <alignment horizontal="center" vertical="top"/>
    </xf>
    <xf numFmtId="1" fontId="7" fillId="0" borderId="0" xfId="0" applyNumberFormat="1" applyFont="1" applyAlignment="1">
      <alignment horizontal="center" vertical="top"/>
    </xf>
    <xf numFmtId="0" fontId="39" fillId="0" borderId="0" xfId="0" applyFont="1" applyAlignment="1">
      <alignment horizontal="left" vertical="top"/>
    </xf>
    <xf numFmtId="0" fontId="8" fillId="0" borderId="0" xfId="204" applyFont="1" applyAlignment="1" applyProtection="1">
      <alignment vertical="top"/>
      <protection hidden="1"/>
    </xf>
    <xf numFmtId="0" fontId="7" fillId="0" borderId="0" xfId="204" applyFont="1" applyAlignment="1" applyProtection="1">
      <alignment vertical="top"/>
      <protection hidden="1"/>
    </xf>
    <xf numFmtId="0" fontId="8" fillId="0" borderId="0" xfId="204" applyFont="1" applyAlignment="1" applyProtection="1">
      <alignment horizontal="center" vertical="top"/>
      <protection hidden="1"/>
    </xf>
    <xf numFmtId="1" fontId="8" fillId="0" borderId="0" xfId="204" applyNumberFormat="1" applyFont="1" applyAlignment="1" applyProtection="1">
      <alignment horizontal="center" vertical="top"/>
      <protection hidden="1"/>
    </xf>
    <xf numFmtId="0" fontId="7" fillId="0" borderId="0" xfId="0" applyFont="1" applyAlignment="1" applyProtection="1">
      <alignment horizontal="left" vertical="top"/>
      <protection hidden="1"/>
    </xf>
    <xf numFmtId="0" fontId="7" fillId="0" borderId="0" xfId="204" applyFont="1" applyAlignment="1" applyProtection="1">
      <alignment horizontal="left" vertical="top"/>
      <protection hidden="1"/>
    </xf>
    <xf numFmtId="0" fontId="7" fillId="0" borderId="0" xfId="204" applyFont="1" applyAlignment="1" applyProtection="1">
      <alignment horizontal="center" vertical="top"/>
      <protection hidden="1"/>
    </xf>
    <xf numFmtId="1" fontId="7" fillId="0" borderId="0" xfId="204" applyNumberFormat="1" applyFont="1" applyAlignment="1" applyProtection="1">
      <alignment horizontal="center" vertical="top"/>
      <protection hidden="1"/>
    </xf>
    <xf numFmtId="0" fontId="44" fillId="0" borderId="0" xfId="0" applyFont="1" applyAlignment="1">
      <alignment horizontal="left" vertical="top" wrapText="1"/>
    </xf>
    <xf numFmtId="0" fontId="39" fillId="0" borderId="0" xfId="0" applyFont="1" applyAlignment="1">
      <alignment horizontal="center" vertical="top" wrapText="1"/>
    </xf>
    <xf numFmtId="0" fontId="8" fillId="0" borderId="0" xfId="0" applyFont="1" applyAlignment="1">
      <alignment vertical="top"/>
    </xf>
    <xf numFmtId="0" fontId="8" fillId="0" borderId="0" xfId="0" applyFont="1" applyAlignment="1">
      <alignment horizontal="right" vertical="top"/>
    </xf>
    <xf numFmtId="0" fontId="8" fillId="0" borderId="4" xfId="0" applyFont="1" applyBorder="1" applyAlignment="1">
      <alignment horizontal="center" vertical="top"/>
    </xf>
    <xf numFmtId="1" fontId="8" fillId="0" borderId="4" xfId="0" applyNumberFormat="1" applyFont="1" applyBorder="1" applyAlignment="1">
      <alignment horizontal="center" vertical="top"/>
    </xf>
    <xf numFmtId="0" fontId="42" fillId="12" borderId="4" xfId="0" applyFont="1" applyFill="1" applyBorder="1" applyAlignment="1">
      <alignment horizontal="center" vertical="top" wrapText="1"/>
    </xf>
    <xf numFmtId="0" fontId="42" fillId="12" borderId="4" xfId="0" applyFont="1" applyFill="1" applyBorder="1" applyAlignment="1">
      <alignment horizontal="left" vertical="top" wrapText="1"/>
    </xf>
    <xf numFmtId="0" fontId="8" fillId="12" borderId="4" xfId="0" applyFont="1" applyFill="1" applyBorder="1" applyAlignment="1">
      <alignment horizontal="center" vertical="top" wrapText="1"/>
    </xf>
    <xf numFmtId="1" fontId="8" fillId="12" borderId="4" xfId="0" applyNumberFormat="1" applyFont="1" applyFill="1" applyBorder="1" applyAlignment="1">
      <alignment horizontal="center" vertical="top" wrapText="1"/>
    </xf>
    <xf numFmtId="0" fontId="8" fillId="12" borderId="4" xfId="0" applyFont="1" applyFill="1" applyBorder="1" applyAlignment="1">
      <alignment horizontal="left" vertical="top" wrapText="1"/>
    </xf>
    <xf numFmtId="0" fontId="39" fillId="12" borderId="0" xfId="0" applyFont="1" applyFill="1" applyAlignment="1">
      <alignment vertical="top"/>
    </xf>
    <xf numFmtId="0" fontId="7" fillId="12" borderId="0" xfId="0" applyFont="1" applyFill="1" applyAlignment="1">
      <alignment vertical="top"/>
    </xf>
    <xf numFmtId="0" fontId="89" fillId="0" borderId="4" xfId="0" applyFont="1" applyBorder="1" applyAlignment="1">
      <alignment horizontal="center" vertical="top" wrapText="1"/>
    </xf>
    <xf numFmtId="1" fontId="7" fillId="0" borderId="4" xfId="0" applyNumberFormat="1" applyFont="1" applyBorder="1" applyAlignment="1">
      <alignment horizontal="center" vertical="top"/>
    </xf>
    <xf numFmtId="1" fontId="7" fillId="0" borderId="4" xfId="0" applyNumberFormat="1" applyFont="1" applyBorder="1" applyAlignment="1">
      <alignment horizontal="center" vertical="top" wrapText="1"/>
    </xf>
    <xf numFmtId="0" fontId="39" fillId="8" borderId="0" xfId="0" applyFont="1" applyFill="1" applyAlignment="1">
      <alignment vertical="top"/>
    </xf>
    <xf numFmtId="0" fontId="7" fillId="8" borderId="0" xfId="0" applyFont="1" applyFill="1" applyAlignment="1">
      <alignment vertical="top"/>
    </xf>
    <xf numFmtId="2" fontId="7" fillId="0" borderId="4" xfId="0" applyNumberFormat="1" applyFont="1" applyBorder="1" applyAlignment="1">
      <alignment horizontal="right" vertical="top"/>
    </xf>
    <xf numFmtId="0" fontId="39" fillId="0" borderId="0" xfId="0" applyFont="1" applyAlignment="1" applyProtection="1">
      <alignment vertical="top"/>
      <protection hidden="1"/>
    </xf>
    <xf numFmtId="0" fontId="7" fillId="0" borderId="4" xfId="0" applyFont="1" applyBorder="1" applyAlignment="1">
      <alignment horizontal="center" vertical="top" wrapText="1"/>
    </xf>
    <xf numFmtId="165" fontId="8" fillId="0" borderId="4" xfId="0" applyNumberFormat="1" applyFont="1" applyBorder="1" applyAlignment="1">
      <alignment horizontal="center" vertical="top" wrapText="1"/>
    </xf>
    <xf numFmtId="165" fontId="7" fillId="0" borderId="4" xfId="0" applyNumberFormat="1" applyFont="1" applyBorder="1" applyAlignment="1">
      <alignment horizontal="center" vertical="top" wrapText="1"/>
    </xf>
    <xf numFmtId="1" fontId="89" fillId="0" borderId="4" xfId="0" applyNumberFormat="1" applyFont="1" applyBorder="1" applyAlignment="1">
      <alignment horizontal="center" vertical="top" wrapText="1"/>
    </xf>
    <xf numFmtId="1" fontId="8" fillId="0" borderId="4" xfId="0" applyNumberFormat="1" applyFont="1" applyBorder="1" applyAlignment="1">
      <alignment horizontal="center" vertical="top" wrapText="1"/>
    </xf>
    <xf numFmtId="0" fontId="8" fillId="6" borderId="14" xfId="209" applyFont="1" applyFill="1" applyBorder="1" applyAlignment="1" applyProtection="1">
      <alignment vertical="top" wrapText="1"/>
    </xf>
    <xf numFmtId="164" fontId="7" fillId="0" borderId="4" xfId="11" applyFont="1" applyFill="1" applyBorder="1" applyAlignment="1" applyProtection="1">
      <alignment horizontal="right" vertical="top"/>
    </xf>
    <xf numFmtId="0" fontId="7" fillId="6" borderId="23" xfId="0" applyFont="1" applyFill="1" applyBorder="1" applyAlignment="1">
      <alignment horizontal="center" vertical="top" wrapText="1"/>
    </xf>
    <xf numFmtId="0" fontId="8" fillId="6" borderId="3" xfId="209" applyFont="1" applyFill="1" applyBorder="1" applyAlignment="1" applyProtection="1">
      <alignment horizontal="center" vertical="top" wrapText="1"/>
    </xf>
    <xf numFmtId="1" fontId="8" fillId="6" borderId="15" xfId="209" applyNumberFormat="1" applyFont="1" applyFill="1" applyBorder="1" applyAlignment="1" applyProtection="1">
      <alignment horizontal="center" vertical="top" wrapText="1"/>
    </xf>
    <xf numFmtId="2" fontId="7" fillId="6" borderId="4" xfId="0" applyNumberFormat="1" applyFont="1" applyFill="1" applyBorder="1" applyAlignment="1">
      <alignment horizontal="right" vertical="top"/>
    </xf>
    <xf numFmtId="164" fontId="7" fillId="6" borderId="4" xfId="11" applyFont="1" applyFill="1" applyBorder="1" applyAlignment="1" applyProtection="1">
      <alignment horizontal="right" vertical="top"/>
    </xf>
    <xf numFmtId="2" fontId="7" fillId="0" borderId="0" xfId="0" applyNumberFormat="1" applyFont="1" applyAlignment="1">
      <alignment vertical="top"/>
    </xf>
    <xf numFmtId="0" fontId="7" fillId="0" borderId="23" xfId="209" applyNumberFormat="1" applyFont="1" applyFill="1" applyBorder="1" applyAlignment="1" applyProtection="1">
      <alignment horizontal="center" vertical="top"/>
    </xf>
    <xf numFmtId="0" fontId="7" fillId="0" borderId="37" xfId="0" applyFont="1" applyBorder="1" applyAlignment="1">
      <alignment vertical="top"/>
    </xf>
    <xf numFmtId="0" fontId="8" fillId="0" borderId="0" xfId="0" applyFont="1" applyAlignment="1">
      <alignment horizontal="center" vertical="top"/>
    </xf>
    <xf numFmtId="0" fontId="8" fillId="0" borderId="0" xfId="0" applyFont="1" applyAlignment="1">
      <alignment horizontal="left" vertical="top"/>
    </xf>
    <xf numFmtId="0" fontId="7" fillId="0" borderId="0" xfId="0" applyFont="1" applyAlignment="1">
      <alignment horizontal="right" vertical="top"/>
    </xf>
    <xf numFmtId="0" fontId="8" fillId="0" borderId="0" xfId="0" applyFont="1" applyAlignment="1">
      <alignment horizontal="justify" vertical="top"/>
    </xf>
    <xf numFmtId="178" fontId="8" fillId="0" borderId="0" xfId="0" applyNumberFormat="1" applyFont="1" applyAlignment="1">
      <alignment vertical="top"/>
    </xf>
    <xf numFmtId="14" fontId="7" fillId="0" borderId="0" xfId="0" applyNumberFormat="1" applyFont="1" applyAlignment="1">
      <alignment horizontal="center" vertical="top"/>
    </xf>
    <xf numFmtId="1" fontId="8" fillId="0" borderId="0" xfId="0" applyNumberFormat="1" applyFont="1" applyAlignment="1">
      <alignment horizontal="center" vertical="top"/>
    </xf>
    <xf numFmtId="0" fontId="39" fillId="0" borderId="0" xfId="0" applyFont="1" applyAlignment="1" applyProtection="1">
      <alignment horizontal="center" vertical="top"/>
      <protection hidden="1"/>
    </xf>
    <xf numFmtId="0" fontId="44" fillId="0" borderId="0" xfId="0" applyFont="1" applyAlignment="1" applyProtection="1">
      <alignment horizontal="right" vertical="top"/>
      <protection hidden="1"/>
    </xf>
    <xf numFmtId="1" fontId="39" fillId="0" borderId="0" xfId="0" applyNumberFormat="1" applyFont="1" applyAlignment="1" applyProtection="1">
      <alignment horizontal="center" vertical="top"/>
      <protection hidden="1"/>
    </xf>
    <xf numFmtId="0" fontId="44" fillId="0" borderId="0" xfId="0" applyFont="1" applyAlignment="1" applyProtection="1">
      <alignment horizontal="left" vertical="top"/>
      <protection hidden="1"/>
    </xf>
    <xf numFmtId="0" fontId="44" fillId="0" borderId="0" xfId="0" applyFont="1" applyAlignment="1" applyProtection="1">
      <alignment horizontal="center" vertical="top"/>
      <protection hidden="1"/>
    </xf>
    <xf numFmtId="1" fontId="44" fillId="0" borderId="0" xfId="0" applyNumberFormat="1" applyFont="1" applyAlignment="1" applyProtection="1">
      <alignment horizontal="center" vertical="top"/>
      <protection hidden="1"/>
    </xf>
    <xf numFmtId="0" fontId="44" fillId="0" borderId="0" xfId="0" applyFont="1" applyAlignment="1" applyProtection="1">
      <alignment vertical="top"/>
      <protection hidden="1"/>
    </xf>
    <xf numFmtId="0" fontId="39" fillId="0" borderId="0" xfId="0" applyFont="1" applyAlignment="1" applyProtection="1">
      <alignment horizontal="left" vertical="top"/>
      <protection hidden="1"/>
    </xf>
    <xf numFmtId="0" fontId="44" fillId="0" borderId="0" xfId="0" applyFont="1" applyAlignment="1" applyProtection="1">
      <alignment horizontal="center" vertical="top" wrapText="1"/>
      <protection hidden="1"/>
    </xf>
    <xf numFmtId="0" fontId="44" fillId="0" borderId="0" xfId="204" applyFont="1" applyAlignment="1" applyProtection="1">
      <alignment vertical="top"/>
      <protection hidden="1"/>
    </xf>
    <xf numFmtId="0" fontId="39" fillId="0" borderId="0" xfId="204" applyFont="1" applyAlignment="1" applyProtection="1">
      <alignment vertical="top"/>
      <protection hidden="1"/>
    </xf>
    <xf numFmtId="0" fontId="44" fillId="0" borderId="0" xfId="204" applyFont="1" applyAlignment="1" applyProtection="1">
      <alignment horizontal="center" vertical="top"/>
      <protection hidden="1"/>
    </xf>
    <xf numFmtId="1" fontId="44" fillId="0" borderId="0" xfId="204" applyNumberFormat="1" applyFont="1" applyAlignment="1" applyProtection="1">
      <alignment horizontal="center" vertical="top"/>
      <protection hidden="1"/>
    </xf>
    <xf numFmtId="0" fontId="39" fillId="0" borderId="0" xfId="204" applyFont="1" applyAlignment="1" applyProtection="1">
      <alignment horizontal="left" vertical="top"/>
      <protection hidden="1"/>
    </xf>
    <xf numFmtId="0" fontId="39" fillId="0" borderId="0" xfId="204" applyFont="1" applyAlignment="1" applyProtection="1">
      <alignment horizontal="center" vertical="top"/>
      <protection hidden="1"/>
    </xf>
    <xf numFmtId="1" fontId="39" fillId="0" borderId="0" xfId="204" applyNumberFormat="1" applyFont="1" applyAlignment="1" applyProtection="1">
      <alignment horizontal="center" vertical="top"/>
      <protection hidden="1"/>
    </xf>
    <xf numFmtId="0" fontId="44" fillId="0" borderId="0" xfId="0" applyFont="1" applyAlignment="1" applyProtection="1">
      <alignment vertical="top" wrapText="1"/>
      <protection hidden="1"/>
    </xf>
    <xf numFmtId="165" fontId="44" fillId="0" borderId="0" xfId="209" applyNumberFormat="1" applyFont="1" applyFill="1" applyBorder="1" applyAlignment="1" applyProtection="1">
      <alignment horizontal="center" vertical="top" wrapText="1"/>
      <protection hidden="1"/>
    </xf>
    <xf numFmtId="0" fontId="44" fillId="0" borderId="0" xfId="209" applyFont="1" applyFill="1" applyBorder="1" applyAlignment="1" applyProtection="1">
      <alignment vertical="top"/>
      <protection hidden="1"/>
    </xf>
    <xf numFmtId="0" fontId="39" fillId="0" borderId="0" xfId="209" applyNumberFormat="1" applyFont="1" applyFill="1" applyBorder="1" applyAlignment="1" applyProtection="1">
      <alignment horizontal="center" vertical="top" wrapText="1"/>
      <protection hidden="1"/>
    </xf>
    <xf numFmtId="1" fontId="39" fillId="0" borderId="0" xfId="209" applyNumberFormat="1" applyFont="1" applyFill="1" applyBorder="1" applyAlignment="1" applyProtection="1">
      <alignment horizontal="center" vertical="top" wrapText="1"/>
      <protection hidden="1"/>
    </xf>
    <xf numFmtId="2" fontId="39" fillId="0" borderId="0" xfId="0" applyNumberFormat="1" applyFont="1" applyAlignment="1" applyProtection="1">
      <alignment horizontal="right" vertical="top" wrapText="1"/>
      <protection hidden="1"/>
    </xf>
    <xf numFmtId="2" fontId="39" fillId="0" borderId="0" xfId="0" applyNumberFormat="1" applyFont="1" applyAlignment="1" applyProtection="1">
      <alignment horizontal="right" vertical="top"/>
      <protection hidden="1"/>
    </xf>
    <xf numFmtId="165" fontId="39" fillId="0" borderId="0" xfId="209" applyNumberFormat="1" applyFont="1" applyFill="1" applyBorder="1" applyAlignment="1" applyProtection="1">
      <alignment horizontal="center" vertical="top" wrapText="1"/>
      <protection hidden="1"/>
    </xf>
    <xf numFmtId="0" fontId="39" fillId="0" borderId="0" xfId="209" applyFont="1" applyFill="1" applyBorder="1" applyAlignment="1" applyProtection="1">
      <alignment vertical="top" wrapText="1"/>
      <protection hidden="1"/>
    </xf>
    <xf numFmtId="168" fontId="39" fillId="0" borderId="0" xfId="0" applyNumberFormat="1" applyFont="1" applyAlignment="1" applyProtection="1">
      <alignment horizontal="right" vertical="top" wrapText="1"/>
      <protection hidden="1"/>
    </xf>
    <xf numFmtId="2" fontId="39" fillId="0" borderId="0" xfId="0" applyNumberFormat="1" applyFont="1" applyAlignment="1" applyProtection="1">
      <alignment vertical="top" wrapText="1"/>
      <protection hidden="1"/>
    </xf>
    <xf numFmtId="0" fontId="39" fillId="0" borderId="0" xfId="0" applyFont="1" applyAlignment="1" applyProtection="1">
      <alignment vertical="top" wrapText="1"/>
      <protection hidden="1"/>
    </xf>
    <xf numFmtId="0" fontId="39" fillId="0" borderId="0" xfId="209" applyNumberFormat="1" applyFont="1" applyFill="1" applyBorder="1" applyAlignment="1" applyProtection="1">
      <alignment vertical="top"/>
      <protection hidden="1"/>
    </xf>
    <xf numFmtId="167" fontId="39" fillId="0" borderId="0" xfId="0" applyNumberFormat="1" applyFont="1" applyAlignment="1" applyProtection="1">
      <alignment horizontal="right" vertical="top" wrapText="1"/>
      <protection hidden="1"/>
    </xf>
    <xf numFmtId="2" fontId="39" fillId="0" borderId="0" xfId="0" applyNumberFormat="1" applyFont="1" applyAlignment="1" applyProtection="1">
      <alignment vertical="top"/>
      <protection hidden="1"/>
    </xf>
    <xf numFmtId="0" fontId="39" fillId="0" borderId="0" xfId="209" applyFont="1" applyFill="1" applyBorder="1" applyAlignment="1" applyProtection="1">
      <alignment horizontal="center" vertical="top" wrapText="1"/>
      <protection hidden="1"/>
    </xf>
    <xf numFmtId="2" fontId="39" fillId="0" borderId="0" xfId="11" applyNumberFormat="1" applyFont="1" applyFill="1" applyBorder="1" applyAlignment="1" applyProtection="1">
      <alignment horizontal="right" vertical="top" wrapText="1"/>
      <protection hidden="1"/>
    </xf>
    <xf numFmtId="168" fontId="39" fillId="0" borderId="0" xfId="11" applyNumberFormat="1" applyFont="1" applyFill="1" applyBorder="1" applyAlignment="1" applyProtection="1">
      <alignment horizontal="center" vertical="top"/>
      <protection hidden="1"/>
    </xf>
    <xf numFmtId="171" fontId="39" fillId="0" borderId="0" xfId="209" quotePrefix="1" applyNumberFormat="1" applyFont="1" applyFill="1" applyBorder="1" applyAlignment="1" applyProtection="1">
      <alignment vertical="top" wrapText="1"/>
      <protection hidden="1"/>
    </xf>
    <xf numFmtId="171" fontId="39" fillId="0" borderId="0" xfId="209" applyNumberFormat="1" applyFont="1" applyFill="1" applyBorder="1" applyAlignment="1" applyProtection="1">
      <alignment vertical="top" wrapText="1"/>
      <protection hidden="1"/>
    </xf>
    <xf numFmtId="0" fontId="44" fillId="0" borderId="0" xfId="209" applyFont="1" applyFill="1" applyBorder="1" applyAlignment="1" applyProtection="1">
      <alignment vertical="top" wrapText="1"/>
      <protection hidden="1"/>
    </xf>
    <xf numFmtId="165" fontId="39" fillId="0" borderId="0" xfId="209" applyNumberFormat="1" applyFont="1" applyFill="1" applyBorder="1" applyAlignment="1" applyProtection="1">
      <alignment vertical="top" wrapText="1"/>
      <protection hidden="1"/>
    </xf>
    <xf numFmtId="0" fontId="39" fillId="0" borderId="0" xfId="209" applyNumberFormat="1" applyFont="1" applyFill="1" applyBorder="1" applyAlignment="1" applyProtection="1">
      <alignment vertical="top" wrapText="1"/>
      <protection hidden="1"/>
    </xf>
    <xf numFmtId="3" fontId="39" fillId="0" borderId="0" xfId="209" applyNumberFormat="1" applyFont="1" applyFill="1" applyBorder="1" applyAlignment="1" applyProtection="1">
      <alignment vertical="top" wrapText="1"/>
      <protection hidden="1"/>
    </xf>
    <xf numFmtId="0" fontId="44" fillId="0" borderId="0" xfId="209" applyFont="1" applyFill="1" applyBorder="1" applyAlignment="1" applyProtection="1">
      <alignment horizontal="center" vertical="top" wrapText="1"/>
      <protection hidden="1"/>
    </xf>
    <xf numFmtId="0" fontId="39" fillId="0" borderId="0" xfId="209" applyNumberFormat="1" applyFont="1" applyFill="1" applyBorder="1" applyAlignment="1" applyProtection="1">
      <alignment horizontal="center" vertical="top"/>
      <protection hidden="1"/>
    </xf>
    <xf numFmtId="1" fontId="39" fillId="0" borderId="0" xfId="209" applyNumberFormat="1" applyFont="1" applyFill="1" applyBorder="1" applyAlignment="1" applyProtection="1">
      <alignment horizontal="center" vertical="top"/>
      <protection hidden="1"/>
    </xf>
    <xf numFmtId="164" fontId="8" fillId="0" borderId="4" xfId="0" applyNumberFormat="1" applyFont="1" applyBorder="1" applyAlignment="1">
      <alignment vertical="center" wrapText="1"/>
    </xf>
    <xf numFmtId="2" fontId="7" fillId="0" borderId="4" xfId="0" applyNumberFormat="1" applyFont="1" applyBorder="1" applyAlignment="1">
      <alignment horizontal="right" vertical="center"/>
    </xf>
    <xf numFmtId="0" fontId="8" fillId="0" borderId="0" xfId="0" applyFont="1" applyAlignment="1">
      <alignment horizontal="center" vertical="top" wrapText="1"/>
    </xf>
    <xf numFmtId="0" fontId="8" fillId="0" borderId="5" xfId="0" applyFont="1" applyBorder="1" applyAlignment="1">
      <alignment horizontal="justify" vertical="top"/>
    </xf>
    <xf numFmtId="0" fontId="7" fillId="0" borderId="0" xfId="0" applyFont="1" applyAlignment="1">
      <alignment horizontal="justify" vertical="top"/>
    </xf>
    <xf numFmtId="10" fontId="39" fillId="0" borderId="0" xfId="0" applyNumberFormat="1" applyFont="1" applyAlignment="1">
      <alignment horizontal="center" vertical="top"/>
    </xf>
    <xf numFmtId="0" fontId="7" fillId="0" borderId="0" xfId="199" applyNumberFormat="1" applyFont="1" applyFill="1" applyBorder="1" applyAlignment="1" applyProtection="1">
      <alignment horizontal="justify" vertical="top" wrapText="1"/>
    </xf>
    <xf numFmtId="0" fontId="7" fillId="0" borderId="0" xfId="204" applyFont="1" applyAlignment="1" applyProtection="1">
      <alignment horizontal="justify" vertical="top"/>
      <protection hidden="1"/>
    </xf>
    <xf numFmtId="0" fontId="7" fillId="0" borderId="0" xfId="204" applyFont="1" applyAlignment="1">
      <alignment horizontal="justify" vertical="top"/>
    </xf>
    <xf numFmtId="165" fontId="7" fillId="0" borderId="0" xfId="204" applyNumberFormat="1" applyFont="1" applyAlignment="1" applyProtection="1">
      <alignment horizontal="left" vertical="top"/>
      <protection hidden="1"/>
    </xf>
    <xf numFmtId="0" fontId="64" fillId="0" borderId="0" xfId="0" applyFont="1" applyAlignment="1">
      <alignment vertical="top"/>
    </xf>
    <xf numFmtId="0" fontId="39" fillId="0" borderId="0" xfId="0" applyFont="1" applyAlignment="1">
      <alignment horizontal="justify" vertical="top"/>
    </xf>
    <xf numFmtId="178" fontId="8" fillId="0" borderId="0" xfId="0" applyNumberFormat="1" applyFont="1" applyAlignment="1" applyProtection="1">
      <alignment horizontal="justify" vertical="top"/>
      <protection hidden="1"/>
    </xf>
    <xf numFmtId="0" fontId="7" fillId="0" borderId="0" xfId="200" applyNumberFormat="1" applyFont="1" applyFill="1" applyBorder="1" applyAlignment="1" applyProtection="1">
      <alignment horizontal="justify" vertical="top" wrapText="1"/>
      <protection hidden="1"/>
    </xf>
    <xf numFmtId="2" fontId="39" fillId="0" borderId="0" xfId="199" applyNumberFormat="1" applyFont="1" applyFill="1" applyBorder="1" applyAlignment="1" applyProtection="1">
      <alignment horizontal="right" vertical="top"/>
      <protection hidden="1"/>
    </xf>
    <xf numFmtId="2" fontId="44" fillId="0" borderId="0" xfId="199" applyNumberFormat="1" applyFont="1" applyFill="1" applyBorder="1" applyAlignment="1" applyProtection="1">
      <alignment horizontal="right" vertical="top"/>
      <protection hidden="1"/>
    </xf>
    <xf numFmtId="0" fontId="39" fillId="0" borderId="0" xfId="0" applyFont="1" applyAlignment="1" applyProtection="1">
      <alignment horizontal="justify" vertical="top" wrapText="1"/>
      <protection hidden="1"/>
    </xf>
    <xf numFmtId="0" fontId="44" fillId="0" borderId="0" xfId="199" applyNumberFormat="1" applyFont="1" applyFill="1" applyBorder="1" applyAlignment="1" applyProtection="1">
      <alignment horizontal="justify" vertical="top" wrapText="1"/>
      <protection hidden="1"/>
    </xf>
    <xf numFmtId="0" fontId="7" fillId="0" borderId="0" xfId="199" applyNumberFormat="1" applyFont="1" applyFill="1" applyBorder="1" applyAlignment="1" applyProtection="1">
      <alignment horizontal="justify" vertical="top" wrapText="1"/>
      <protection hidden="1"/>
    </xf>
    <xf numFmtId="0" fontId="8" fillId="0" borderId="0" xfId="0" applyFont="1" applyAlignment="1" applyProtection="1">
      <alignment horizontal="justify" vertical="top"/>
      <protection hidden="1"/>
    </xf>
    <xf numFmtId="0" fontId="7" fillId="6" borderId="3" xfId="0" applyFont="1" applyFill="1" applyBorder="1" applyAlignment="1">
      <alignment horizontal="center" vertical="top" wrapText="1"/>
    </xf>
    <xf numFmtId="0" fontId="7" fillId="0" borderId="3" xfId="209" applyNumberFormat="1" applyFont="1" applyFill="1" applyBorder="1" applyAlignment="1" applyProtection="1">
      <alignment horizontal="center" vertical="top"/>
    </xf>
    <xf numFmtId="0" fontId="75" fillId="0" borderId="4" xfId="0" applyFont="1" applyBorder="1" applyAlignment="1">
      <alignment horizontal="center" vertical="top" wrapText="1"/>
    </xf>
    <xf numFmtId="0" fontId="7" fillId="7" borderId="36" xfId="0" applyFont="1" applyFill="1" applyBorder="1" applyAlignment="1">
      <alignment horizontal="center" vertical="center" wrapText="1"/>
    </xf>
    <xf numFmtId="0" fontId="8" fillId="0" borderId="4" xfId="0" applyFont="1" applyBorder="1" applyAlignment="1">
      <alignment vertical="top" wrapText="1"/>
    </xf>
    <xf numFmtId="0" fontId="75" fillId="0" borderId="4" xfId="0" applyFont="1" applyBorder="1" applyAlignment="1">
      <alignment horizontal="center" vertical="top"/>
    </xf>
    <xf numFmtId="0" fontId="8" fillId="0" borderId="4" xfId="199" applyNumberFormat="1" applyFont="1" applyFill="1" applyBorder="1" applyAlignment="1" applyProtection="1">
      <alignment vertical="center" wrapText="1"/>
    </xf>
    <xf numFmtId="0" fontId="8" fillId="0" borderId="4" xfId="199" applyNumberFormat="1" applyFont="1" applyFill="1" applyBorder="1" applyAlignment="1" applyProtection="1">
      <alignment horizontal="justify" vertical="center" wrapText="1"/>
    </xf>
    <xf numFmtId="0" fontId="8" fillId="0" borderId="4" xfId="199" applyNumberFormat="1" applyFont="1" applyFill="1" applyBorder="1" applyAlignment="1" applyProtection="1">
      <alignment horizontal="center" vertical="center"/>
    </xf>
    <xf numFmtId="0" fontId="8" fillId="0" borderId="4" xfId="199" applyNumberFormat="1" applyFont="1" applyFill="1" applyBorder="1" applyAlignment="1" applyProtection="1">
      <alignment horizontal="center" vertical="center" wrapText="1"/>
    </xf>
    <xf numFmtId="0" fontId="57" fillId="0" borderId="0" xfId="0" applyFont="1" applyAlignment="1">
      <alignment horizontal="right" vertical="top"/>
    </xf>
    <xf numFmtId="10" fontId="7" fillId="0" borderId="4" xfId="199" applyNumberFormat="1" applyFont="1" applyFill="1" applyBorder="1" applyAlignment="1" applyProtection="1">
      <alignment horizontal="center" vertical="top"/>
      <protection locked="0"/>
    </xf>
    <xf numFmtId="2" fontId="17" fillId="6" borderId="14" xfId="203" applyNumberFormat="1" applyFont="1" applyFill="1" applyBorder="1" applyAlignment="1" applyProtection="1">
      <alignment vertical="center" wrapText="1"/>
      <protection hidden="1"/>
    </xf>
    <xf numFmtId="2" fontId="17" fillId="6" borderId="15" xfId="203" applyNumberFormat="1" applyFont="1" applyFill="1" applyBorder="1" applyAlignment="1" applyProtection="1">
      <alignment vertical="center" wrapText="1"/>
      <protection hidden="1"/>
    </xf>
    <xf numFmtId="0" fontId="57" fillId="0" borderId="0" xfId="0" applyFont="1" applyAlignment="1">
      <alignment horizontal="left" vertical="top" wrapText="1"/>
    </xf>
    <xf numFmtId="2" fontId="39" fillId="0" borderId="0" xfId="0" applyNumberFormat="1" applyFont="1" applyAlignment="1">
      <alignment vertical="top"/>
    </xf>
    <xf numFmtId="1" fontId="7" fillId="0" borderId="4" xfId="199" applyNumberFormat="1" applyFont="1" applyFill="1" applyBorder="1" applyAlignment="1" applyProtection="1">
      <alignment horizontal="center" vertical="top"/>
      <protection locked="0"/>
    </xf>
    <xf numFmtId="1" fontId="8" fillId="0" borderId="0" xfId="0" applyNumberFormat="1" applyFont="1" applyAlignment="1">
      <alignment horizontal="center" vertical="top" wrapText="1"/>
    </xf>
    <xf numFmtId="1" fontId="75" fillId="0" borderId="4" xfId="0" applyNumberFormat="1" applyFont="1" applyBorder="1" applyAlignment="1">
      <alignment horizontal="center" vertical="top" wrapText="1"/>
    </xf>
    <xf numFmtId="1" fontId="75" fillId="0" borderId="4" xfId="0" applyNumberFormat="1" applyFont="1" applyBorder="1" applyAlignment="1">
      <alignment horizontal="center" vertical="top"/>
    </xf>
    <xf numFmtId="1" fontId="42" fillId="12" borderId="4" xfId="0" applyNumberFormat="1" applyFont="1" applyFill="1" applyBorder="1" applyAlignment="1">
      <alignment horizontal="center" vertical="top" wrapText="1"/>
    </xf>
    <xf numFmtId="1" fontId="7" fillId="6" borderId="3" xfId="0" applyNumberFormat="1" applyFont="1" applyFill="1" applyBorder="1" applyAlignment="1">
      <alignment horizontal="center" vertical="top" wrapText="1"/>
    </xf>
    <xf numFmtId="1" fontId="7" fillId="0" borderId="3" xfId="209" applyNumberFormat="1" applyFont="1" applyFill="1" applyBorder="1" applyAlignment="1" applyProtection="1">
      <alignment horizontal="center" vertical="top"/>
    </xf>
    <xf numFmtId="1" fontId="39" fillId="0" borderId="0" xfId="0" applyNumberFormat="1" applyFont="1" applyAlignment="1">
      <alignment horizontal="center" vertical="top"/>
    </xf>
    <xf numFmtId="1" fontId="44" fillId="0" borderId="0" xfId="0" applyNumberFormat="1" applyFont="1" applyAlignment="1" applyProtection="1">
      <alignment horizontal="center" vertical="top" wrapText="1"/>
      <protection hidden="1"/>
    </xf>
    <xf numFmtId="1" fontId="44" fillId="0" borderId="0" xfId="209" applyNumberFormat="1" applyFont="1" applyFill="1" applyBorder="1" applyAlignment="1" applyProtection="1">
      <alignment horizontal="center" vertical="top" wrapText="1"/>
      <protection hidden="1"/>
    </xf>
    <xf numFmtId="0" fontId="39" fillId="12" borderId="4" xfId="0" applyFont="1" applyFill="1" applyBorder="1" applyAlignment="1">
      <alignment vertical="top" wrapText="1"/>
    </xf>
    <xf numFmtId="0" fontId="81" fillId="0" borderId="0" xfId="202" applyNumberFormat="1" applyFont="1" applyFill="1" applyBorder="1" applyAlignment="1" applyProtection="1">
      <alignment vertical="top"/>
      <protection hidden="1"/>
    </xf>
    <xf numFmtId="181" fontId="81" fillId="0" borderId="0" xfId="202" applyNumberFormat="1" applyFont="1" applyFill="1" applyBorder="1" applyAlignment="1" applyProtection="1">
      <alignment vertical="top"/>
      <protection hidden="1"/>
    </xf>
    <xf numFmtId="0" fontId="81" fillId="0" borderId="0" xfId="202" applyNumberFormat="1" applyFont="1" applyFill="1" applyBorder="1" applyAlignment="1" applyProtection="1">
      <alignment horizontal="center" vertical="center"/>
      <protection hidden="1"/>
    </xf>
    <xf numFmtId="0" fontId="82" fillId="0" borderId="0" xfId="202" applyNumberFormat="1" applyFont="1" applyFill="1" applyBorder="1" applyAlignment="1" applyProtection="1">
      <alignment horizontal="center" vertical="center"/>
      <protection hidden="1"/>
    </xf>
    <xf numFmtId="0" fontId="82" fillId="0" borderId="0" xfId="202" applyNumberFormat="1" applyFont="1" applyFill="1" applyBorder="1" applyAlignment="1" applyProtection="1">
      <alignment horizontal="center" vertical="top"/>
      <protection hidden="1"/>
    </xf>
    <xf numFmtId="0" fontId="81" fillId="0" borderId="0" xfId="202" applyNumberFormat="1" applyFont="1" applyFill="1" applyBorder="1" applyAlignment="1" applyProtection="1">
      <alignment vertical="center"/>
      <protection hidden="1"/>
    </xf>
    <xf numFmtId="0" fontId="83" fillId="0" borderId="0" xfId="202" applyNumberFormat="1" applyFont="1" applyFill="1" applyBorder="1" applyAlignment="1" applyProtection="1">
      <alignment vertical="center"/>
      <protection hidden="1"/>
    </xf>
    <xf numFmtId="0" fontId="83" fillId="0" borderId="0" xfId="202" applyNumberFormat="1" applyFont="1" applyFill="1" applyBorder="1" applyAlignment="1" applyProtection="1">
      <alignment vertical="top"/>
      <protection hidden="1"/>
    </xf>
    <xf numFmtId="0" fontId="84" fillId="0" borderId="0" xfId="202" applyNumberFormat="1" applyFont="1" applyFill="1" applyBorder="1" applyAlignment="1" applyProtection="1">
      <alignment vertical="top"/>
      <protection hidden="1"/>
    </xf>
    <xf numFmtId="0" fontId="83" fillId="0" borderId="0" xfId="202" applyNumberFormat="1" applyFont="1" applyFill="1" applyBorder="1" applyAlignment="1" applyProtection="1">
      <alignment vertical="top" wrapText="1"/>
      <protection hidden="1"/>
    </xf>
    <xf numFmtId="2" fontId="83" fillId="0" borderId="0" xfId="202" applyNumberFormat="1" applyFont="1" applyFill="1" applyBorder="1" applyAlignment="1" applyProtection="1">
      <alignment vertical="center"/>
      <protection hidden="1"/>
    </xf>
    <xf numFmtId="181" fontId="81" fillId="0" borderId="0" xfId="202" applyNumberFormat="1" applyFont="1" applyFill="1" applyBorder="1" applyAlignment="1" applyProtection="1">
      <alignment vertical="center"/>
      <protection hidden="1"/>
    </xf>
    <xf numFmtId="10" fontId="83" fillId="0" borderId="0" xfId="202" applyNumberFormat="1" applyFont="1" applyFill="1" applyBorder="1" applyAlignment="1" applyProtection="1">
      <alignment vertical="top"/>
      <protection hidden="1"/>
    </xf>
    <xf numFmtId="0" fontId="85" fillId="0" borderId="0" xfId="202" applyNumberFormat="1" applyFont="1" applyFill="1" applyBorder="1" applyAlignment="1" applyProtection="1">
      <alignment vertical="top"/>
      <protection hidden="1"/>
    </xf>
    <xf numFmtId="2" fontId="81" fillId="0" borderId="0" xfId="202" applyNumberFormat="1" applyFont="1" applyFill="1" applyBorder="1" applyAlignment="1" applyProtection="1">
      <alignment vertical="center"/>
      <protection hidden="1"/>
    </xf>
    <xf numFmtId="0" fontId="17" fillId="0" borderId="0" xfId="202" applyNumberFormat="1" applyFont="1" applyFill="1" applyBorder="1" applyAlignment="1" applyProtection="1">
      <alignment horizontal="left" vertical="center" indent="3"/>
      <protection hidden="1"/>
    </xf>
    <xf numFmtId="10" fontId="81" fillId="0" borderId="0" xfId="202" applyNumberFormat="1" applyFont="1" applyFill="1" applyBorder="1" applyAlignment="1" applyProtection="1">
      <alignment vertical="top"/>
      <protection hidden="1"/>
    </xf>
    <xf numFmtId="0" fontId="81" fillId="0" borderId="0" xfId="0" applyFont="1" applyAlignment="1" applyProtection="1">
      <alignment horizontal="justify" vertical="center"/>
      <protection hidden="1"/>
    </xf>
    <xf numFmtId="0" fontId="81" fillId="0" borderId="0" xfId="194" applyFont="1" applyAlignment="1" applyProtection="1">
      <alignment horizontal="left" vertical="center"/>
      <protection hidden="1"/>
    </xf>
    <xf numFmtId="0" fontId="81" fillId="0" borderId="0" xfId="194" applyFont="1" applyAlignment="1" applyProtection="1">
      <alignment vertical="center"/>
      <protection hidden="1"/>
    </xf>
    <xf numFmtId="0" fontId="0" fillId="0" borderId="18" xfId="202" applyNumberFormat="1" applyFont="1" applyFill="1" applyBorder="1" applyAlignment="1" applyProtection="1">
      <alignment horizontal="left" vertical="center" indent="3"/>
      <protection hidden="1"/>
    </xf>
    <xf numFmtId="0" fontId="90" fillId="13" borderId="4" xfId="0" applyFont="1" applyFill="1" applyBorder="1" applyAlignment="1">
      <alignment horizontal="center" vertical="center" wrapText="1"/>
    </xf>
    <xf numFmtId="165" fontId="90" fillId="13" borderId="4" xfId="0" applyNumberFormat="1" applyFont="1" applyFill="1" applyBorder="1" applyAlignment="1">
      <alignment horizontal="center" vertical="center" wrapText="1"/>
    </xf>
    <xf numFmtId="165" fontId="91"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xf>
    <xf numFmtId="2" fontId="7" fillId="0" borderId="4" xfId="204" applyNumberFormat="1" applyFont="1" applyBorder="1" applyAlignment="1" applyProtection="1">
      <alignment vertical="top"/>
      <protection hidden="1"/>
    </xf>
    <xf numFmtId="164" fontId="7" fillId="6" borderId="37" xfId="0" applyNumberFormat="1" applyFont="1" applyFill="1" applyBorder="1" applyAlignment="1">
      <alignment vertical="top"/>
    </xf>
    <xf numFmtId="0" fontId="7" fillId="7" borderId="38" xfId="209" applyNumberFormat="1" applyFont="1" applyFill="1" applyBorder="1" applyAlignment="1" applyProtection="1">
      <alignment horizontal="center" vertical="top"/>
    </xf>
    <xf numFmtId="0" fontId="7" fillId="7" borderId="10" xfId="209" applyNumberFormat="1" applyFont="1" applyFill="1" applyBorder="1" applyAlignment="1" applyProtection="1">
      <alignment horizontal="center" vertical="top"/>
    </xf>
    <xf numFmtId="1" fontId="7" fillId="7" borderId="10" xfId="209" applyNumberFormat="1" applyFont="1" applyFill="1" applyBorder="1" applyAlignment="1" applyProtection="1">
      <alignment horizontal="center" vertical="top"/>
    </xf>
    <xf numFmtId="2" fontId="7" fillId="7" borderId="11" xfId="0" applyNumberFormat="1" applyFont="1" applyFill="1" applyBorder="1" applyAlignment="1">
      <alignment horizontal="right" vertical="top"/>
    </xf>
    <xf numFmtId="164" fontId="7" fillId="7" borderId="11" xfId="11" applyFont="1" applyFill="1" applyBorder="1" applyAlignment="1" applyProtection="1">
      <alignment horizontal="right" vertical="top"/>
    </xf>
    <xf numFmtId="0" fontId="7" fillId="7" borderId="39" xfId="0" applyFont="1" applyFill="1" applyBorder="1" applyAlignment="1">
      <alignment vertical="top"/>
    </xf>
    <xf numFmtId="0" fontId="7" fillId="0" borderId="4" xfId="209" applyNumberFormat="1" applyFont="1" applyFill="1" applyBorder="1" applyAlignment="1" applyProtection="1">
      <alignment horizontal="center" vertical="top"/>
    </xf>
    <xf numFmtId="1" fontId="7" fillId="0" borderId="4" xfId="209" applyNumberFormat="1" applyFont="1" applyFill="1" applyBorder="1" applyAlignment="1" applyProtection="1">
      <alignment horizontal="center" vertical="top"/>
    </xf>
    <xf numFmtId="0" fontId="8" fillId="0" borderId="4" xfId="209" applyFont="1" applyFill="1" applyBorder="1" applyAlignment="1" applyProtection="1">
      <alignment vertical="top" wrapText="1"/>
    </xf>
    <xf numFmtId="0" fontId="8" fillId="0" borderId="4" xfId="209" applyNumberFormat="1" applyFont="1" applyFill="1" applyBorder="1" applyAlignment="1" applyProtection="1">
      <alignment horizontal="left" vertical="top" wrapText="1"/>
    </xf>
    <xf numFmtId="0" fontId="57" fillId="0" borderId="0" xfId="0" applyFont="1" applyAlignment="1">
      <alignment vertical="top" wrapText="1"/>
    </xf>
    <xf numFmtId="2" fontId="8" fillId="0" borderId="4" xfId="0" applyNumberFormat="1" applyFont="1" applyBorder="1" applyAlignment="1">
      <alignment vertical="top"/>
    </xf>
    <xf numFmtId="0" fontId="0" fillId="0" borderId="0" xfId="193" quotePrefix="1" applyFont="1" applyAlignment="1">
      <alignment horizontal="justify"/>
    </xf>
    <xf numFmtId="0" fontId="0" fillId="0" borderId="0" xfId="193" applyFont="1" applyAlignment="1">
      <alignment vertical="top"/>
    </xf>
    <xf numFmtId="0" fontId="17" fillId="0" borderId="10" xfId="0" applyFont="1" applyBorder="1" applyAlignment="1" applyProtection="1">
      <alignment vertical="center" wrapText="1"/>
      <protection hidden="1"/>
    </xf>
    <xf numFmtId="0" fontId="0" fillId="0" borderId="4" xfId="0" applyBorder="1" applyAlignment="1">
      <alignment horizontal="center" vertical="top"/>
    </xf>
    <xf numFmtId="179" fontId="86" fillId="0" borderId="4" xfId="0" applyNumberFormat="1" applyFont="1" applyBorder="1" applyAlignment="1">
      <alignment vertical="center" wrapText="1"/>
    </xf>
    <xf numFmtId="0" fontId="87" fillId="0" borderId="4" xfId="0" applyFont="1" applyBorder="1" applyAlignment="1">
      <alignment horizontal="center" vertical="center"/>
    </xf>
    <xf numFmtId="179" fontId="86" fillId="0" borderId="4" xfId="0" applyNumberFormat="1" applyFont="1" applyBorder="1" applyAlignment="1">
      <alignment horizontal="center" vertical="center" wrapText="1"/>
    </xf>
    <xf numFmtId="179" fontId="88" fillId="0" borderId="4" xfId="0" applyNumberFormat="1" applyFont="1" applyBorder="1" applyAlignment="1">
      <alignment horizontal="center" vertical="center" wrapText="1"/>
    </xf>
    <xf numFmtId="179" fontId="88" fillId="14" borderId="4" xfId="0" applyNumberFormat="1" applyFont="1" applyFill="1" applyBorder="1" applyAlignment="1">
      <alignment horizontal="center" vertical="center" wrapText="1"/>
    </xf>
    <xf numFmtId="179" fontId="88" fillId="0" borderId="4" xfId="0" applyNumberFormat="1" applyFont="1" applyBorder="1" applyAlignment="1">
      <alignment horizontal="right" vertical="center" wrapText="1"/>
    </xf>
    <xf numFmtId="0" fontId="86" fillId="13" borderId="0" xfId="0" applyFont="1" applyFill="1" applyAlignment="1">
      <alignment vertical="center" wrapText="1"/>
    </xf>
    <xf numFmtId="179" fontId="86" fillId="14" borderId="4" xfId="0" applyNumberFormat="1" applyFont="1" applyFill="1" applyBorder="1" applyAlignment="1">
      <alignment vertical="center" wrapText="1"/>
    </xf>
    <xf numFmtId="0" fontId="87" fillId="0" borderId="4" xfId="0" applyFont="1" applyBorder="1" applyAlignment="1">
      <alignment horizontal="center" vertical="center" wrapText="1"/>
    </xf>
    <xf numFmtId="0" fontId="86" fillId="0" borderId="4" xfId="0" applyFont="1" applyBorder="1" applyAlignment="1">
      <alignment horizontal="center" vertical="center" wrapText="1"/>
    </xf>
    <xf numFmtId="179" fontId="88" fillId="0" borderId="15" xfId="0" applyNumberFormat="1" applyFont="1" applyBorder="1" applyAlignment="1">
      <alignment horizontal="center" vertical="center" wrapText="1"/>
    </xf>
    <xf numFmtId="0" fontId="89" fillId="0" borderId="3" xfId="0" applyFont="1" applyBorder="1" applyAlignment="1">
      <alignment horizontal="center" vertical="top" wrapText="1"/>
    </xf>
    <xf numFmtId="1" fontId="7" fillId="0" borderId="3" xfId="0" applyNumberFormat="1" applyFont="1" applyBorder="1" applyAlignment="1">
      <alignment horizontal="center" vertical="top" wrapText="1"/>
    </xf>
    <xf numFmtId="9" fontId="7" fillId="13" borderId="3" xfId="0" applyNumberFormat="1" applyFont="1" applyFill="1" applyBorder="1" applyAlignment="1">
      <alignment horizontal="center" vertical="center" wrapText="1"/>
    </xf>
    <xf numFmtId="10" fontId="7" fillId="0" borderId="3" xfId="199" applyNumberFormat="1" applyFont="1" applyFill="1" applyBorder="1" applyAlignment="1" applyProtection="1">
      <alignment horizontal="center" vertical="top"/>
      <protection locked="0"/>
    </xf>
    <xf numFmtId="179" fontId="86" fillId="0" borderId="14" xfId="0" applyNumberFormat="1" applyFont="1" applyBorder="1" applyAlignment="1">
      <alignment vertical="center" wrapText="1"/>
    </xf>
    <xf numFmtId="179" fontId="86" fillId="0" borderId="3" xfId="0" applyNumberFormat="1" applyFont="1" applyBorder="1" applyAlignment="1">
      <alignment horizontal="center" vertical="center" wrapText="1"/>
    </xf>
    <xf numFmtId="0" fontId="86" fillId="0" borderId="15" xfId="0" applyFont="1" applyBorder="1" applyAlignment="1">
      <alignment horizontal="center" vertical="center" wrapText="1"/>
    </xf>
    <xf numFmtId="2" fontId="7" fillId="0" borderId="14" xfId="204" applyNumberFormat="1" applyFont="1" applyBorder="1" applyAlignment="1" applyProtection="1">
      <alignment vertical="top"/>
      <protection hidden="1"/>
    </xf>
    <xf numFmtId="0" fontId="86" fillId="0" borderId="4" xfId="0" applyFont="1" applyBorder="1" applyAlignment="1">
      <alignment vertical="center" wrapText="1"/>
    </xf>
    <xf numFmtId="0" fontId="86" fillId="14" borderId="4" xfId="0" applyFont="1" applyFill="1" applyBorder="1" applyAlignment="1">
      <alignment horizontal="center" vertical="center" wrapText="1"/>
    </xf>
    <xf numFmtId="0" fontId="8" fillId="0" borderId="0" xfId="0" applyFont="1" applyAlignment="1">
      <alignment horizontal="left"/>
    </xf>
    <xf numFmtId="0" fontId="20" fillId="0" borderId="0" xfId="196" applyFont="1" applyProtection="1">
      <protection hidden="1"/>
    </xf>
    <xf numFmtId="0" fontId="93" fillId="0" borderId="0" xfId="0" applyFont="1" applyAlignment="1">
      <alignment wrapText="1"/>
    </xf>
    <xf numFmtId="4" fontId="17" fillId="0" borderId="11" xfId="203" applyNumberFormat="1" applyFont="1" applyBorder="1" applyAlignment="1" applyProtection="1">
      <alignment horizontal="center" vertical="center"/>
      <protection hidden="1"/>
    </xf>
    <xf numFmtId="0" fontId="44" fillId="0" borderId="0" xfId="0" applyFont="1" applyAlignment="1">
      <alignment horizontal="center" vertical="top"/>
    </xf>
    <xf numFmtId="0" fontId="8" fillId="0" borderId="4" xfId="0" applyFont="1" applyBorder="1" applyAlignment="1">
      <alignment horizontal="right" vertical="top" wrapText="1"/>
    </xf>
    <xf numFmtId="0" fontId="7" fillId="0" borderId="0" xfId="0" applyFont="1" applyAlignment="1">
      <alignment horizontal="justify" vertical="top" wrapText="1"/>
    </xf>
    <xf numFmtId="0" fontId="8" fillId="0" borderId="0" xfId="0" applyFont="1" applyAlignment="1">
      <alignment horizontal="justify" vertical="top" wrapText="1"/>
    </xf>
    <xf numFmtId="165" fontId="8" fillId="0" borderId="0" xfId="204" applyNumberFormat="1" applyFont="1" applyAlignment="1" applyProtection="1">
      <alignment horizontal="left" vertical="top"/>
      <protection hidden="1"/>
    </xf>
    <xf numFmtId="165" fontId="7" fillId="0" borderId="0" xfId="204" applyNumberFormat="1" applyFont="1" applyAlignment="1" applyProtection="1">
      <alignment horizontal="center" vertical="top"/>
      <protection hidden="1"/>
    </xf>
    <xf numFmtId="165" fontId="8" fillId="0" borderId="5" xfId="0" applyNumberFormat="1" applyFont="1" applyBorder="1" applyAlignment="1">
      <alignment horizontal="left" vertical="top"/>
    </xf>
    <xf numFmtId="1" fontId="8" fillId="0" borderId="5" xfId="0" applyNumberFormat="1" applyFont="1" applyBorder="1" applyAlignment="1">
      <alignment horizontal="left" vertical="top"/>
    </xf>
    <xf numFmtId="165" fontId="7" fillId="0" borderId="0" xfId="0" applyNumberFormat="1" applyFont="1" applyAlignment="1">
      <alignment horizontal="center" vertical="top"/>
    </xf>
    <xf numFmtId="165" fontId="7" fillId="0" borderId="0" xfId="199" applyNumberFormat="1" applyFont="1" applyFill="1" applyBorder="1" applyAlignment="1" applyProtection="1">
      <alignment horizontal="center" vertical="top"/>
    </xf>
    <xf numFmtId="1" fontId="7" fillId="0" borderId="0" xfId="199" applyNumberFormat="1" applyFont="1" applyFill="1" applyBorder="1" applyAlignment="1" applyProtection="1">
      <alignment horizontal="center" vertical="top"/>
    </xf>
    <xf numFmtId="1" fontId="8" fillId="0" borderId="0" xfId="204" applyNumberFormat="1" applyFont="1" applyAlignment="1" applyProtection="1">
      <alignment horizontal="left" vertical="top"/>
      <protection hidden="1"/>
    </xf>
    <xf numFmtId="165" fontId="8" fillId="0" borderId="0" xfId="204" applyNumberFormat="1" applyFont="1" applyAlignment="1" applyProtection="1">
      <alignment vertical="top"/>
      <protection hidden="1"/>
    </xf>
    <xf numFmtId="1" fontId="7" fillId="0" borderId="0" xfId="204" applyNumberFormat="1" applyFont="1" applyAlignment="1" applyProtection="1">
      <alignment horizontal="left" vertical="top"/>
      <protection hidden="1"/>
    </xf>
    <xf numFmtId="0" fontId="7" fillId="12" borderId="0" xfId="199" applyNumberFormat="1" applyFont="1" applyFill="1" applyBorder="1" applyProtection="1">
      <alignment vertical="top"/>
    </xf>
    <xf numFmtId="9" fontId="90" fillId="0" borderId="4" xfId="0" applyNumberFormat="1" applyFont="1" applyBorder="1" applyAlignment="1">
      <alignment horizontal="center" vertical="top" wrapText="1"/>
    </xf>
    <xf numFmtId="0" fontId="7" fillId="0" borderId="4" xfId="0" applyFont="1" applyBorder="1" applyAlignment="1">
      <alignment horizontal="justify" vertical="top" wrapText="1"/>
    </xf>
    <xf numFmtId="0" fontId="64" fillId="0" borderId="0" xfId="199" applyNumberFormat="1" applyFont="1" applyFill="1" applyBorder="1" applyProtection="1">
      <alignment vertical="top"/>
    </xf>
    <xf numFmtId="0" fontId="7" fillId="0" borderId="0" xfId="0" applyFont="1" applyAlignment="1">
      <alignment horizontal="center" vertical="top" wrapText="1"/>
    </xf>
    <xf numFmtId="1" fontId="7" fillId="0" borderId="0" xfId="199" applyNumberFormat="1" applyFont="1" applyFill="1" applyBorder="1" applyAlignment="1" applyProtection="1">
      <alignment horizontal="center" vertical="top"/>
      <protection locked="0"/>
    </xf>
    <xf numFmtId="9" fontId="90" fillId="0" borderId="0" xfId="0" applyNumberFormat="1" applyFont="1" applyAlignment="1">
      <alignment horizontal="center" vertical="top" wrapText="1"/>
    </xf>
    <xf numFmtId="10" fontId="7" fillId="0" borderId="0" xfId="199" applyNumberFormat="1" applyFont="1" applyFill="1" applyBorder="1" applyAlignment="1" applyProtection="1">
      <alignment horizontal="center" vertical="top"/>
      <protection locked="0"/>
    </xf>
    <xf numFmtId="165" fontId="8" fillId="0" borderId="0" xfId="0" applyNumberFormat="1" applyFont="1" applyAlignment="1">
      <alignment horizontal="right" vertical="top"/>
    </xf>
    <xf numFmtId="1" fontId="8" fillId="0" borderId="0" xfId="0" applyNumberFormat="1" applyFont="1" applyAlignment="1">
      <alignment horizontal="right" vertical="top"/>
    </xf>
    <xf numFmtId="171" fontId="64" fillId="0" borderId="0" xfId="0" applyNumberFormat="1" applyFont="1" applyAlignment="1">
      <alignment horizontal="justify" vertical="top" wrapText="1"/>
    </xf>
    <xf numFmtId="165" fontId="39" fillId="0" borderId="0" xfId="0" applyNumberFormat="1" applyFont="1" applyAlignment="1">
      <alignment horizontal="center" vertical="top"/>
    </xf>
    <xf numFmtId="165" fontId="8" fillId="0" borderId="0" xfId="0" applyNumberFormat="1" applyFont="1" applyAlignment="1">
      <alignment horizontal="center" vertical="top"/>
    </xf>
    <xf numFmtId="165" fontId="8" fillId="0" borderId="0" xfId="210" applyNumberFormat="1" applyFont="1" applyFill="1" applyBorder="1" applyAlignment="1" applyProtection="1">
      <alignment horizontal="center" vertical="top" wrapText="1"/>
      <protection hidden="1"/>
    </xf>
    <xf numFmtId="1" fontId="8" fillId="0" borderId="0" xfId="210" applyNumberFormat="1" applyFont="1" applyFill="1" applyBorder="1" applyAlignment="1" applyProtection="1">
      <alignment horizontal="center" vertical="top" wrapText="1"/>
      <protection hidden="1"/>
    </xf>
    <xf numFmtId="4" fontId="39" fillId="0" borderId="0" xfId="199" applyNumberFormat="1" applyFont="1" applyFill="1" applyBorder="1" applyProtection="1">
      <alignment vertical="top"/>
      <protection hidden="1"/>
    </xf>
    <xf numFmtId="165" fontId="39" fillId="0" borderId="0" xfId="199" applyNumberFormat="1" applyFont="1" applyFill="1" applyBorder="1" applyAlignment="1" applyProtection="1">
      <alignment horizontal="center" vertical="top"/>
      <protection hidden="1"/>
    </xf>
    <xf numFmtId="1" fontId="39" fillId="0" borderId="0" xfId="199" applyNumberFormat="1" applyFont="1" applyFill="1" applyBorder="1" applyAlignment="1" applyProtection="1">
      <alignment horizontal="center" vertical="top"/>
      <protection hidden="1"/>
    </xf>
    <xf numFmtId="165" fontId="7" fillId="0" borderId="0" xfId="199" applyNumberFormat="1" applyFont="1" applyFill="1" applyBorder="1" applyAlignment="1" applyProtection="1">
      <alignment horizontal="center" vertical="top"/>
      <protection hidden="1"/>
    </xf>
    <xf numFmtId="1" fontId="7" fillId="0" borderId="0" xfId="199" applyNumberFormat="1" applyFont="1" applyFill="1" applyBorder="1" applyAlignment="1" applyProtection="1">
      <alignment horizontal="center" vertical="top"/>
      <protection hidden="1"/>
    </xf>
    <xf numFmtId="165" fontId="8" fillId="0" borderId="0" xfId="0" applyNumberFormat="1" applyFont="1" applyAlignment="1" applyProtection="1">
      <alignment horizontal="center" vertical="top"/>
      <protection hidden="1"/>
    </xf>
    <xf numFmtId="1" fontId="8" fillId="0" borderId="0" xfId="0" applyNumberFormat="1" applyFont="1" applyAlignment="1" applyProtection="1">
      <alignment horizontal="center" vertical="top"/>
      <protection hidden="1"/>
    </xf>
    <xf numFmtId="165" fontId="7" fillId="0" borderId="0" xfId="204" applyNumberFormat="1" applyFont="1" applyAlignment="1" applyProtection="1">
      <alignment horizontal="left" vertical="center"/>
      <protection hidden="1"/>
    </xf>
    <xf numFmtId="0" fontId="8" fillId="0" borderId="0" xfId="0" applyFont="1" applyAlignment="1" applyProtection="1">
      <alignment horizontal="center" vertical="center"/>
      <protection hidden="1"/>
    </xf>
    <xf numFmtId="0" fontId="7" fillId="0" borderId="0" xfId="204" applyFont="1" applyAlignment="1">
      <alignment horizontal="center" vertical="center"/>
    </xf>
    <xf numFmtId="165" fontId="7" fillId="0" borderId="0" xfId="204" applyNumberFormat="1" applyFont="1" applyAlignment="1" applyProtection="1">
      <alignment horizontal="center" vertical="center"/>
      <protection hidden="1"/>
    </xf>
    <xf numFmtId="0" fontId="8" fillId="0" borderId="0" xfId="0" applyFont="1" applyAlignment="1">
      <alignment horizontal="center" vertical="center" wrapText="1"/>
    </xf>
    <xf numFmtId="0" fontId="39" fillId="0" borderId="0" xfId="199" applyNumberFormat="1" applyFont="1" applyFill="1" applyBorder="1" applyAlignment="1" applyProtection="1">
      <alignment horizontal="center" vertical="center"/>
      <protection hidden="1"/>
    </xf>
    <xf numFmtId="2" fontId="7" fillId="12" borderId="4" xfId="199" applyNumberFormat="1" applyFont="1" applyFill="1" applyBorder="1" applyAlignment="1" applyProtection="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8" fillId="0" borderId="0" xfId="0" applyFont="1" applyAlignment="1">
      <alignment horizontal="center" vertical="center"/>
    </xf>
    <xf numFmtId="0" fontId="7" fillId="0" borderId="0" xfId="200" applyNumberFormat="1" applyFont="1" applyFill="1" applyBorder="1" applyAlignment="1" applyProtection="1">
      <alignment horizontal="center" vertical="center"/>
      <protection hidden="1"/>
    </xf>
    <xf numFmtId="2" fontId="8" fillId="0" borderId="5" xfId="0" applyNumberFormat="1" applyFont="1" applyBorder="1" applyAlignment="1">
      <alignment vertical="center"/>
    </xf>
    <xf numFmtId="2" fontId="7" fillId="0" borderId="0" xfId="0" applyNumberFormat="1" applyFont="1" applyAlignment="1">
      <alignment vertical="center"/>
    </xf>
    <xf numFmtId="2" fontId="7" fillId="0" borderId="0" xfId="199" applyNumberFormat="1" applyFont="1" applyFill="1" applyBorder="1" applyAlignment="1" applyProtection="1">
      <alignment vertical="center"/>
    </xf>
    <xf numFmtId="2" fontId="7" fillId="0" borderId="0" xfId="0" applyNumberFormat="1" applyFont="1" applyAlignment="1" applyProtection="1">
      <alignment horizontal="left" vertical="center"/>
      <protection hidden="1"/>
    </xf>
    <xf numFmtId="2" fontId="7" fillId="0" borderId="0" xfId="204" applyNumberFormat="1" applyFont="1" applyAlignment="1" applyProtection="1">
      <alignment horizontal="left" vertical="center"/>
      <protection hidden="1"/>
    </xf>
    <xf numFmtId="2" fontId="8" fillId="0" borderId="4" xfId="0" applyNumberFormat="1" applyFont="1" applyBorder="1" applyAlignment="1">
      <alignment horizontal="center" vertical="center"/>
    </xf>
    <xf numFmtId="2" fontId="7" fillId="12" borderId="4" xfId="199" applyNumberFormat="1" applyFont="1" applyFill="1" applyBorder="1" applyAlignment="1" applyProtection="1">
      <alignment horizontal="right" vertical="center"/>
    </xf>
    <xf numFmtId="2" fontId="7" fillId="0" borderId="4" xfId="199" applyNumberFormat="1" applyFont="1" applyFill="1" applyBorder="1" applyAlignment="1" applyProtection="1">
      <alignment horizontal="center" vertical="center"/>
      <protection locked="0"/>
    </xf>
    <xf numFmtId="2" fontId="7" fillId="0" borderId="0" xfId="199" applyNumberFormat="1" applyFont="1" applyFill="1" applyBorder="1" applyAlignment="1" applyProtection="1">
      <alignment horizontal="center" vertical="center"/>
      <protection locked="0"/>
    </xf>
    <xf numFmtId="2" fontId="7" fillId="0" borderId="0" xfId="199" applyNumberFormat="1" applyFont="1" applyFill="1" applyBorder="1" applyAlignment="1" applyProtection="1">
      <alignment horizontal="right" vertical="center"/>
    </xf>
    <xf numFmtId="2" fontId="8" fillId="0" borderId="0" xfId="0" applyNumberFormat="1" applyFont="1" applyAlignment="1">
      <alignment vertical="center"/>
    </xf>
    <xf numFmtId="2" fontId="7" fillId="0" borderId="0" xfId="199" applyNumberFormat="1" applyFont="1" applyFill="1" applyBorder="1" applyAlignment="1" applyProtection="1">
      <alignment horizontal="right" vertical="center"/>
      <protection hidden="1"/>
    </xf>
    <xf numFmtId="2" fontId="39" fillId="0" borderId="0" xfId="199" applyNumberFormat="1" applyFont="1" applyFill="1" applyBorder="1" applyAlignment="1" applyProtection="1">
      <alignment vertical="center"/>
      <protection hidden="1"/>
    </xf>
    <xf numFmtId="2" fontId="7" fillId="0" borderId="0" xfId="199" applyNumberFormat="1" applyFont="1" applyFill="1" applyBorder="1" applyAlignment="1" applyProtection="1">
      <alignment vertical="center"/>
      <protection hidden="1"/>
    </xf>
    <xf numFmtId="2" fontId="8" fillId="0" borderId="0" xfId="0" applyNumberFormat="1" applyFont="1" applyAlignment="1" applyProtection="1">
      <alignment vertical="center"/>
      <protection hidden="1"/>
    </xf>
    <xf numFmtId="0" fontId="7" fillId="12" borderId="4" xfId="199" applyNumberFormat="1" applyFont="1" applyFill="1" applyBorder="1" applyAlignment="1" applyProtection="1">
      <alignment vertical="center"/>
    </xf>
    <xf numFmtId="2" fontId="8" fillId="0" borderId="4" xfId="199" applyNumberFormat="1" applyFont="1" applyFill="1" applyBorder="1" applyAlignment="1" applyProtection="1">
      <alignment horizontal="center" vertical="center"/>
    </xf>
    <xf numFmtId="2" fontId="7" fillId="0" borderId="0" xfId="199" applyNumberFormat="1" applyFont="1" applyFill="1" applyBorder="1" applyAlignment="1" applyProtection="1">
      <alignment horizontal="center" vertical="center"/>
    </xf>
    <xf numFmtId="4" fontId="39" fillId="0" borderId="0" xfId="199" applyNumberFormat="1" applyFont="1" applyFill="1" applyBorder="1" applyAlignment="1" applyProtection="1">
      <alignment vertical="center"/>
      <protection hidden="1"/>
    </xf>
    <xf numFmtId="0" fontId="8" fillId="0" borderId="0" xfId="0" applyFont="1" applyAlignment="1" applyProtection="1">
      <alignment horizontal="right" vertical="center"/>
      <protection hidden="1"/>
    </xf>
    <xf numFmtId="0" fontId="7" fillId="0" borderId="0" xfId="204" applyFont="1" applyAlignment="1">
      <alignment horizontal="justify" vertical="center"/>
    </xf>
    <xf numFmtId="0" fontId="91" fillId="0" borderId="4" xfId="0" applyFont="1" applyBorder="1" applyAlignment="1">
      <alignment horizontal="center" vertical="center" wrapText="1"/>
    </xf>
    <xf numFmtId="0" fontId="91" fillId="0" borderId="0" xfId="0" applyFont="1" applyAlignment="1">
      <alignment horizontal="center" vertical="center" wrapText="1"/>
    </xf>
    <xf numFmtId="0" fontId="7" fillId="0" borderId="0" xfId="200" applyNumberFormat="1" applyFont="1" applyFill="1" applyBorder="1" applyAlignment="1" applyProtection="1">
      <alignment horizontal="justify" vertical="center" wrapText="1"/>
      <protection hidden="1"/>
    </xf>
    <xf numFmtId="0" fontId="39" fillId="0" borderId="0" xfId="0" applyFont="1" applyAlignment="1" applyProtection="1">
      <alignment horizontal="justify" vertical="center" wrapText="1"/>
      <protection hidden="1"/>
    </xf>
    <xf numFmtId="0" fontId="44" fillId="0" borderId="0" xfId="199" applyNumberFormat="1" applyFont="1" applyFill="1" applyBorder="1" applyAlignment="1" applyProtection="1">
      <alignment horizontal="justify" vertical="center" wrapText="1"/>
      <protection hidden="1"/>
    </xf>
    <xf numFmtId="0" fontId="8" fillId="0" borderId="0" xfId="0" applyFont="1" applyAlignment="1" applyProtection="1">
      <alignment horizontal="justify" vertical="center"/>
      <protection hidden="1"/>
    </xf>
    <xf numFmtId="0" fontId="7" fillId="0" borderId="4" xfId="0" applyFont="1" applyBorder="1" applyAlignment="1">
      <alignment horizontal="center" vertical="center" wrapText="1"/>
    </xf>
    <xf numFmtId="0" fontId="7" fillId="0" borderId="4" xfId="0" applyFont="1" applyBorder="1" applyAlignment="1">
      <alignment horizontal="center" vertical="center"/>
    </xf>
    <xf numFmtId="1" fontId="7" fillId="0" borderId="4" xfId="199" applyNumberFormat="1" applyFont="1" applyFill="1" applyBorder="1" applyAlignment="1" applyProtection="1">
      <alignment horizontal="center" vertical="center"/>
      <protection locked="0"/>
    </xf>
    <xf numFmtId="9" fontId="90" fillId="0" borderId="4" xfId="0" applyNumberFormat="1" applyFont="1" applyBorder="1" applyAlignment="1">
      <alignment horizontal="center" vertical="center" wrapText="1"/>
    </xf>
    <xf numFmtId="10" fontId="7" fillId="0" borderId="4" xfId="199" applyNumberFormat="1" applyFont="1" applyFill="1" applyBorder="1" applyAlignment="1" applyProtection="1">
      <alignment horizontal="center" vertical="center"/>
      <protection locked="0"/>
    </xf>
    <xf numFmtId="0" fontId="98" fillId="0" borderId="4" xfId="0" applyFont="1" applyBorder="1" applyAlignment="1">
      <alignment horizontal="center" vertical="center"/>
    </xf>
    <xf numFmtId="0" fontId="42" fillId="0" borderId="4" xfId="0" applyFont="1" applyBorder="1" applyAlignment="1">
      <alignment horizontal="center" vertical="center"/>
    </xf>
    <xf numFmtId="2" fontId="100" fillId="0" borderId="4" xfId="0" applyNumberFormat="1" applyFont="1" applyBorder="1" applyAlignment="1">
      <alignment horizontal="center" wrapText="1"/>
    </xf>
    <xf numFmtId="2" fontId="58" fillId="0" borderId="4" xfId="0" applyNumberFormat="1" applyFont="1" applyBorder="1" applyAlignment="1">
      <alignment horizontal="center" wrapText="1"/>
    </xf>
    <xf numFmtId="2" fontId="7" fillId="0" borderId="4" xfId="199" applyNumberFormat="1" applyFont="1" applyFill="1" applyBorder="1" applyAlignment="1" applyProtection="1">
      <alignment horizontal="center"/>
    </xf>
    <xf numFmtId="0" fontId="8" fillId="0" borderId="5" xfId="0" applyFont="1" applyBorder="1" applyAlignment="1">
      <alignment horizontal="center"/>
    </xf>
    <xf numFmtId="0" fontId="7" fillId="0" borderId="0" xfId="0" applyFont="1" applyAlignment="1">
      <alignment horizontal="center"/>
    </xf>
    <xf numFmtId="0" fontId="7" fillId="0" borderId="0" xfId="199" applyNumberFormat="1" applyFont="1" applyFill="1" applyBorder="1" applyAlignment="1" applyProtection="1">
      <alignment horizontal="center"/>
    </xf>
    <xf numFmtId="0" fontId="7" fillId="0" borderId="0" xfId="204" applyFont="1" applyAlignment="1" applyProtection="1">
      <alignment horizontal="center"/>
      <protection hidden="1"/>
    </xf>
    <xf numFmtId="0" fontId="7" fillId="0" borderId="0" xfId="204" applyFont="1" applyAlignment="1">
      <alignment horizontal="center"/>
    </xf>
    <xf numFmtId="165" fontId="7" fillId="0" borderId="0" xfId="204" applyNumberFormat="1" applyFont="1" applyAlignment="1" applyProtection="1">
      <alignment horizontal="center"/>
      <protection hidden="1"/>
    </xf>
    <xf numFmtId="0" fontId="8" fillId="0" borderId="4" xfId="199" applyNumberFormat="1" applyFont="1" applyFill="1" applyBorder="1" applyAlignment="1" applyProtection="1">
      <alignment horizontal="center"/>
    </xf>
    <xf numFmtId="0" fontId="8" fillId="0" borderId="4" xfId="0" applyFont="1" applyBorder="1" applyAlignment="1">
      <alignment horizontal="center"/>
    </xf>
    <xf numFmtId="0" fontId="8" fillId="12" borderId="4" xfId="0" applyFont="1" applyFill="1" applyBorder="1" applyAlignment="1">
      <alignment horizontal="center" wrapText="1"/>
    </xf>
    <xf numFmtId="0" fontId="99" fillId="0" borderId="4" xfId="0" applyFont="1" applyBorder="1" applyAlignment="1">
      <alignment horizontal="center"/>
    </xf>
    <xf numFmtId="0" fontId="91" fillId="0" borderId="4" xfId="0" applyFont="1" applyBorder="1" applyAlignment="1">
      <alignment horizontal="center"/>
    </xf>
    <xf numFmtId="0" fontId="91" fillId="0" borderId="0" xfId="0" applyFont="1" applyAlignment="1">
      <alignment horizontal="center"/>
    </xf>
    <xf numFmtId="0" fontId="8" fillId="0" borderId="0" xfId="0" applyFont="1" applyAlignment="1">
      <alignment horizontal="center" wrapText="1"/>
    </xf>
    <xf numFmtId="14" fontId="7" fillId="0" borderId="0" xfId="0" applyNumberFormat="1" applyFont="1" applyAlignment="1">
      <alignment horizontal="center"/>
    </xf>
    <xf numFmtId="179" fontId="7" fillId="0" borderId="0" xfId="11" applyNumberFormat="1" applyFont="1" applyFill="1" applyBorder="1" applyAlignment="1" applyProtection="1">
      <alignment horizontal="center" wrapText="1"/>
      <protection hidden="1"/>
    </xf>
    <xf numFmtId="0" fontId="39" fillId="0" borderId="0" xfId="199" applyNumberFormat="1" applyFont="1" applyFill="1" applyBorder="1" applyAlignment="1" applyProtection="1">
      <alignment horizontal="center"/>
      <protection hidden="1"/>
    </xf>
    <xf numFmtId="0" fontId="7" fillId="0" borderId="0" xfId="199" applyNumberFormat="1" applyFont="1" applyFill="1" applyBorder="1" applyAlignment="1" applyProtection="1">
      <alignment horizontal="center"/>
      <protection hidden="1"/>
    </xf>
    <xf numFmtId="0" fontId="8" fillId="0" borderId="0" xfId="0" applyFont="1" applyAlignment="1" applyProtection="1">
      <alignment horizontal="center"/>
      <protection hidden="1"/>
    </xf>
    <xf numFmtId="165" fontId="8" fillId="0" borderId="4" xfId="199" applyNumberFormat="1" applyFont="1" applyFill="1" applyBorder="1" applyAlignment="1" applyProtection="1">
      <alignment horizontal="center" wrapText="1"/>
    </xf>
    <xf numFmtId="0" fontId="8" fillId="0" borderId="4" xfId="0" applyFont="1" applyBorder="1" applyAlignment="1">
      <alignment horizontal="center" wrapText="1"/>
    </xf>
    <xf numFmtId="1" fontId="8" fillId="0" borderId="4" xfId="0" applyNumberFormat="1" applyFont="1" applyBorder="1" applyAlignment="1">
      <alignment horizontal="center" wrapText="1"/>
    </xf>
    <xf numFmtId="0" fontId="8" fillId="0" borderId="4" xfId="199" applyNumberFormat="1" applyFont="1" applyFill="1" applyBorder="1" applyAlignment="1" applyProtection="1">
      <alignment horizontal="center" wrapText="1"/>
    </xf>
    <xf numFmtId="2" fontId="8" fillId="0" borderId="4" xfId="199" applyNumberFormat="1" applyFont="1" applyFill="1" applyBorder="1" applyAlignment="1" applyProtection="1">
      <alignment horizontal="center" wrapText="1"/>
    </xf>
    <xf numFmtId="0" fontId="64" fillId="0" borderId="0" xfId="0" applyFont="1"/>
    <xf numFmtId="0" fontId="44" fillId="0" borderId="0" xfId="199" applyNumberFormat="1" applyFont="1" applyFill="1" applyBorder="1" applyAlignment="1" applyProtection="1">
      <alignment horizontal="center" wrapText="1"/>
      <protection hidden="1"/>
    </xf>
    <xf numFmtId="0" fontId="39" fillId="0" borderId="0" xfId="0" applyFont="1" applyAlignment="1">
      <alignment horizontal="center"/>
    </xf>
    <xf numFmtId="2" fontId="101" fillId="0" borderId="4" xfId="245" applyNumberFormat="1" applyFont="1" applyBorder="1" applyAlignment="1" applyProtection="1">
      <alignment horizontal="center"/>
      <protection locked="0"/>
    </xf>
    <xf numFmtId="0" fontId="26" fillId="0" borderId="6" xfId="203" applyFont="1" applyBorder="1" applyAlignment="1" applyProtection="1">
      <alignment horizontal="right" vertical="center"/>
      <protection hidden="1"/>
    </xf>
    <xf numFmtId="0" fontId="26" fillId="0" borderId="0" xfId="203" applyFont="1" applyAlignment="1" applyProtection="1">
      <alignment horizontal="right" vertical="center"/>
      <protection hidden="1"/>
    </xf>
    <xf numFmtId="0" fontId="24" fillId="0" borderId="6" xfId="203" applyFont="1" applyBorder="1" applyAlignment="1" applyProtection="1">
      <alignment horizontal="right" vertical="center"/>
      <protection hidden="1"/>
    </xf>
    <xf numFmtId="0" fontId="24" fillId="0" borderId="0" xfId="203" applyFont="1" applyAlignment="1" applyProtection="1">
      <alignment horizontal="right" vertical="center"/>
      <protection hidden="1"/>
    </xf>
    <xf numFmtId="0" fontId="27" fillId="0" borderId="4" xfId="203" applyFont="1" applyBorder="1" applyAlignment="1" applyProtection="1">
      <alignment horizontal="center" vertical="center"/>
      <protection hidden="1"/>
    </xf>
    <xf numFmtId="0" fontId="20" fillId="0" borderId="4" xfId="203" applyFont="1" applyBorder="1" applyAlignment="1" applyProtection="1">
      <alignment horizontal="center" vertical="center"/>
      <protection hidden="1"/>
    </xf>
    <xf numFmtId="0" fontId="49" fillId="0" borderId="11" xfId="203" applyFont="1" applyBorder="1" applyAlignment="1" applyProtection="1">
      <alignment horizontal="center" vertical="center" textRotation="180"/>
      <protection hidden="1"/>
    </xf>
    <xf numFmtId="0" fontId="49" fillId="0" borderId="12" xfId="203" applyFont="1" applyBorder="1" applyAlignment="1" applyProtection="1">
      <alignment horizontal="center" vertical="center" textRotation="180"/>
      <protection hidden="1"/>
    </xf>
    <xf numFmtId="0" fontId="49" fillId="0" borderId="13" xfId="203" applyFont="1" applyBorder="1" applyAlignment="1" applyProtection="1">
      <alignment horizontal="center" vertical="center" textRotation="180"/>
      <protection hidden="1"/>
    </xf>
    <xf numFmtId="0" fontId="49" fillId="0" borderId="11" xfId="203" applyFont="1" applyBorder="1" applyAlignment="1" applyProtection="1">
      <alignment horizontal="center" vertical="center" textRotation="90"/>
      <protection hidden="1"/>
    </xf>
    <xf numFmtId="0" fontId="49" fillId="0" borderId="12" xfId="203" applyFont="1" applyBorder="1" applyAlignment="1" applyProtection="1">
      <alignment horizontal="center" vertical="center" textRotation="90"/>
      <protection hidden="1"/>
    </xf>
    <xf numFmtId="0" fontId="49" fillId="0" borderId="13" xfId="203" applyFont="1" applyBorder="1" applyAlignment="1" applyProtection="1">
      <alignment horizontal="center" vertical="center" textRotation="90"/>
      <protection hidden="1"/>
    </xf>
    <xf numFmtId="0" fontId="26" fillId="0" borderId="8" xfId="203" applyFont="1" applyBorder="1" applyAlignment="1" applyProtection="1">
      <alignment horizontal="right" vertical="center"/>
      <protection hidden="1"/>
    </xf>
    <xf numFmtId="0" fontId="26" fillId="0" borderId="5" xfId="203" applyFont="1" applyBorder="1" applyAlignment="1" applyProtection="1">
      <alignment horizontal="right" vertical="center"/>
      <protection hidden="1"/>
    </xf>
    <xf numFmtId="0" fontId="24" fillId="0" borderId="30" xfId="203" applyFont="1" applyBorder="1" applyAlignment="1" applyProtection="1">
      <alignment horizontal="right" vertical="center"/>
      <protection hidden="1"/>
    </xf>
    <xf numFmtId="0" fontId="24" fillId="0" borderId="10" xfId="203" applyFont="1" applyBorder="1" applyAlignment="1" applyProtection="1">
      <alignment horizontal="right" vertical="center"/>
      <protection hidden="1"/>
    </xf>
    <xf numFmtId="0" fontId="22" fillId="0" borderId="22" xfId="203" applyFont="1" applyBorder="1" applyAlignment="1" applyProtection="1">
      <alignment horizontal="justify" vertical="center"/>
      <protection hidden="1"/>
    </xf>
    <xf numFmtId="0" fontId="22" fillId="0" borderId="19" xfId="203" applyFont="1" applyBorder="1" applyAlignment="1" applyProtection="1">
      <alignment horizontal="justify" vertical="center"/>
      <protection hidden="1"/>
    </xf>
    <xf numFmtId="0" fontId="4" fillId="0" borderId="6" xfId="203" applyBorder="1"/>
    <xf numFmtId="0" fontId="4" fillId="0" borderId="0" xfId="203"/>
    <xf numFmtId="0" fontId="4" fillId="0" borderId="7" xfId="203" applyBorder="1"/>
    <xf numFmtId="0" fontId="8" fillId="0" borderId="14" xfId="203" applyFont="1" applyBorder="1" applyAlignment="1" applyProtection="1">
      <alignment horizontal="center" vertical="center"/>
      <protection hidden="1"/>
    </xf>
    <xf numFmtId="0" fontId="8" fillId="0" borderId="3" xfId="203" applyFont="1" applyBorder="1" applyAlignment="1" applyProtection="1">
      <alignment horizontal="center" vertical="center"/>
      <protection hidden="1"/>
    </xf>
    <xf numFmtId="0" fontId="8" fillId="0" borderId="15" xfId="203" applyFont="1" applyBorder="1" applyAlignment="1" applyProtection="1">
      <alignment horizontal="center" vertical="center"/>
      <protection hidden="1"/>
    </xf>
    <xf numFmtId="0" fontId="48" fillId="15" borderId="16" xfId="203" applyFont="1" applyFill="1" applyBorder="1" applyAlignment="1" applyProtection="1">
      <alignment horizontal="left" vertical="top" wrapText="1"/>
      <protection hidden="1"/>
    </xf>
    <xf numFmtId="0" fontId="48" fillId="15" borderId="40" xfId="203" applyFont="1" applyFill="1" applyBorder="1" applyAlignment="1" applyProtection="1">
      <alignment horizontal="left" vertical="top" wrapText="1"/>
      <protection hidden="1"/>
    </xf>
    <xf numFmtId="0" fontId="48" fillId="15" borderId="17" xfId="203" applyFont="1" applyFill="1" applyBorder="1" applyAlignment="1" applyProtection="1">
      <alignment horizontal="left" vertical="top" wrapText="1"/>
      <protection hidden="1"/>
    </xf>
    <xf numFmtId="0" fontId="23" fillId="0" borderId="18" xfId="203" applyFont="1" applyBorder="1" applyAlignment="1" applyProtection="1">
      <alignment horizontal="center" vertical="center"/>
      <protection hidden="1"/>
    </xf>
    <xf numFmtId="0" fontId="23" fillId="0" borderId="22" xfId="203" applyFont="1" applyBorder="1" applyAlignment="1" applyProtection="1">
      <alignment horizontal="center" vertical="center"/>
      <protection hidden="1"/>
    </xf>
    <xf numFmtId="0" fontId="23" fillId="0" borderId="19" xfId="203" applyFont="1" applyBorder="1" applyAlignment="1" applyProtection="1">
      <alignment horizontal="center" vertical="center"/>
      <protection hidden="1"/>
    </xf>
    <xf numFmtId="0" fontId="32" fillId="9" borderId="0" xfId="0" applyFont="1" applyFill="1" applyAlignment="1" applyProtection="1">
      <alignment horizontal="center" vertical="top" wrapText="1"/>
      <protection hidden="1"/>
    </xf>
    <xf numFmtId="0" fontId="22" fillId="0" borderId="0" xfId="0" applyFont="1" applyAlignment="1" applyProtection="1">
      <alignment horizontal="left" vertical="top"/>
      <protection hidden="1"/>
    </xf>
    <xf numFmtId="0" fontId="22" fillId="0" borderId="22" xfId="0" applyFont="1" applyBorder="1" applyAlignment="1" applyProtection="1">
      <alignment horizontal="center" vertical="center"/>
      <protection hidden="1"/>
    </xf>
    <xf numFmtId="0" fontId="42" fillId="0" borderId="41"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62" fillId="4" borderId="16" xfId="196" applyFont="1" applyFill="1" applyBorder="1" applyAlignment="1" applyProtection="1">
      <alignment horizontal="left" vertical="center"/>
      <protection locked="0"/>
    </xf>
    <xf numFmtId="0" fontId="62" fillId="4" borderId="40" xfId="196" applyFont="1" applyFill="1" applyBorder="1" applyAlignment="1" applyProtection="1">
      <alignment horizontal="left" vertical="center"/>
      <protection locked="0"/>
    </xf>
    <xf numFmtId="0" fontId="62" fillId="4" borderId="17" xfId="196" applyFont="1" applyFill="1" applyBorder="1" applyAlignment="1" applyProtection="1">
      <alignment horizontal="left" vertical="center"/>
      <protection locked="0"/>
    </xf>
    <xf numFmtId="0" fontId="0" fillId="4" borderId="14" xfId="196" applyFont="1" applyFill="1" applyBorder="1" applyAlignment="1" applyProtection="1">
      <alignment horizontal="left" vertical="center"/>
      <protection locked="0"/>
    </xf>
    <xf numFmtId="0" fontId="0" fillId="4" borderId="3" xfId="196" applyFont="1" applyFill="1" applyBorder="1" applyAlignment="1" applyProtection="1">
      <alignment horizontal="left" vertical="center"/>
      <protection locked="0"/>
    </xf>
    <xf numFmtId="0" fontId="0" fillId="4" borderId="15" xfId="196" applyFont="1" applyFill="1" applyBorder="1" applyAlignment="1" applyProtection="1">
      <alignment horizontal="left" vertical="center"/>
      <protection locked="0"/>
    </xf>
    <xf numFmtId="0" fontId="40" fillId="15" borderId="5" xfId="196" applyFont="1" applyFill="1" applyBorder="1" applyAlignment="1" applyProtection="1">
      <alignment horizontal="left" vertical="top" wrapText="1"/>
      <protection hidden="1"/>
    </xf>
    <xf numFmtId="0" fontId="17" fillId="0" borderId="0" xfId="196" applyFont="1" applyAlignment="1" applyProtection="1">
      <alignment horizontal="center" vertical="center"/>
      <protection hidden="1"/>
    </xf>
    <xf numFmtId="0" fontId="28" fillId="9" borderId="0" xfId="196" applyFont="1" applyFill="1" applyAlignment="1" applyProtection="1">
      <alignment horizontal="center" vertical="center"/>
      <protection hidden="1"/>
    </xf>
    <xf numFmtId="0" fontId="7" fillId="4" borderId="4" xfId="196" applyFont="1" applyFill="1" applyBorder="1" applyAlignment="1" applyProtection="1">
      <alignment horizontal="center" vertical="center"/>
      <protection locked="0"/>
    </xf>
    <xf numFmtId="0" fontId="18" fillId="4" borderId="14" xfId="196" applyFont="1" applyFill="1" applyBorder="1" applyAlignment="1" applyProtection="1">
      <alignment horizontal="center" vertical="center" wrapText="1"/>
      <protection locked="0"/>
    </xf>
    <xf numFmtId="0" fontId="18" fillId="4" borderId="3" xfId="196" applyFont="1" applyFill="1" applyBorder="1" applyAlignment="1" applyProtection="1">
      <alignment horizontal="center" vertical="center" wrapText="1"/>
      <protection locked="0"/>
    </xf>
    <xf numFmtId="0" fontId="18" fillId="4" borderId="15" xfId="196" applyFont="1" applyFill="1" applyBorder="1" applyAlignment="1" applyProtection="1">
      <alignment horizontal="center" vertical="center" wrapText="1"/>
      <protection locked="0"/>
    </xf>
    <xf numFmtId="0" fontId="0" fillId="4" borderId="4" xfId="196" applyFont="1" applyFill="1" applyBorder="1" applyAlignment="1" applyProtection="1">
      <alignment horizontal="left" vertical="center"/>
      <protection locked="0"/>
    </xf>
    <xf numFmtId="0" fontId="18" fillId="4" borderId="4" xfId="196" applyFont="1" applyFill="1" applyBorder="1" applyAlignment="1" applyProtection="1">
      <alignment horizontal="left" vertical="center"/>
      <protection locked="0"/>
    </xf>
    <xf numFmtId="0" fontId="0" fillId="4" borderId="16" xfId="196" applyFont="1" applyFill="1" applyBorder="1" applyAlignment="1" applyProtection="1">
      <alignment horizontal="left" vertical="center"/>
      <protection locked="0"/>
    </xf>
    <xf numFmtId="0" fontId="18" fillId="4" borderId="40" xfId="196" applyFont="1" applyFill="1" applyBorder="1" applyAlignment="1" applyProtection="1">
      <alignment horizontal="left" vertical="center"/>
      <protection locked="0"/>
    </xf>
    <xf numFmtId="0" fontId="18" fillId="4" borderId="17" xfId="196" applyFont="1" applyFill="1" applyBorder="1" applyAlignment="1" applyProtection="1">
      <alignment horizontal="left" vertical="center"/>
      <protection locked="0"/>
    </xf>
    <xf numFmtId="0" fontId="0" fillId="4" borderId="40" xfId="196" applyFont="1" applyFill="1" applyBorder="1" applyAlignment="1" applyProtection="1">
      <alignment horizontal="left" vertical="center"/>
      <protection locked="0"/>
    </xf>
    <xf numFmtId="0" fontId="0" fillId="4" borderId="17" xfId="196" applyFont="1" applyFill="1" applyBorder="1" applyAlignment="1" applyProtection="1">
      <alignment horizontal="left" vertical="center"/>
      <protection locked="0"/>
    </xf>
    <xf numFmtId="0" fontId="0" fillId="4" borderId="4" xfId="196" applyFont="1" applyFill="1" applyBorder="1" applyAlignment="1" applyProtection="1">
      <alignment horizontal="left" vertical="center" wrapText="1"/>
      <protection locked="0"/>
    </xf>
    <xf numFmtId="0" fontId="18" fillId="4" borderId="4" xfId="196" applyFont="1" applyFill="1" applyBorder="1" applyAlignment="1" applyProtection="1">
      <alignment horizontal="left" vertical="center" wrapText="1"/>
      <protection locked="0"/>
    </xf>
    <xf numFmtId="0" fontId="92" fillId="16" borderId="14" xfId="0" applyFont="1" applyFill="1" applyBorder="1" applyAlignment="1">
      <alignment horizontal="left" vertical="top" wrapText="1"/>
    </xf>
    <xf numFmtId="0" fontId="92" fillId="16" borderId="3" xfId="0" applyFont="1" applyFill="1" applyBorder="1" applyAlignment="1">
      <alignment horizontal="left" vertical="top" wrapText="1"/>
    </xf>
    <xf numFmtId="0" fontId="92" fillId="16" borderId="15" xfId="0" applyFont="1" applyFill="1" applyBorder="1" applyAlignment="1">
      <alignment horizontal="left" vertical="top" wrapText="1"/>
    </xf>
    <xf numFmtId="0" fontId="8" fillId="0" borderId="14" xfId="209" applyNumberFormat="1" applyFont="1" applyFill="1" applyBorder="1" applyAlignment="1" applyProtection="1">
      <alignment horizontal="left" vertical="top"/>
    </xf>
    <xf numFmtId="0" fontId="8" fillId="0" borderId="3" xfId="209" applyNumberFormat="1" applyFont="1" applyFill="1" applyBorder="1" applyAlignment="1" applyProtection="1">
      <alignment horizontal="left" vertical="top"/>
    </xf>
    <xf numFmtId="0" fontId="8" fillId="0" borderId="15" xfId="209" applyNumberFormat="1" applyFont="1" applyFill="1" applyBorder="1" applyAlignment="1" applyProtection="1">
      <alignment horizontal="left" vertical="top"/>
    </xf>
    <xf numFmtId="0" fontId="44" fillId="0" borderId="0" xfId="0" applyFont="1" applyAlignment="1" applyProtection="1">
      <alignment horizontal="center" vertical="top" wrapText="1"/>
      <protection hidden="1"/>
    </xf>
    <xf numFmtId="0" fontId="8" fillId="7" borderId="30" xfId="209" applyNumberFormat="1" applyFont="1" applyFill="1" applyBorder="1" applyAlignment="1" applyProtection="1">
      <alignment horizontal="left" vertical="top" wrapText="1"/>
    </xf>
    <xf numFmtId="0" fontId="8" fillId="7" borderId="10" xfId="209" applyNumberFormat="1" applyFont="1" applyFill="1" applyBorder="1" applyAlignment="1" applyProtection="1">
      <alignment horizontal="left" vertical="top" wrapText="1"/>
    </xf>
    <xf numFmtId="0" fontId="8" fillId="7" borderId="31" xfId="209" applyNumberFormat="1" applyFont="1" applyFill="1" applyBorder="1" applyAlignment="1" applyProtection="1">
      <alignment horizontal="left" vertical="top" wrapText="1"/>
    </xf>
    <xf numFmtId="0" fontId="74" fillId="0" borderId="0" xfId="209" applyNumberFormat="1" applyFont="1" applyFill="1" applyBorder="1" applyAlignment="1" applyProtection="1">
      <alignment horizontal="center" vertical="top"/>
    </xf>
    <xf numFmtId="1" fontId="7" fillId="0" borderId="0" xfId="0" applyNumberFormat="1" applyFont="1" applyAlignment="1">
      <alignment horizontal="right" vertical="top"/>
    </xf>
    <xf numFmtId="0" fontId="7" fillId="0" borderId="0" xfId="0" applyFont="1" applyAlignment="1">
      <alignment horizontal="justify" vertical="top" wrapText="1"/>
    </xf>
    <xf numFmtId="0" fontId="8" fillId="15" borderId="0" xfId="0" applyFont="1" applyFill="1" applyAlignment="1">
      <alignment horizontal="left" vertical="top" wrapText="1"/>
    </xf>
    <xf numFmtId="0" fontId="44" fillId="9" borderId="0" xfId="0" applyFont="1" applyFill="1" applyAlignment="1">
      <alignment horizontal="center" vertical="top"/>
    </xf>
    <xf numFmtId="0" fontId="8" fillId="0" borderId="0" xfId="0" applyFont="1" applyAlignment="1">
      <alignment horizontal="justify" vertical="top" wrapText="1"/>
    </xf>
    <xf numFmtId="0" fontId="7" fillId="0" borderId="0" xfId="204" applyFont="1" applyAlignment="1" applyProtection="1">
      <alignment horizontal="left" vertical="top"/>
      <protection hidden="1"/>
    </xf>
    <xf numFmtId="0" fontId="7" fillId="0" borderId="0" xfId="0" applyFont="1" applyAlignment="1" applyProtection="1">
      <alignment horizontal="left" vertical="top"/>
      <protection hidden="1"/>
    </xf>
    <xf numFmtId="0" fontId="44" fillId="0" borderId="0" xfId="209" applyNumberFormat="1" applyFont="1" applyFill="1" applyBorder="1" applyAlignment="1" applyProtection="1">
      <alignment horizontal="left" vertical="top"/>
      <protection hidden="1"/>
    </xf>
    <xf numFmtId="0" fontId="44" fillId="0" borderId="0" xfId="209" applyNumberFormat="1" applyFont="1" applyFill="1" applyBorder="1" applyAlignment="1" applyProtection="1">
      <alignment horizontal="left" vertical="top" wrapText="1"/>
      <protection hidden="1"/>
    </xf>
    <xf numFmtId="0" fontId="39" fillId="0" borderId="0" xfId="204" applyFont="1" applyAlignment="1" applyProtection="1">
      <alignment horizontal="left" vertical="top"/>
      <protection hidden="1"/>
    </xf>
    <xf numFmtId="0" fontId="44" fillId="0" borderId="0" xfId="0" applyFont="1" applyAlignment="1" applyProtection="1">
      <alignment horizontal="center" vertical="top"/>
      <protection hidden="1"/>
    </xf>
    <xf numFmtId="0" fontId="44" fillId="0" borderId="0" xfId="0" applyFont="1" applyAlignment="1" applyProtection="1">
      <alignment horizontal="justify" vertical="top" wrapText="1"/>
      <protection hidden="1"/>
    </xf>
    <xf numFmtId="0" fontId="57" fillId="0" borderId="0" xfId="0" applyFont="1" applyAlignment="1">
      <alignment horizontal="left" vertical="top" wrapText="1"/>
    </xf>
    <xf numFmtId="0" fontId="44" fillId="0" borderId="0" xfId="209" applyFont="1" applyFill="1" applyBorder="1" applyAlignment="1" applyProtection="1">
      <alignment horizontal="left" vertical="top" wrapText="1"/>
      <protection hidden="1"/>
    </xf>
    <xf numFmtId="0" fontId="39" fillId="0" borderId="0" xfId="0" applyFont="1" applyAlignment="1" applyProtection="1">
      <alignment horizontal="justify" vertical="top" wrapText="1"/>
      <protection hidden="1"/>
    </xf>
    <xf numFmtId="0" fontId="17" fillId="0" borderId="0" xfId="0" applyFont="1" applyAlignment="1">
      <alignment horizontal="center" vertical="center" wrapText="1"/>
    </xf>
    <xf numFmtId="0" fontId="18" fillId="0" borderId="0" xfId="0" applyFont="1" applyAlignment="1">
      <alignment horizontal="center" vertical="center"/>
    </xf>
    <xf numFmtId="0" fontId="28" fillId="9" borderId="0" xfId="0" applyFont="1" applyFill="1" applyAlignment="1">
      <alignment horizontal="center" vertical="center"/>
    </xf>
    <xf numFmtId="0" fontId="17" fillId="0" borderId="0" xfId="0" applyFont="1" applyAlignment="1">
      <alignment horizontal="justify" vertical="center" wrapText="1"/>
    </xf>
    <xf numFmtId="0" fontId="18" fillId="0" borderId="0" xfId="204" applyAlignment="1" applyProtection="1">
      <alignment horizontal="left" vertical="center"/>
      <protection hidden="1"/>
    </xf>
    <xf numFmtId="0" fontId="52" fillId="0" borderId="0" xfId="204" applyFont="1" applyAlignment="1" applyProtection="1">
      <alignment horizontal="left" vertical="center"/>
      <protection hidden="1"/>
    </xf>
    <xf numFmtId="0" fontId="52" fillId="0" borderId="0" xfId="0" applyFont="1" applyAlignment="1">
      <alignment horizontal="justify" vertical="center" wrapText="1"/>
    </xf>
    <xf numFmtId="0" fontId="28" fillId="0" borderId="0" xfId="0" applyFont="1" applyAlignment="1">
      <alignment horizontal="center" vertical="center"/>
    </xf>
    <xf numFmtId="0" fontId="17" fillId="0" borderId="0" xfId="0" applyFont="1" applyAlignment="1">
      <alignment horizontal="center" vertical="center"/>
    </xf>
    <xf numFmtId="0" fontId="17" fillId="0" borderId="4" xfId="209" applyNumberFormat="1" applyFont="1" applyFill="1" applyBorder="1" applyAlignment="1" applyProtection="1">
      <alignment horizontal="left" vertical="center"/>
    </xf>
    <xf numFmtId="0" fontId="33" fillId="0" borderId="0" xfId="204" applyFont="1" applyAlignment="1" applyProtection="1">
      <alignment horizontal="left" vertical="center"/>
      <protection hidden="1"/>
    </xf>
    <xf numFmtId="0" fontId="17" fillId="7" borderId="4" xfId="209" applyNumberFormat="1" applyFont="1" applyFill="1" applyBorder="1" applyAlignment="1" applyProtection="1">
      <alignment horizontal="left" vertical="center" wrapText="1"/>
    </xf>
    <xf numFmtId="0" fontId="30" fillId="0" borderId="10" xfId="209" applyNumberFormat="1" applyFont="1" applyFill="1" applyBorder="1" applyAlignment="1" applyProtection="1">
      <alignment horizontal="center" vertical="center"/>
    </xf>
    <xf numFmtId="0" fontId="30" fillId="0" borderId="0" xfId="0" applyFont="1" applyAlignment="1">
      <alignment horizontal="justify" vertical="center" wrapText="1"/>
    </xf>
    <xf numFmtId="0" fontId="18" fillId="0" borderId="0" xfId="0" applyFont="1" applyAlignment="1">
      <alignment horizontal="justify" vertical="top" wrapText="1"/>
    </xf>
    <xf numFmtId="0" fontId="28"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hidden="1"/>
    </xf>
    <xf numFmtId="0" fontId="28" fillId="0" borderId="0" xfId="0" applyFont="1" applyAlignment="1" applyProtection="1">
      <alignment horizontal="justify" vertical="center" wrapText="1"/>
      <protection hidden="1"/>
    </xf>
    <xf numFmtId="0" fontId="28" fillId="0" borderId="0" xfId="209" applyNumberFormat="1" applyFont="1" applyFill="1" applyBorder="1" applyAlignment="1" applyProtection="1">
      <alignment horizontal="left" vertical="center" wrapText="1"/>
      <protection hidden="1"/>
    </xf>
    <xf numFmtId="0" fontId="33" fillId="0" borderId="0" xfId="0" applyFont="1" applyAlignment="1" applyProtection="1">
      <alignment horizontal="justify" vertical="center" wrapText="1"/>
      <protection hidden="1"/>
    </xf>
    <xf numFmtId="0" fontId="28" fillId="0" borderId="0" xfId="209" applyFont="1" applyFill="1" applyBorder="1" applyAlignment="1" applyProtection="1">
      <alignment horizontal="left" vertical="center" wrapText="1"/>
      <protection hidden="1"/>
    </xf>
    <xf numFmtId="0" fontId="28" fillId="0" borderId="0" xfId="209" applyNumberFormat="1" applyFont="1" applyFill="1" applyBorder="1" applyAlignment="1" applyProtection="1">
      <alignment horizontal="left" vertical="center"/>
      <protection hidden="1"/>
    </xf>
    <xf numFmtId="0" fontId="77" fillId="0" borderId="0" xfId="0" applyFont="1" applyAlignment="1">
      <alignment horizontal="left" vertical="top" wrapText="1"/>
    </xf>
    <xf numFmtId="0" fontId="7" fillId="0" borderId="0" xfId="204" applyFont="1" applyAlignment="1">
      <alignment horizontal="left" vertical="center"/>
    </xf>
    <xf numFmtId="0" fontId="8" fillId="0" borderId="0" xfId="0" applyFont="1" applyAlignment="1">
      <alignment horizontal="right" vertical="center"/>
    </xf>
    <xf numFmtId="0" fontId="8" fillId="17" borderId="14" xfId="0" applyFont="1" applyFill="1" applyBorder="1" applyAlignment="1">
      <alignment horizontal="left" vertical="center"/>
    </xf>
    <xf numFmtId="0" fontId="8" fillId="17" borderId="3" xfId="0" applyFont="1" applyFill="1" applyBorder="1" applyAlignment="1">
      <alignment horizontal="left" vertical="center"/>
    </xf>
    <xf numFmtId="0" fontId="8" fillId="17" borderId="15" xfId="0" applyFont="1" applyFill="1" applyBorder="1" applyAlignment="1">
      <alignment horizontal="left" vertical="center"/>
    </xf>
    <xf numFmtId="0" fontId="7" fillId="0" borderId="0" xfId="204" applyFont="1" applyAlignment="1" applyProtection="1">
      <alignment horizontal="left"/>
      <protection hidden="1"/>
    </xf>
    <xf numFmtId="0" fontId="42" fillId="15" borderId="0" xfId="0" applyFont="1" applyFill="1" applyAlignment="1">
      <alignment horizontal="left" vertical="top" wrapText="1"/>
    </xf>
    <xf numFmtId="0" fontId="39" fillId="0" borderId="0" xfId="0" applyFont="1" applyAlignment="1">
      <alignment horizontal="center" vertical="center"/>
    </xf>
    <xf numFmtId="0" fontId="44" fillId="9" borderId="0" xfId="0" applyFont="1" applyFill="1" applyAlignment="1">
      <alignment horizontal="center" vertical="center"/>
    </xf>
    <xf numFmtId="0" fontId="8" fillId="0" borderId="0" xfId="199" applyNumberFormat="1" applyFont="1" applyFill="1" applyBorder="1" applyAlignment="1" applyProtection="1">
      <alignment horizontal="justify" vertical="center" wrapText="1"/>
    </xf>
    <xf numFmtId="0" fontId="33" fillId="0" borderId="0" xfId="0" applyFont="1" applyAlignment="1">
      <alignment horizontal="center" vertical="center"/>
    </xf>
    <xf numFmtId="0" fontId="17" fillId="0" borderId="0" xfId="199" applyNumberFormat="1" applyFont="1" applyFill="1" applyBorder="1" applyAlignment="1" applyProtection="1">
      <alignment horizontal="justify" vertical="center" wrapText="1"/>
    </xf>
    <xf numFmtId="0" fontId="18" fillId="0" borderId="0" xfId="204" applyAlignment="1">
      <alignment horizontal="left" vertical="center"/>
    </xf>
    <xf numFmtId="0" fontId="52" fillId="0" borderId="0" xfId="204" applyFont="1" applyAlignment="1">
      <alignment horizontal="left" vertical="center"/>
    </xf>
    <xf numFmtId="0" fontId="7" fillId="0" borderId="0" xfId="204" applyFont="1" applyAlignment="1">
      <alignment horizontal="left" vertical="top"/>
    </xf>
    <xf numFmtId="165" fontId="8" fillId="0" borderId="0" xfId="204" applyNumberFormat="1" applyFont="1" applyAlignment="1" applyProtection="1">
      <alignment horizontal="left" vertical="top"/>
      <protection hidden="1"/>
    </xf>
    <xf numFmtId="0" fontId="8" fillId="15" borderId="0" xfId="0" applyFont="1" applyFill="1" applyAlignment="1">
      <alignment horizontal="center" vertical="top" wrapText="1"/>
    </xf>
    <xf numFmtId="0" fontId="8" fillId="0" borderId="0" xfId="199" applyNumberFormat="1" applyFont="1" applyFill="1" applyBorder="1" applyAlignment="1" applyProtection="1">
      <alignment horizontal="justify" vertical="top" wrapText="1"/>
    </xf>
    <xf numFmtId="0" fontId="7" fillId="0" borderId="0" xfId="0" applyFont="1" applyAlignment="1" applyProtection="1">
      <alignment horizontal="left" vertical="center"/>
      <protection hidden="1"/>
    </xf>
    <xf numFmtId="0" fontId="7" fillId="0" borderId="0" xfId="0" applyFont="1" applyAlignment="1">
      <alignment horizontal="right" vertical="center"/>
    </xf>
    <xf numFmtId="0" fontId="44" fillId="0" borderId="0" xfId="0" applyFont="1" applyAlignment="1">
      <alignment horizontal="center" vertical="top"/>
    </xf>
    <xf numFmtId="0" fontId="8" fillId="0" borderId="0" xfId="0" applyFont="1" applyAlignment="1">
      <alignment horizontal="left" vertical="top" wrapText="1"/>
    </xf>
    <xf numFmtId="165" fontId="8" fillId="0" borderId="5" xfId="204" applyNumberFormat="1" applyFont="1" applyBorder="1" applyAlignment="1" applyProtection="1">
      <alignment horizontal="center" vertical="center"/>
      <protection hidden="1"/>
    </xf>
    <xf numFmtId="0" fontId="8" fillId="12" borderId="14" xfId="0" applyFont="1" applyFill="1" applyBorder="1" applyAlignment="1">
      <alignment horizontal="center" wrapText="1"/>
    </xf>
    <xf numFmtId="0" fontId="8" fillId="12" borderId="3" xfId="0" applyFont="1" applyFill="1" applyBorder="1" applyAlignment="1">
      <alignment horizontal="center" wrapText="1"/>
    </xf>
    <xf numFmtId="0" fontId="8" fillId="12" borderId="15" xfId="0" applyFont="1" applyFill="1" applyBorder="1" applyAlignment="1">
      <alignment horizontal="center" wrapText="1"/>
    </xf>
    <xf numFmtId="0" fontId="7" fillId="0" borderId="0" xfId="0" applyFont="1" applyAlignment="1">
      <alignment horizontal="right" vertical="top"/>
    </xf>
    <xf numFmtId="0" fontId="17" fillId="15" borderId="0" xfId="0" applyFont="1" applyFill="1" applyAlignment="1" applyProtection="1">
      <alignment horizontal="left" vertical="top" wrapText="1"/>
      <protection hidden="1"/>
    </xf>
    <xf numFmtId="0" fontId="28" fillId="9" borderId="0" xfId="0" applyFont="1" applyFill="1" applyAlignment="1" applyProtection="1">
      <alignment horizontal="center" vertical="center"/>
      <protection hidden="1"/>
    </xf>
    <xf numFmtId="0" fontId="17" fillId="10" borderId="0" xfId="204" applyFont="1" applyFill="1" applyAlignment="1" applyProtection="1">
      <alignment horizontal="center" vertical="center" wrapText="1"/>
      <protection locked="0" hidden="1"/>
    </xf>
    <xf numFmtId="0" fontId="0" fillId="0" borderId="4" xfId="203" applyFont="1" applyBorder="1" applyAlignment="1" applyProtection="1">
      <alignment horizontal="justify" vertical="center" wrapText="1"/>
      <protection hidden="1"/>
    </xf>
    <xf numFmtId="0" fontId="18" fillId="0" borderId="4" xfId="203" applyFont="1" applyBorder="1" applyAlignment="1" applyProtection="1">
      <alignment horizontal="justify" vertical="center" wrapText="1"/>
      <protection hidden="1"/>
    </xf>
    <xf numFmtId="0" fontId="17" fillId="0" borderId="14" xfId="203" applyFont="1" applyBorder="1" applyAlignment="1" applyProtection="1">
      <alignment horizontal="center" vertical="center"/>
      <protection hidden="1"/>
    </xf>
    <xf numFmtId="0" fontId="17" fillId="0" borderId="3" xfId="203" applyFont="1" applyBorder="1" applyAlignment="1" applyProtection="1">
      <alignment horizontal="center" vertical="center"/>
      <protection hidden="1"/>
    </xf>
    <xf numFmtId="0" fontId="17" fillId="0" borderId="14" xfId="203" applyFont="1" applyBorder="1" applyAlignment="1" applyProtection="1">
      <alignment horizontal="left" vertical="center" wrapText="1"/>
      <protection hidden="1"/>
    </xf>
    <xf numFmtId="0" fontId="17" fillId="0" borderId="15" xfId="203" applyFont="1" applyBorder="1" applyAlignment="1" applyProtection="1">
      <alignment horizontal="left" vertical="center" wrapText="1"/>
      <protection hidden="1"/>
    </xf>
    <xf numFmtId="2" fontId="17" fillId="6" borderId="14" xfId="203" applyNumberFormat="1" applyFont="1" applyFill="1" applyBorder="1" applyAlignment="1" applyProtection="1">
      <alignment horizontal="center" vertical="center" wrapText="1"/>
      <protection hidden="1"/>
    </xf>
    <xf numFmtId="2" fontId="17" fillId="6" borderId="15" xfId="203" applyNumberFormat="1" applyFont="1" applyFill="1" applyBorder="1" applyAlignment="1" applyProtection="1">
      <alignment horizontal="center" vertical="center" wrapText="1"/>
      <protection hidden="1"/>
    </xf>
    <xf numFmtId="0" fontId="17" fillId="0" borderId="0" xfId="203" applyFont="1" applyAlignment="1" applyProtection="1">
      <alignment horizontal="center" vertical="center" wrapText="1"/>
      <protection hidden="1"/>
    </xf>
    <xf numFmtId="0" fontId="28" fillId="9" borderId="0" xfId="203" applyFont="1" applyFill="1" applyAlignment="1" applyProtection="1">
      <alignment horizontal="center" vertical="center"/>
      <protection hidden="1"/>
    </xf>
    <xf numFmtId="0" fontId="18" fillId="0" borderId="0" xfId="203" applyFont="1" applyAlignment="1" applyProtection="1">
      <alignment horizontal="left" vertical="top"/>
      <protection hidden="1"/>
    </xf>
    <xf numFmtId="0" fontId="17" fillId="6" borderId="14" xfId="203" applyFont="1" applyFill="1" applyBorder="1" applyAlignment="1" applyProtection="1">
      <alignment horizontal="left" vertical="center" wrapText="1"/>
      <protection hidden="1"/>
    </xf>
    <xf numFmtId="0" fontId="17" fillId="6" borderId="3" xfId="203" applyFont="1" applyFill="1" applyBorder="1" applyAlignment="1" applyProtection="1">
      <alignment horizontal="left" vertical="center" wrapText="1"/>
      <protection hidden="1"/>
    </xf>
    <xf numFmtId="0" fontId="17" fillId="0" borderId="14" xfId="203" applyFont="1" applyBorder="1" applyAlignment="1" applyProtection="1">
      <alignment horizontal="center" vertical="center" wrapText="1"/>
      <protection hidden="1"/>
    </xf>
    <xf numFmtId="0" fontId="17" fillId="0" borderId="15" xfId="203" applyFont="1" applyBorder="1" applyAlignment="1" applyProtection="1">
      <alignment horizontal="center" vertical="center" wrapText="1"/>
      <protection hidden="1"/>
    </xf>
    <xf numFmtId="0" fontId="18" fillId="0" borderId="4" xfId="203" applyFont="1" applyBorder="1" applyAlignment="1" applyProtection="1">
      <alignment horizontal="center" vertical="center"/>
      <protection hidden="1"/>
    </xf>
    <xf numFmtId="0" fontId="17" fillId="6" borderId="30" xfId="203" applyFont="1" applyFill="1" applyBorder="1" applyAlignment="1" applyProtection="1">
      <alignment horizontal="left" vertical="center" wrapText="1"/>
      <protection hidden="1"/>
    </xf>
    <xf numFmtId="0" fontId="17" fillId="6" borderId="31" xfId="203" applyFont="1" applyFill="1" applyBorder="1" applyAlignment="1" applyProtection="1">
      <alignment horizontal="left" vertical="center" wrapText="1"/>
      <protection hidden="1"/>
    </xf>
    <xf numFmtId="0" fontId="43" fillId="6" borderId="8" xfId="203" applyFont="1" applyFill="1" applyBorder="1" applyAlignment="1" applyProtection="1">
      <alignment horizontal="justify" vertical="center" wrapText="1"/>
      <protection hidden="1"/>
    </xf>
    <xf numFmtId="0" fontId="43" fillId="6" borderId="9" xfId="203" applyFont="1" applyFill="1" applyBorder="1" applyAlignment="1" applyProtection="1">
      <alignment horizontal="justify" vertical="center" wrapText="1"/>
      <protection hidden="1"/>
    </xf>
    <xf numFmtId="0" fontId="17" fillId="6" borderId="15" xfId="203" applyFont="1" applyFill="1" applyBorder="1" applyAlignment="1" applyProtection="1">
      <alignment horizontal="left" vertical="center" wrapText="1"/>
      <protection hidden="1"/>
    </xf>
    <xf numFmtId="0" fontId="17" fillId="6" borderId="8" xfId="203" applyFont="1" applyFill="1" applyBorder="1" applyAlignment="1" applyProtection="1">
      <alignment horizontal="justify" vertical="center" wrapText="1"/>
      <protection hidden="1"/>
    </xf>
    <xf numFmtId="0" fontId="17" fillId="6" borderId="9" xfId="203" applyFont="1" applyFill="1" applyBorder="1" applyAlignment="1" applyProtection="1">
      <alignment horizontal="justify" vertical="center" wrapText="1"/>
      <protection hidden="1"/>
    </xf>
    <xf numFmtId="2" fontId="17" fillId="6" borderId="30" xfId="203" applyNumberFormat="1" applyFont="1" applyFill="1" applyBorder="1" applyAlignment="1" applyProtection="1">
      <alignment horizontal="center" vertical="center"/>
      <protection hidden="1"/>
    </xf>
    <xf numFmtId="2" fontId="17" fillId="6" borderId="31" xfId="203" applyNumberFormat="1" applyFont="1" applyFill="1" applyBorder="1" applyAlignment="1" applyProtection="1">
      <alignment horizontal="center" vertical="center"/>
      <protection hidden="1"/>
    </xf>
    <xf numFmtId="0" fontId="17" fillId="15" borderId="0" xfId="203" applyFont="1" applyFill="1" applyAlignment="1" applyProtection="1">
      <alignment horizontal="left" vertical="top" wrapText="1"/>
      <protection hidden="1"/>
    </xf>
    <xf numFmtId="2" fontId="17" fillId="0" borderId="14" xfId="203" applyNumberFormat="1" applyFont="1" applyBorder="1" applyAlignment="1" applyProtection="1">
      <alignment horizontal="center" vertical="center"/>
      <protection hidden="1"/>
    </xf>
    <xf numFmtId="2" fontId="17" fillId="0" borderId="3" xfId="203" applyNumberFormat="1" applyFont="1" applyBorder="1" applyAlignment="1" applyProtection="1">
      <alignment horizontal="center" vertical="center"/>
      <protection hidden="1"/>
    </xf>
    <xf numFmtId="0" fontId="44" fillId="0" borderId="0" xfId="203" applyFont="1" applyAlignment="1" applyProtection="1">
      <alignment horizontal="center" vertical="top"/>
      <protection hidden="1"/>
    </xf>
    <xf numFmtId="2" fontId="17" fillId="6" borderId="10" xfId="203" applyNumberFormat="1" applyFont="1" applyFill="1" applyBorder="1" applyAlignment="1" applyProtection="1">
      <alignment horizontal="center" vertical="center"/>
      <protection hidden="1"/>
    </xf>
    <xf numFmtId="2" fontId="17" fillId="6" borderId="8" xfId="203" applyNumberFormat="1" applyFont="1" applyFill="1" applyBorder="1" applyAlignment="1" applyProtection="1">
      <alignment horizontal="center" vertical="center"/>
      <protection hidden="1"/>
    </xf>
    <xf numFmtId="2" fontId="17" fillId="6" borderId="5" xfId="203" applyNumberFormat="1" applyFont="1" applyFill="1" applyBorder="1" applyAlignment="1" applyProtection="1">
      <alignment horizontal="center" vertical="center"/>
      <protection hidden="1"/>
    </xf>
    <xf numFmtId="0" fontId="0" fillId="0" borderId="26" xfId="203" applyFont="1" applyBorder="1" applyAlignment="1" applyProtection="1">
      <alignment horizontal="justify" vertical="center" wrapText="1"/>
      <protection hidden="1"/>
    </xf>
    <xf numFmtId="0" fontId="18" fillId="0" borderId="28" xfId="203" applyFont="1" applyBorder="1" applyAlignment="1" applyProtection="1">
      <alignment horizontal="justify" vertical="center" wrapText="1"/>
      <protection hidden="1"/>
    </xf>
    <xf numFmtId="0" fontId="18" fillId="0" borderId="26" xfId="203" applyFont="1" applyBorder="1" applyAlignment="1" applyProtection="1">
      <alignment horizontal="justify" vertical="center" wrapText="1"/>
      <protection hidden="1"/>
    </xf>
    <xf numFmtId="0" fontId="17" fillId="0" borderId="4" xfId="203" applyFont="1" applyBorder="1" applyAlignment="1" applyProtection="1">
      <alignment horizontal="left" vertical="center" wrapText="1"/>
      <protection hidden="1"/>
    </xf>
    <xf numFmtId="0" fontId="17" fillId="6" borderId="24" xfId="203" applyFont="1" applyFill="1" applyBorder="1" applyAlignment="1" applyProtection="1">
      <alignment horizontal="left" vertical="center" wrapText="1"/>
      <protection hidden="1"/>
    </xf>
    <xf numFmtId="0" fontId="17" fillId="0" borderId="0" xfId="199" applyNumberFormat="1" applyFont="1" applyFill="1" applyBorder="1" applyAlignment="1" applyProtection="1">
      <alignment horizontal="justify" vertical="center" wrapText="1"/>
      <protection hidden="1"/>
    </xf>
    <xf numFmtId="4" fontId="17" fillId="0" borderId="11" xfId="203" applyNumberFormat="1" applyFont="1" applyBorder="1" applyAlignment="1" applyProtection="1">
      <alignment horizontal="center" wrapText="1"/>
      <protection hidden="1"/>
    </xf>
    <xf numFmtId="4" fontId="17" fillId="0" borderId="13" xfId="203" applyNumberFormat="1" applyFont="1" applyBorder="1" applyAlignment="1" applyProtection="1">
      <alignment horizontal="center" wrapText="1"/>
      <protection hidden="1"/>
    </xf>
    <xf numFmtId="4" fontId="17" fillId="0" borderId="11" xfId="203" applyNumberFormat="1" applyFont="1" applyBorder="1" applyAlignment="1" applyProtection="1">
      <alignment horizontal="center" vertical="center"/>
      <protection hidden="1"/>
    </xf>
    <xf numFmtId="4" fontId="17" fillId="0" borderId="13" xfId="203" applyNumberFormat="1" applyFont="1" applyBorder="1" applyAlignment="1" applyProtection="1">
      <alignment horizontal="center" vertical="center"/>
      <protection hidden="1"/>
    </xf>
    <xf numFmtId="0" fontId="83" fillId="0" borderId="0" xfId="202" applyNumberFormat="1" applyFont="1" applyFill="1" applyBorder="1" applyAlignment="1" applyProtection="1">
      <alignment horizontal="center" vertical="top" wrapText="1"/>
      <protection hidden="1"/>
    </xf>
    <xf numFmtId="0" fontId="17" fillId="0" borderId="14" xfId="202" applyFont="1" applyBorder="1" applyAlignment="1" applyProtection="1">
      <alignment horizontal="justify" vertical="top"/>
      <protection hidden="1"/>
    </xf>
    <xf numFmtId="0" fontId="18" fillId="0" borderId="3" xfId="202" applyFont="1" applyBorder="1" applyAlignment="1" applyProtection="1">
      <alignment horizontal="justify" vertical="top"/>
      <protection hidden="1"/>
    </xf>
    <xf numFmtId="0" fontId="18" fillId="0" borderId="15" xfId="202" applyFont="1" applyBorder="1" applyAlignment="1" applyProtection="1">
      <alignment horizontal="justify" vertical="top"/>
      <protection hidden="1"/>
    </xf>
    <xf numFmtId="0" fontId="17" fillId="11" borderId="0" xfId="202" applyNumberFormat="1" applyFont="1" applyFill="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15" borderId="0" xfId="0" applyFont="1" applyFill="1" applyAlignment="1" applyProtection="1">
      <alignment horizontal="justify" vertical="top" wrapText="1"/>
      <protection hidden="1"/>
    </xf>
    <xf numFmtId="0" fontId="18" fillId="0" borderId="0" xfId="202" applyFont="1" applyAlignment="1" applyProtection="1">
      <alignment horizontal="justify" vertical="center"/>
      <protection hidden="1"/>
    </xf>
    <xf numFmtId="0" fontId="0" fillId="0" borderId="0" xfId="202" applyFont="1" applyBorder="1" applyAlignment="1" applyProtection="1">
      <alignment horizontal="justify" vertical="center"/>
      <protection hidden="1"/>
    </xf>
    <xf numFmtId="0" fontId="18" fillId="0" borderId="0" xfId="202" applyFont="1" applyBorder="1" applyAlignment="1" applyProtection="1">
      <alignment horizontal="justify" vertical="center"/>
      <protection hidden="1"/>
    </xf>
    <xf numFmtId="0" fontId="17" fillId="0" borderId="0" xfId="194" applyFont="1" applyAlignment="1" applyProtection="1">
      <alignment horizontal="left" vertical="center" indent="2"/>
      <protection hidden="1"/>
    </xf>
    <xf numFmtId="0" fontId="17" fillId="0" borderId="16" xfId="202" applyFont="1" applyBorder="1" applyAlignment="1" applyProtection="1">
      <alignment horizontal="justify" vertical="top"/>
      <protection hidden="1"/>
    </xf>
    <xf numFmtId="0" fontId="18" fillId="0" borderId="40" xfId="202" applyFont="1" applyBorder="1" applyAlignment="1" applyProtection="1">
      <alignment horizontal="justify" vertical="top"/>
      <protection hidden="1"/>
    </xf>
    <xf numFmtId="0" fontId="18" fillId="0" borderId="17" xfId="202" applyFont="1" applyBorder="1" applyAlignment="1" applyProtection="1">
      <alignment horizontal="justify" vertical="top"/>
      <protection hidden="1"/>
    </xf>
    <xf numFmtId="0" fontId="17" fillId="0" borderId="16" xfId="202" applyFont="1" applyBorder="1" applyAlignment="1" applyProtection="1">
      <alignment horizontal="justify" vertical="center"/>
      <protection hidden="1"/>
    </xf>
    <xf numFmtId="0" fontId="18" fillId="0" borderId="40" xfId="202" applyFont="1" applyBorder="1" applyAlignment="1" applyProtection="1">
      <alignment horizontal="justify" vertical="center"/>
      <protection hidden="1"/>
    </xf>
    <xf numFmtId="0" fontId="18" fillId="0" borderId="17" xfId="202" applyFont="1" applyBorder="1" applyAlignment="1" applyProtection="1">
      <alignment horizontal="justify" vertical="center"/>
      <protection hidden="1"/>
    </xf>
    <xf numFmtId="0" fontId="0" fillId="0" borderId="10" xfId="202" applyFont="1" applyBorder="1" applyAlignment="1" applyProtection="1">
      <alignment horizontal="justify" vertical="center"/>
      <protection hidden="1"/>
    </xf>
    <xf numFmtId="0" fontId="18" fillId="0" borderId="10" xfId="202" applyFont="1" applyBorder="1" applyAlignment="1" applyProtection="1">
      <alignment horizontal="justify" vertical="center"/>
      <protection hidden="1"/>
    </xf>
    <xf numFmtId="0" fontId="18" fillId="4" borderId="0" xfId="202" applyFont="1" applyFill="1" applyBorder="1" applyAlignment="1" applyProtection="1">
      <alignment horizontal="justify" vertical="top" wrapText="1"/>
      <protection locked="0" hidden="1"/>
    </xf>
    <xf numFmtId="0" fontId="17" fillId="15" borderId="0" xfId="204" applyFont="1" applyFill="1" applyAlignment="1" applyProtection="1">
      <alignment horizontal="left" vertical="center" wrapText="1"/>
      <protection hidden="1"/>
    </xf>
    <xf numFmtId="0" fontId="17" fillId="0" borderId="0" xfId="204" applyFont="1" applyAlignment="1" applyProtection="1">
      <alignment horizontal="center" vertical="center" wrapText="1"/>
      <protection hidden="1"/>
    </xf>
    <xf numFmtId="0" fontId="52" fillId="0" borderId="0" xfId="203" applyFont="1" applyAlignment="1" applyProtection="1">
      <alignment horizontal="left" vertical="top"/>
      <protection hidden="1"/>
    </xf>
    <xf numFmtId="0" fontId="17" fillId="0" borderId="0" xfId="199" applyNumberFormat="1" applyFont="1" applyFill="1" applyBorder="1" applyAlignment="1" applyProtection="1">
      <alignment horizontal="justify" vertical="center"/>
      <protection hidden="1"/>
    </xf>
    <xf numFmtId="168" fontId="28" fillId="0" borderId="0" xfId="0" applyNumberFormat="1" applyFont="1" applyAlignment="1" applyProtection="1">
      <alignment horizontal="center" vertical="center" wrapText="1"/>
      <protection hidden="1"/>
    </xf>
    <xf numFmtId="0" fontId="17" fillId="0" borderId="0" xfId="0" applyFont="1" applyAlignment="1" applyProtection="1">
      <alignment horizontal="left" vertical="center" wrapText="1"/>
      <protection hidden="1"/>
    </xf>
    <xf numFmtId="0" fontId="30" fillId="0" borderId="0" xfId="204" applyFont="1" applyAlignment="1" applyProtection="1">
      <alignment horizontal="center" vertical="center" wrapText="1"/>
      <protection hidden="1"/>
    </xf>
    <xf numFmtId="0" fontId="18" fillId="0" borderId="0" xfId="204" applyAlignment="1" applyProtection="1">
      <alignment horizontal="justify" vertical="top" wrapText="1"/>
      <protection hidden="1"/>
    </xf>
    <xf numFmtId="0" fontId="17" fillId="0" borderId="0" xfId="204" applyFont="1" applyAlignment="1" applyProtection="1">
      <alignment horizontal="center" vertical="center"/>
      <protection hidden="1"/>
    </xf>
    <xf numFmtId="2" fontId="18" fillId="0" borderId="0" xfId="204" applyNumberFormat="1" applyAlignment="1" applyProtection="1">
      <alignment horizontal="right" vertical="center"/>
      <protection hidden="1"/>
    </xf>
    <xf numFmtId="168" fontId="17" fillId="0" borderId="0" xfId="0" applyNumberFormat="1" applyFont="1" applyAlignment="1" applyProtection="1">
      <alignment horizontal="center" vertical="center" wrapText="1"/>
      <protection hidden="1"/>
    </xf>
    <xf numFmtId="0" fontId="17" fillId="0" borderId="5" xfId="204" applyFont="1" applyBorder="1" applyAlignment="1" applyProtection="1">
      <alignment horizontal="left" vertical="center"/>
      <protection hidden="1"/>
    </xf>
    <xf numFmtId="0" fontId="17" fillId="0" borderId="0" xfId="204" applyFont="1" applyAlignment="1" applyProtection="1">
      <alignment horizontal="left" vertical="center"/>
      <protection hidden="1"/>
    </xf>
    <xf numFmtId="0" fontId="18" fillId="0" borderId="0" xfId="204" applyAlignment="1" applyProtection="1">
      <alignment horizontal="justify" vertical="center" wrapText="1"/>
      <protection hidden="1"/>
    </xf>
    <xf numFmtId="0" fontId="32" fillId="9" borderId="0" xfId="0" applyFont="1" applyFill="1" applyAlignment="1" applyProtection="1">
      <alignment horizontal="center" vertical="center" wrapText="1"/>
      <protection hidden="1"/>
    </xf>
    <xf numFmtId="0" fontId="32" fillId="9" borderId="7" xfId="0" applyFont="1" applyFill="1" applyBorder="1" applyAlignment="1" applyProtection="1">
      <alignment horizontal="center" vertical="center" wrapText="1"/>
      <protection hidden="1"/>
    </xf>
    <xf numFmtId="0" fontId="52" fillId="0" borderId="0" xfId="193" applyFont="1" applyAlignment="1">
      <alignment horizontal="justify" vertical="top"/>
    </xf>
    <xf numFmtId="0" fontId="0" fillId="0" borderId="0" xfId="193" applyFont="1" applyAlignment="1">
      <alignment horizontal="justify" vertical="top"/>
    </xf>
    <xf numFmtId="0" fontId="17" fillId="0" borderId="0" xfId="193" applyFont="1" applyAlignment="1">
      <alignment horizontal="justify" vertical="center"/>
    </xf>
    <xf numFmtId="0" fontId="17" fillId="0" borderId="0" xfId="193" applyFont="1" applyAlignment="1">
      <alignment horizontal="center" vertical="center"/>
    </xf>
    <xf numFmtId="0" fontId="52" fillId="4" borderId="0" xfId="193" applyFont="1" applyFill="1" applyAlignment="1" applyProtection="1">
      <alignment horizontal="left" vertical="center"/>
      <protection locked="0"/>
    </xf>
    <xf numFmtId="178" fontId="52" fillId="0" borderId="0" xfId="193" applyNumberFormat="1" applyFont="1" applyAlignment="1">
      <alignment horizontal="left" vertical="center"/>
    </xf>
    <xf numFmtId="0" fontId="17" fillId="15" borderId="0" xfId="193" applyFont="1" applyFill="1" applyAlignment="1">
      <alignment horizontal="justify" vertical="top"/>
    </xf>
    <xf numFmtId="0" fontId="52" fillId="0" borderId="0" xfId="193" applyFont="1" applyAlignment="1">
      <alignment horizontal="justify" vertical="center"/>
    </xf>
    <xf numFmtId="0" fontId="52" fillId="0" borderId="0" xfId="193" applyFont="1" applyAlignment="1">
      <alignment horizontal="center" vertical="top"/>
    </xf>
    <xf numFmtId="0" fontId="42" fillId="0" borderId="0" xfId="193" quotePrefix="1" applyFont="1" applyAlignment="1">
      <alignment horizontal="center" vertical="center"/>
    </xf>
    <xf numFmtId="0" fontId="0" fillId="4" borderId="22" xfId="0" applyFill="1" applyBorder="1" applyAlignment="1" applyProtection="1">
      <alignment horizontal="left" vertical="center"/>
      <protection locked="0"/>
    </xf>
    <xf numFmtId="0" fontId="52" fillId="4" borderId="22" xfId="0" applyFont="1" applyFill="1" applyBorder="1" applyAlignment="1" applyProtection="1">
      <alignment horizontal="left" vertical="center"/>
      <protection locked="0"/>
    </xf>
    <xf numFmtId="0" fontId="52" fillId="0" borderId="42" xfId="0" applyFont="1" applyBorder="1" applyAlignment="1">
      <alignment horizontal="justify" vertical="center" wrapText="1"/>
    </xf>
    <xf numFmtId="0" fontId="52" fillId="0" borderId="22" xfId="0" applyFont="1" applyBorder="1" applyAlignment="1">
      <alignment horizontal="left" vertical="center" indent="2"/>
    </xf>
    <xf numFmtId="0" fontId="52" fillId="0" borderId="41" xfId="0" applyFont="1" applyBorder="1" applyAlignment="1">
      <alignment horizontal="left" vertical="center" indent="2"/>
    </xf>
    <xf numFmtId="0" fontId="52" fillId="0" borderId="42" xfId="0" applyFont="1" applyBorder="1" applyAlignment="1">
      <alignment horizontal="left" vertical="center" indent="2"/>
    </xf>
    <xf numFmtId="0" fontId="52" fillId="0" borderId="0" xfId="0" applyFont="1" applyAlignment="1">
      <alignment horizontal="left" vertical="center" indent="2"/>
    </xf>
    <xf numFmtId="0" fontId="52" fillId="0" borderId="0" xfId="0" applyFont="1" applyAlignment="1">
      <alignment horizontal="left" vertical="center" wrapText="1" indent="2"/>
    </xf>
    <xf numFmtId="178" fontId="17" fillId="0" borderId="0" xfId="193" applyNumberFormat="1" applyFont="1" applyAlignment="1">
      <alignment horizontal="left" vertical="center" indent="1"/>
    </xf>
    <xf numFmtId="0" fontId="0" fillId="0" borderId="0" xfId="193" applyFont="1" applyAlignment="1">
      <alignment horizontal="center" vertical="top"/>
    </xf>
    <xf numFmtId="0" fontId="0" fillId="0" borderId="0" xfId="0" applyAlignment="1">
      <alignment horizontal="left" vertical="top" wrapText="1"/>
    </xf>
    <xf numFmtId="0" fontId="18" fillId="0" borderId="0" xfId="208" applyFont="1" applyAlignment="1" applyProtection="1">
      <alignment horizontal="justify" vertical="center" wrapText="1"/>
      <protection hidden="1"/>
    </xf>
    <xf numFmtId="0" fontId="20" fillId="0" borderId="0" xfId="208" applyFont="1" applyAlignment="1" applyProtection="1">
      <alignment horizontal="left"/>
      <protection hidden="1"/>
    </xf>
    <xf numFmtId="0" fontId="20" fillId="0" borderId="7" xfId="208" applyFont="1" applyBorder="1" applyAlignment="1" applyProtection="1">
      <alignment horizontal="left"/>
      <protection hidden="1"/>
    </xf>
    <xf numFmtId="1" fontId="17" fillId="0" borderId="14" xfId="208" applyNumberFormat="1" applyFont="1" applyBorder="1" applyAlignment="1" applyProtection="1">
      <alignment horizontal="center" vertical="center" wrapText="1"/>
      <protection hidden="1"/>
    </xf>
    <xf numFmtId="1" fontId="17" fillId="0" borderId="15" xfId="208" applyNumberFormat="1" applyFont="1" applyBorder="1" applyAlignment="1" applyProtection="1">
      <alignment horizontal="center"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4" fontId="17" fillId="0" borderId="0" xfId="208" applyNumberFormat="1" applyFont="1" applyAlignment="1" applyProtection="1">
      <alignment horizontal="right" vertical="center" wrapText="1"/>
      <protection hidden="1"/>
    </xf>
    <xf numFmtId="1" fontId="17" fillId="0" borderId="4" xfId="208" applyNumberFormat="1" applyFont="1" applyBorder="1" applyAlignment="1" applyProtection="1">
      <alignment horizontal="center" vertical="center" wrapText="1"/>
      <protection hidden="1"/>
    </xf>
    <xf numFmtId="4" fontId="17" fillId="0" borderId="4" xfId="208" applyNumberFormat="1" applyFont="1" applyBorder="1" applyAlignment="1" applyProtection="1">
      <alignment horizontal="center" vertical="center" wrapText="1"/>
      <protection hidden="1"/>
    </xf>
    <xf numFmtId="0" fontId="18" fillId="0" borderId="7" xfId="208" applyFont="1" applyBorder="1" applyAlignment="1" applyProtection="1">
      <alignment horizontal="justify" vertical="center" wrapText="1"/>
      <protection hidden="1"/>
    </xf>
    <xf numFmtId="0" fontId="18" fillId="0" borderId="0" xfId="208"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5" fillId="0" borderId="30" xfId="208" applyNumberFormat="1" applyFont="1" applyBorder="1" applyAlignment="1" applyProtection="1">
      <alignment horizontal="justify" vertical="center" wrapText="1"/>
      <protection hidden="1"/>
    </xf>
    <xf numFmtId="1" fontId="25" fillId="0" borderId="10" xfId="208" applyNumberFormat="1" applyFont="1" applyBorder="1" applyAlignment="1" applyProtection="1">
      <alignment horizontal="justify" vertical="center" wrapText="1"/>
      <protection hidden="1"/>
    </xf>
    <xf numFmtId="1" fontId="25" fillId="0" borderId="31" xfId="208" applyNumberFormat="1" applyFont="1" applyBorder="1" applyAlignment="1" applyProtection="1">
      <alignment horizontal="justify" vertical="center" wrapText="1"/>
      <protection hidden="1"/>
    </xf>
    <xf numFmtId="4" fontId="17" fillId="0" borderId="30" xfId="208" applyNumberFormat="1" applyFont="1" applyBorder="1" applyAlignment="1" applyProtection="1">
      <alignment horizontal="center" vertical="center" wrapText="1"/>
      <protection hidden="1"/>
    </xf>
    <xf numFmtId="4" fontId="17" fillId="0" borderId="31" xfId="208" applyNumberFormat="1" applyFont="1" applyBorder="1" applyAlignment="1" applyProtection="1">
      <alignment horizontal="center" vertical="center" wrapText="1"/>
      <protection hidden="1"/>
    </xf>
    <xf numFmtId="1" fontId="18" fillId="0" borderId="0" xfId="208" applyNumberFormat="1" applyFont="1" applyAlignment="1" applyProtection="1">
      <alignment horizontal="justify" vertical="top" wrapText="1"/>
      <protection hidden="1"/>
    </xf>
    <xf numFmtId="0" fontId="18" fillId="0" borderId="0" xfId="208" applyFont="1" applyAlignment="1" applyProtection="1">
      <alignment horizontal="justify" vertical="top" wrapText="1"/>
      <protection hidden="1"/>
    </xf>
    <xf numFmtId="0" fontId="18" fillId="0" borderId="7" xfId="208" applyFont="1" applyBorder="1" applyAlignment="1" applyProtection="1">
      <alignment horizontal="justify" vertical="top" wrapText="1"/>
      <protection hidden="1"/>
    </xf>
    <xf numFmtId="1" fontId="25" fillId="0" borderId="4" xfId="207" applyNumberFormat="1" applyFont="1" applyBorder="1" applyAlignment="1" applyProtection="1">
      <alignment horizontal="justify"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3" xfId="207" applyNumberFormat="1" applyFont="1" applyBorder="1" applyAlignment="1" applyProtection="1">
      <alignment horizontal="center" vertical="center" wrapText="1"/>
      <protection hidden="1"/>
    </xf>
    <xf numFmtId="0" fontId="18" fillId="0" borderId="0" xfId="207" applyFont="1" applyAlignment="1" applyProtection="1">
      <alignment horizontal="lef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4" fontId="17" fillId="0" borderId="0" xfId="207" applyNumberFormat="1" applyFont="1" applyAlignment="1" applyProtection="1">
      <alignment horizontal="right" vertical="center" wrapText="1"/>
      <protection hidden="1"/>
    </xf>
    <xf numFmtId="4" fontId="17" fillId="0" borderId="4" xfId="207" applyNumberFormat="1" applyFont="1" applyBorder="1" applyAlignment="1" applyProtection="1">
      <alignment horizontal="center"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1" fontId="17" fillId="0" borderId="14" xfId="207" applyNumberFormat="1" applyFont="1" applyBorder="1" applyAlignment="1" applyProtection="1">
      <alignment horizontal="center" vertical="center" wrapText="1"/>
      <protection hidden="1"/>
    </xf>
    <xf numFmtId="1" fontId="17" fillId="0" borderId="15"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horizontal="center" vertical="center" wrapText="1"/>
      <protection hidden="1"/>
    </xf>
    <xf numFmtId="0" fontId="18" fillId="0" borderId="10" xfId="207" applyFont="1" applyBorder="1" applyAlignment="1" applyProtection="1">
      <alignment horizontal="left" vertical="center" wrapText="1"/>
      <protection hidden="1"/>
    </xf>
    <xf numFmtId="0" fontId="18" fillId="0" borderId="31" xfId="207" applyFont="1" applyBorder="1" applyAlignment="1" applyProtection="1">
      <alignment horizontal="left" vertical="center" wrapText="1"/>
      <protection hidden="1"/>
    </xf>
    <xf numFmtId="1" fontId="18" fillId="0" borderId="0" xfId="207" applyNumberFormat="1" applyFont="1" applyAlignment="1" applyProtection="1">
      <alignment horizontal="justify" vertical="top" wrapText="1"/>
      <protection hidden="1"/>
    </xf>
    <xf numFmtId="0" fontId="18" fillId="0" borderId="0" xfId="207" applyFont="1" applyAlignment="1" applyProtection="1">
      <alignment horizontal="justify" vertical="top" wrapText="1"/>
      <protection hidden="1"/>
    </xf>
    <xf numFmtId="0" fontId="18" fillId="0" borderId="7" xfId="207" applyFont="1" applyBorder="1" applyAlignment="1" applyProtection="1">
      <alignment horizontal="justify" vertical="top" wrapText="1"/>
      <protection hidden="1"/>
    </xf>
    <xf numFmtId="2" fontId="36" fillId="0" borderId="0" xfId="197" applyNumberFormat="1" applyFont="1" applyAlignment="1" applyProtection="1">
      <alignment horizontal="left" vertical="center"/>
      <protection hidden="1"/>
    </xf>
  </cellXfs>
  <cellStyles count="247">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21" xr:uid="{00000000-0005-0000-0000-000000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38" xr:uid="{8343B1C0-140A-4946-A99E-A3D37F5FFBE4}"/>
    <cellStyle name="Comma 45" xfId="242" xr:uid="{536FC67C-BEB2-4178-8E74-215C14461F7D}"/>
    <cellStyle name="Comma 46" xfId="244" xr:uid="{05546542-B553-46AB-9BD1-7D51C1EF6943}"/>
    <cellStyle name="Comma 47" xfId="246" xr:uid="{1DBE2FA1-E702-413B-A75A-0501C196C944}"/>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Excel Built-in Normal" xfId="219" xr:uid="{76C70709-5E3B-4821-920B-B01B8FA9DFE6}"/>
    <cellStyle name="Formula" xfId="70" xr:uid="{00000000-0005-0000-0000-000045000000}"/>
    <cellStyle name="Formula 2" xfId="71" xr:uid="{00000000-0005-0000-0000-000046000000}"/>
    <cellStyle name="Formula 2 2" xfId="72" xr:uid="{00000000-0005-0000-0000-000047000000}"/>
    <cellStyle name="Header1" xfId="73" xr:uid="{00000000-0005-0000-0000-000048000000}"/>
    <cellStyle name="Header2" xfId="74" xr:uid="{00000000-0005-0000-0000-000049000000}"/>
    <cellStyle name="Hyperlink" xfId="223" xr:uid="{00000000-0005-0000-0000-000002000000}"/>
    <cellStyle name="Hypertextový odkaz" xfId="75" xr:uid="{00000000-0005-0000-0000-00004A000000}"/>
    <cellStyle name="Hypertextový odkaz 2" xfId="76" xr:uid="{00000000-0005-0000-0000-00004B000000}"/>
    <cellStyle name="Hypertextový odkaz 2 2" xfId="77" xr:uid="{00000000-0005-0000-0000-00004C000000}"/>
    <cellStyle name="no dec" xfId="78" xr:uid="{00000000-0005-0000-0000-00004D000000}"/>
    <cellStyle name="no dec 2" xfId="79" xr:uid="{00000000-0005-0000-0000-00004E000000}"/>
    <cellStyle name="no dec 2 2" xfId="80" xr:uid="{00000000-0005-0000-0000-00004F000000}"/>
    <cellStyle name="Normal" xfId="0" builtinId="0"/>
    <cellStyle name="Normal - Style1" xfId="81" xr:uid="{00000000-0005-0000-0000-000051000000}"/>
    <cellStyle name="Normal - Style1 2" xfId="82" xr:uid="{00000000-0005-0000-0000-000052000000}"/>
    <cellStyle name="Normal 10" xfId="83" xr:uid="{00000000-0005-0000-0000-000053000000}"/>
    <cellStyle name="Normal 10 2" xfId="84" xr:uid="{00000000-0005-0000-0000-000054000000}"/>
    <cellStyle name="Normal 10 3" xfId="222" xr:uid="{00000000-0005-0000-0000-000004000000}"/>
    <cellStyle name="Normal 100" xfId="230" xr:uid="{6CDDA98D-BE76-4268-9EED-936FC9AF3941}"/>
    <cellStyle name="Normal 101" xfId="231" xr:uid="{0158BFBA-C636-4536-BA7A-3C56F11DFD3D}"/>
    <cellStyle name="Normal 102" xfId="232" xr:uid="{0CFFE08F-0CC1-4F33-8CC5-AD66BED87046}"/>
    <cellStyle name="Normal 103" xfId="233" xr:uid="{79C21D78-63C2-46C9-8B9A-70A6F927DD2F}"/>
    <cellStyle name="Normal 104" xfId="234" xr:uid="{A87011F6-8442-4451-8D88-0E6850D92416}"/>
    <cellStyle name="Normal 105" xfId="235" xr:uid="{3AA947F4-89E6-47C3-850E-52C8F20B020D}"/>
    <cellStyle name="Normal 106" xfId="236" xr:uid="{9E7673AA-9662-46EB-AD38-3B22A2CCF5FF}"/>
    <cellStyle name="Normal 107" xfId="237" xr:uid="{770EEE12-8728-4103-A506-B49E08CCEF85}"/>
    <cellStyle name="Normal 108" xfId="241" xr:uid="{57F0FA06-52D7-4B88-AFBC-8A99DC930522}"/>
    <cellStyle name="Normal 109" xfId="243" xr:uid="{265DC578-C471-4F43-BA9A-95D00676C7B4}"/>
    <cellStyle name="Normal 11" xfId="85" xr:uid="{00000000-0005-0000-0000-000055000000}"/>
    <cellStyle name="Normal 11 2" xfId="86" xr:uid="{00000000-0005-0000-0000-000056000000}"/>
    <cellStyle name="Normal 110" xfId="245" xr:uid="{F4D64553-8EB3-48FA-8580-50378699F9D0}"/>
    <cellStyle name="Normal 12" xfId="87" xr:uid="{00000000-0005-0000-0000-000057000000}"/>
    <cellStyle name="Normal 12 2" xfId="88" xr:uid="{00000000-0005-0000-0000-000058000000}"/>
    <cellStyle name="Normal 13" xfId="89" xr:uid="{00000000-0005-0000-0000-000059000000}"/>
    <cellStyle name="Normal 14" xfId="90" xr:uid="{00000000-0005-0000-0000-00005A000000}"/>
    <cellStyle name="Normal 15" xfId="91" xr:uid="{00000000-0005-0000-0000-00005B000000}"/>
    <cellStyle name="Normal 16" xfId="92" xr:uid="{00000000-0005-0000-0000-00005C000000}"/>
    <cellStyle name="Normal 17" xfId="93" xr:uid="{00000000-0005-0000-0000-00005D000000}"/>
    <cellStyle name="Normal 18" xfId="94" xr:uid="{00000000-0005-0000-0000-00005E000000}"/>
    <cellStyle name="Normal 19" xfId="95" xr:uid="{00000000-0005-0000-0000-00005F000000}"/>
    <cellStyle name="Normal 2" xfId="96" xr:uid="{00000000-0005-0000-0000-000060000000}"/>
    <cellStyle name="Normal 2 2" xfId="97" xr:uid="{00000000-0005-0000-0000-000061000000}"/>
    <cellStyle name="Normal 2 2 2" xfId="225" xr:uid="{00000000-0005-0000-0000-000006000000}"/>
    <cellStyle name="Normal 2 2 3" xfId="239" xr:uid="{DA8A7FFA-C6C3-45E6-AD2D-37DB55F85CC0}"/>
    <cellStyle name="Normal 2 3" xfId="98" xr:uid="{00000000-0005-0000-0000-000062000000}"/>
    <cellStyle name="Normal 2 4" xfId="224" xr:uid="{00000000-0005-0000-0000-000007000000}"/>
    <cellStyle name="Normal 2 5" xfId="228" xr:uid="{00000000-0005-0000-0000-000005000000}"/>
    <cellStyle name="Normal 2 6" xfId="240" xr:uid="{33C5CAF9-0369-42CF-91BE-D2782D62C2EE}"/>
    <cellStyle name="Normal 20" xfId="99" xr:uid="{00000000-0005-0000-0000-000063000000}"/>
    <cellStyle name="Normal 21" xfId="100" xr:uid="{00000000-0005-0000-0000-000064000000}"/>
    <cellStyle name="Normal 22" xfId="101" xr:uid="{00000000-0005-0000-0000-000065000000}"/>
    <cellStyle name="Normal 23" xfId="102" xr:uid="{00000000-0005-0000-0000-000066000000}"/>
    <cellStyle name="Normal 24" xfId="103" xr:uid="{00000000-0005-0000-0000-000067000000}"/>
    <cellStyle name="Normal 25" xfId="104" xr:uid="{00000000-0005-0000-0000-000068000000}"/>
    <cellStyle name="Normal 26" xfId="105" xr:uid="{00000000-0005-0000-0000-000069000000}"/>
    <cellStyle name="Normal 27" xfId="106" xr:uid="{00000000-0005-0000-0000-00006A000000}"/>
    <cellStyle name="Normal 28" xfId="107" xr:uid="{00000000-0005-0000-0000-00006B000000}"/>
    <cellStyle name="Normal 29" xfId="108" xr:uid="{00000000-0005-0000-0000-00006C000000}"/>
    <cellStyle name="Normal 3" xfId="109" xr:uid="{00000000-0005-0000-0000-00006D000000}"/>
    <cellStyle name="Normal 3 2" xfId="110" xr:uid="{00000000-0005-0000-0000-00006E000000}"/>
    <cellStyle name="Normal 3 3" xfId="111" xr:uid="{00000000-0005-0000-0000-00006F000000}"/>
    <cellStyle name="Normal 3 4" xfId="227" xr:uid="{00000000-0005-0000-0000-000008000000}"/>
    <cellStyle name="Normal 30" xfId="112" xr:uid="{00000000-0005-0000-0000-000070000000}"/>
    <cellStyle name="Normal 31" xfId="113" xr:uid="{00000000-0005-0000-0000-000071000000}"/>
    <cellStyle name="Normal 32" xfId="114" xr:uid="{00000000-0005-0000-0000-000072000000}"/>
    <cellStyle name="Normal 33" xfId="115" xr:uid="{00000000-0005-0000-0000-000073000000}"/>
    <cellStyle name="Normal 34" xfId="116" xr:uid="{00000000-0005-0000-0000-000074000000}"/>
    <cellStyle name="Normal 35" xfId="117" xr:uid="{00000000-0005-0000-0000-000075000000}"/>
    <cellStyle name="Normal 36" xfId="118" xr:uid="{00000000-0005-0000-0000-000076000000}"/>
    <cellStyle name="Normal 37" xfId="119" xr:uid="{00000000-0005-0000-0000-000077000000}"/>
    <cellStyle name="Normal 38" xfId="120" xr:uid="{00000000-0005-0000-0000-000078000000}"/>
    <cellStyle name="Normal 39" xfId="121" xr:uid="{00000000-0005-0000-0000-000079000000}"/>
    <cellStyle name="Normal 4" xfId="122" xr:uid="{00000000-0005-0000-0000-00007A000000}"/>
    <cellStyle name="Normal 4 2" xfId="123" xr:uid="{00000000-0005-0000-0000-00007B000000}"/>
    <cellStyle name="Normal 4 3" xfId="124" xr:uid="{00000000-0005-0000-0000-00007C000000}"/>
    <cellStyle name="Normal 40" xfId="125" xr:uid="{00000000-0005-0000-0000-00007D000000}"/>
    <cellStyle name="Normal 41" xfId="126" xr:uid="{00000000-0005-0000-0000-00007E000000}"/>
    <cellStyle name="Normal 42" xfId="127" xr:uid="{00000000-0005-0000-0000-00007F000000}"/>
    <cellStyle name="Normal 43" xfId="128" xr:uid="{00000000-0005-0000-0000-000080000000}"/>
    <cellStyle name="Normal 44" xfId="129" xr:uid="{00000000-0005-0000-0000-000081000000}"/>
    <cellStyle name="Normal 45" xfId="130" xr:uid="{00000000-0005-0000-0000-000082000000}"/>
    <cellStyle name="Normal 46" xfId="131" xr:uid="{00000000-0005-0000-0000-000083000000}"/>
    <cellStyle name="Normal 47" xfId="132" xr:uid="{00000000-0005-0000-0000-000084000000}"/>
    <cellStyle name="Normal 48" xfId="133" xr:uid="{00000000-0005-0000-0000-000085000000}"/>
    <cellStyle name="Normal 49" xfId="134" xr:uid="{00000000-0005-0000-0000-000086000000}"/>
    <cellStyle name="Normal 5" xfId="135" xr:uid="{00000000-0005-0000-0000-000087000000}"/>
    <cellStyle name="Normal 5 2" xfId="136" xr:uid="{00000000-0005-0000-0000-000088000000}"/>
    <cellStyle name="Normal 5 3" xfId="226" xr:uid="{00000000-0005-0000-0000-000009000000}"/>
    <cellStyle name="Normal 50" xfId="137" xr:uid="{00000000-0005-0000-0000-000089000000}"/>
    <cellStyle name="Normal 51" xfId="138" xr:uid="{00000000-0005-0000-0000-00008A000000}"/>
    <cellStyle name="Normal 52" xfId="139" xr:uid="{00000000-0005-0000-0000-00008B000000}"/>
    <cellStyle name="Normal 53" xfId="140" xr:uid="{00000000-0005-0000-0000-00008C000000}"/>
    <cellStyle name="Normal 54" xfId="141" xr:uid="{00000000-0005-0000-0000-00008D000000}"/>
    <cellStyle name="Normal 55" xfId="142" xr:uid="{00000000-0005-0000-0000-00008E000000}"/>
    <cellStyle name="Normal 56" xfId="143" xr:uid="{00000000-0005-0000-0000-00008F000000}"/>
    <cellStyle name="Normal 57" xfId="144" xr:uid="{00000000-0005-0000-0000-000090000000}"/>
    <cellStyle name="Normal 58" xfId="145" xr:uid="{00000000-0005-0000-0000-000091000000}"/>
    <cellStyle name="Normal 59" xfId="146" xr:uid="{00000000-0005-0000-0000-000092000000}"/>
    <cellStyle name="Normal 6" xfId="147" xr:uid="{00000000-0005-0000-0000-000093000000}"/>
    <cellStyle name="Normal 6 2" xfId="148" xr:uid="{00000000-0005-0000-0000-000094000000}"/>
    <cellStyle name="Normal 60" xfId="149" xr:uid="{00000000-0005-0000-0000-000095000000}"/>
    <cellStyle name="Normal 61" xfId="150" xr:uid="{00000000-0005-0000-0000-000096000000}"/>
    <cellStyle name="Normal 62" xfId="151" xr:uid="{00000000-0005-0000-0000-000097000000}"/>
    <cellStyle name="Normal 63" xfId="152" xr:uid="{00000000-0005-0000-0000-000098000000}"/>
    <cellStyle name="Normal 64" xfId="153" xr:uid="{00000000-0005-0000-0000-000099000000}"/>
    <cellStyle name="Normal 65" xfId="154" xr:uid="{00000000-0005-0000-0000-00009A000000}"/>
    <cellStyle name="Normal 66" xfId="155" xr:uid="{00000000-0005-0000-0000-00009B000000}"/>
    <cellStyle name="Normal 67" xfId="156" xr:uid="{00000000-0005-0000-0000-00009C000000}"/>
    <cellStyle name="Normal 68" xfId="157" xr:uid="{00000000-0005-0000-0000-00009D000000}"/>
    <cellStyle name="Normal 69" xfId="158" xr:uid="{00000000-0005-0000-0000-00009E000000}"/>
    <cellStyle name="Normal 7" xfId="159" xr:uid="{00000000-0005-0000-0000-00009F000000}"/>
    <cellStyle name="Normal 7 2" xfId="160" xr:uid="{00000000-0005-0000-0000-0000A0000000}"/>
    <cellStyle name="Normal 70" xfId="161" xr:uid="{00000000-0005-0000-0000-0000A1000000}"/>
    <cellStyle name="Normal 71" xfId="162" xr:uid="{00000000-0005-0000-0000-0000A2000000}"/>
    <cellStyle name="Normal 72" xfId="163" xr:uid="{00000000-0005-0000-0000-0000A3000000}"/>
    <cellStyle name="Normal 73" xfId="164" xr:uid="{00000000-0005-0000-0000-0000A4000000}"/>
    <cellStyle name="Normal 74" xfId="165" xr:uid="{00000000-0005-0000-0000-0000A5000000}"/>
    <cellStyle name="Normal 75" xfId="166" xr:uid="{00000000-0005-0000-0000-0000A6000000}"/>
    <cellStyle name="Normal 76" xfId="167" xr:uid="{00000000-0005-0000-0000-0000A7000000}"/>
    <cellStyle name="Normal 77" xfId="168" xr:uid="{00000000-0005-0000-0000-0000A8000000}"/>
    <cellStyle name="Normal 78" xfId="169" xr:uid="{00000000-0005-0000-0000-0000A9000000}"/>
    <cellStyle name="Normal 79" xfId="170" xr:uid="{00000000-0005-0000-0000-0000AA000000}"/>
    <cellStyle name="Normal 8" xfId="171" xr:uid="{00000000-0005-0000-0000-0000AB000000}"/>
    <cellStyle name="Normal 8 2" xfId="172" xr:uid="{00000000-0005-0000-0000-0000AC000000}"/>
    <cellStyle name="Normal 80" xfId="173" xr:uid="{00000000-0005-0000-0000-0000AD000000}"/>
    <cellStyle name="Normal 81" xfId="174" xr:uid="{00000000-0005-0000-0000-0000AE000000}"/>
    <cellStyle name="Normal 82" xfId="175" xr:uid="{00000000-0005-0000-0000-0000AF000000}"/>
    <cellStyle name="Normal 83" xfId="176" xr:uid="{00000000-0005-0000-0000-0000B0000000}"/>
    <cellStyle name="Normal 84" xfId="177" xr:uid="{00000000-0005-0000-0000-0000B1000000}"/>
    <cellStyle name="Normal 85" xfId="178" xr:uid="{00000000-0005-0000-0000-0000B2000000}"/>
    <cellStyle name="Normal 86" xfId="179" xr:uid="{00000000-0005-0000-0000-0000B3000000}"/>
    <cellStyle name="Normal 87" xfId="180" xr:uid="{00000000-0005-0000-0000-0000B4000000}"/>
    <cellStyle name="Normal 88" xfId="181" xr:uid="{00000000-0005-0000-0000-0000B5000000}"/>
    <cellStyle name="Normal 89" xfId="182" xr:uid="{00000000-0005-0000-0000-0000B6000000}"/>
    <cellStyle name="Normal 9" xfId="183" xr:uid="{00000000-0005-0000-0000-0000B7000000}"/>
    <cellStyle name="Normal 9 2" xfId="184" xr:uid="{00000000-0005-0000-0000-0000B8000000}"/>
    <cellStyle name="Normal 90" xfId="185" xr:uid="{00000000-0005-0000-0000-0000B9000000}"/>
    <cellStyle name="Normal 91" xfId="186" xr:uid="{00000000-0005-0000-0000-0000BA000000}"/>
    <cellStyle name="Normal 92" xfId="187" xr:uid="{00000000-0005-0000-0000-0000BB000000}"/>
    <cellStyle name="Normal 93" xfId="188" xr:uid="{00000000-0005-0000-0000-0000BC000000}"/>
    <cellStyle name="Normal 94" xfId="189" xr:uid="{00000000-0005-0000-0000-0000BD000000}"/>
    <cellStyle name="Normal 95" xfId="190" xr:uid="{00000000-0005-0000-0000-0000BE000000}"/>
    <cellStyle name="Normal 96" xfId="191" xr:uid="{00000000-0005-0000-0000-0000BF000000}"/>
    <cellStyle name="Normal 97" xfId="192" xr:uid="{00000000-0005-0000-0000-0000C0000000}"/>
    <cellStyle name="Normal 98" xfId="220" xr:uid="{00000000-0005-0000-0000-00000B010000}"/>
    <cellStyle name="Normal 99" xfId="229" xr:uid="{00000000-0005-0000-0000-000012010000}"/>
    <cellStyle name="Normal_Annexures TW 04" xfId="193" xr:uid="{00000000-0005-0000-0000-0000C1000000}"/>
    <cellStyle name="Normal_Annexures TW 04 2" xfId="194" xr:uid="{00000000-0005-0000-0000-0000C2000000}"/>
    <cellStyle name="Normal_Attach 3(JV)" xfId="195" xr:uid="{00000000-0005-0000-0000-0000C3000000}"/>
    <cellStyle name="Normal_Attacments TW 04" xfId="196" xr:uid="{00000000-0005-0000-0000-0000C4000000}"/>
    <cellStyle name="Normal_Entertainment Form" xfId="197" xr:uid="{00000000-0005-0000-0000-0000C5000000}"/>
    <cellStyle name="Normal_final 765-6Z-DOM-1" xfId="198" xr:uid="{00000000-0005-0000-0000-0000C6000000}"/>
    <cellStyle name="Normal_pgcil-tivim-pricesched" xfId="199" xr:uid="{00000000-0005-0000-0000-0000C7000000}"/>
    <cellStyle name="Normal_pgcil-tivim-pricesched_Sch-3 " xfId="200" xr:uid="{00000000-0005-0000-0000-0000C8000000}"/>
    <cellStyle name="Normal_PRICE SCHEDULE-4 to 6-A4" xfId="201" xr:uid="{00000000-0005-0000-0000-0000C9000000}"/>
    <cellStyle name="Normal_PRICE SCHEDULE-4 to 6-A4 2" xfId="202" xr:uid="{00000000-0005-0000-0000-0000CA000000}"/>
    <cellStyle name="Normal_Price_Schedules for Insulator Package Rev-01" xfId="203" xr:uid="{00000000-0005-0000-0000-0000CB000000}"/>
    <cellStyle name="Normal_PRICE-SCHE Bihar-Rev-2-corrections" xfId="204" xr:uid="{00000000-0005-0000-0000-0000CC000000}"/>
    <cellStyle name="Normal_PRICE-SCHE Bihar-Rev-2-corrections_Annexures TW 04" xfId="205" xr:uid="{00000000-0005-0000-0000-0000CD000000}"/>
    <cellStyle name="Normal_PRICE-SCHE Bihar-Rev-2-corrections_Price_Schedules for Insulator Package Rev-01" xfId="206" xr:uid="{00000000-0005-0000-0000-0000CE000000}"/>
    <cellStyle name="Normal_QUOTED CORRECTED" xfId="207" xr:uid="{00000000-0005-0000-0000-0000CF000000}"/>
    <cellStyle name="Normal_QUOTED CORRECTED 2" xfId="208" xr:uid="{00000000-0005-0000-0000-0000D0000000}"/>
    <cellStyle name="Normal_Sch-1" xfId="209" xr:uid="{00000000-0005-0000-0000-0000D1000000}"/>
    <cellStyle name="Normal_Sch-3 " xfId="210" xr:uid="{00000000-0005-0000-0000-0000D2000000}"/>
    <cellStyle name="Normal_Sheet1" xfId="211" xr:uid="{00000000-0005-0000-0000-0000D3000000}"/>
    <cellStyle name="Percent 2" xfId="212" xr:uid="{00000000-0005-0000-0000-0000D4000000}"/>
    <cellStyle name="Percent 2 2" xfId="213" xr:uid="{00000000-0005-0000-0000-0000D5000000}"/>
    <cellStyle name="Popis" xfId="214" xr:uid="{00000000-0005-0000-0000-0000D6000000}"/>
    <cellStyle name="Sledovaný hypertextový odkaz" xfId="215" xr:uid="{00000000-0005-0000-0000-0000D7000000}"/>
    <cellStyle name="Sledovaný hypertextový odkaz 2" xfId="216" xr:uid="{00000000-0005-0000-0000-0000D8000000}"/>
    <cellStyle name="Sledovaný hypertextový odkaz 2 2" xfId="217" xr:uid="{00000000-0005-0000-0000-0000D9000000}"/>
    <cellStyle name="Standard_BS14" xfId="218" xr:uid="{00000000-0005-0000-0000-0000DA000000}"/>
  </cellStyles>
  <dxfs count="4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7'!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898" name="AutoShape 6">
          <a:extLst>
            <a:ext uri="{FF2B5EF4-FFF2-40B4-BE49-F238E27FC236}">
              <a16:creationId xmlns:a16="http://schemas.microsoft.com/office/drawing/2014/main" id="{00000000-0008-0000-0100-0000D252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899" name="AutoShape 7">
          <a:extLst>
            <a:ext uri="{FF2B5EF4-FFF2-40B4-BE49-F238E27FC236}">
              <a16:creationId xmlns:a16="http://schemas.microsoft.com/office/drawing/2014/main" id="{00000000-0008-0000-0100-0000D352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900" name="AutoShape 8">
          <a:extLst>
            <a:ext uri="{FF2B5EF4-FFF2-40B4-BE49-F238E27FC236}">
              <a16:creationId xmlns:a16="http://schemas.microsoft.com/office/drawing/2014/main" id="{00000000-0008-0000-0100-0000D452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901" name="AutoShape 9">
          <a:extLst>
            <a:ext uri="{FF2B5EF4-FFF2-40B4-BE49-F238E27FC236}">
              <a16:creationId xmlns:a16="http://schemas.microsoft.com/office/drawing/2014/main" id="{00000000-0008-0000-0100-0000D552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a:t>
          </a:r>
        </a:p>
      </xdr:txBody>
    </xdr:sp>
    <xdr:clientData/>
  </xdr:twoCellAnchor>
  <xdr:twoCellAnchor>
    <xdr:from>
      <xdr:col>1</xdr:col>
      <xdr:colOff>47625</xdr:colOff>
      <xdr:row>10</xdr:row>
      <xdr:rowOff>41274</xdr:rowOff>
    </xdr:from>
    <xdr:to>
      <xdr:col>3</xdr:col>
      <xdr:colOff>1828098</xdr:colOff>
      <xdr:row>13</xdr:row>
      <xdr:rowOff>179538</xdr:rowOff>
    </xdr:to>
    <xdr:pic>
      <xdr:nvPicPr>
        <xdr:cNvPr id="10" name="Picture 16">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704850" y="2851149"/>
          <a:ext cx="5571423" cy="94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1859849</xdr:colOff>
      <xdr:row>10</xdr:row>
      <xdr:rowOff>38100</xdr:rowOff>
    </xdr:from>
    <xdr:to>
      <xdr:col>4</xdr:col>
      <xdr:colOff>792141</xdr:colOff>
      <xdr:row>13</xdr:row>
      <xdr:rowOff>166410</xdr:rowOff>
    </xdr:to>
    <xdr:pic>
      <xdr:nvPicPr>
        <xdr:cNvPr id="11" name="Picture 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08024" y="2847975"/>
          <a:ext cx="1875517" cy="937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638" name="Group 25">
          <a:hlinkClick xmlns:r="http://schemas.openxmlformats.org/officeDocument/2006/relationships" r:id="rId1" tooltip="Click for Sch-6"/>
          <a:extLst>
            <a:ext uri="{FF2B5EF4-FFF2-40B4-BE49-F238E27FC236}">
              <a16:creationId xmlns:a16="http://schemas.microsoft.com/office/drawing/2014/main" id="{00000000-0008-0000-0C00-00000E713D00}"/>
            </a:ext>
          </a:extLst>
        </xdr:cNvPr>
        <xdr:cNvGrpSpPr>
          <a:grpSpLocks/>
        </xdr:cNvGrpSpPr>
      </xdr:nvGrpSpPr>
      <xdr:grpSpPr bwMode="auto">
        <a:xfrm>
          <a:off x="8534400" y="47625"/>
          <a:ext cx="1104900" cy="600075"/>
          <a:chOff x="804" y="5"/>
          <a:chExt cx="116" cy="73"/>
        </a:xfrm>
      </xdr:grpSpPr>
      <xdr:sp macro="" textlink="">
        <xdr:nvSpPr>
          <xdr:cNvPr id="4026639" name="AutoShape 26">
            <a:extLst>
              <a:ext uri="{FF2B5EF4-FFF2-40B4-BE49-F238E27FC236}">
                <a16:creationId xmlns:a16="http://schemas.microsoft.com/office/drawing/2014/main" id="{00000000-0008-0000-0C00-00000F7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614" name="Group 25">
          <a:hlinkClick xmlns:r="http://schemas.openxmlformats.org/officeDocument/2006/relationships" r:id="rId1" tooltip="Click for Sch-6"/>
          <a:extLst>
            <a:ext uri="{FF2B5EF4-FFF2-40B4-BE49-F238E27FC236}">
              <a16:creationId xmlns:a16="http://schemas.microsoft.com/office/drawing/2014/main" id="{00000000-0008-0000-0B00-00000E6D3D00}"/>
            </a:ext>
          </a:extLst>
        </xdr:cNvPr>
        <xdr:cNvGrpSpPr>
          <a:grpSpLocks/>
        </xdr:cNvGrpSpPr>
      </xdr:nvGrpSpPr>
      <xdr:grpSpPr bwMode="auto">
        <a:xfrm>
          <a:off x="8532019" y="47625"/>
          <a:ext cx="1104900" cy="597694"/>
          <a:chOff x="804" y="5"/>
          <a:chExt cx="116" cy="73"/>
        </a:xfrm>
      </xdr:grpSpPr>
      <xdr:sp macro="" textlink="">
        <xdr:nvSpPr>
          <xdr:cNvPr id="4025615" name="AutoShape 26">
            <a:extLst>
              <a:ext uri="{FF2B5EF4-FFF2-40B4-BE49-F238E27FC236}">
                <a16:creationId xmlns:a16="http://schemas.microsoft.com/office/drawing/2014/main" id="{00000000-0008-0000-0B00-00000F6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662" name="Group 1">
          <a:hlinkClick xmlns:r="http://schemas.openxmlformats.org/officeDocument/2006/relationships" r:id="rId1" tooltip="Click for Sch-7"/>
          <a:extLst>
            <a:ext uri="{FF2B5EF4-FFF2-40B4-BE49-F238E27FC236}">
              <a16:creationId xmlns:a16="http://schemas.microsoft.com/office/drawing/2014/main" id="{00000000-0008-0000-0D00-00000E753D00}"/>
            </a:ext>
          </a:extLst>
        </xdr:cNvPr>
        <xdr:cNvGrpSpPr>
          <a:grpSpLocks/>
        </xdr:cNvGrpSpPr>
      </xdr:nvGrpSpPr>
      <xdr:grpSpPr bwMode="auto">
        <a:xfrm>
          <a:off x="7305675" y="19050"/>
          <a:ext cx="1104900" cy="695325"/>
          <a:chOff x="804" y="5"/>
          <a:chExt cx="116" cy="73"/>
        </a:xfrm>
      </xdr:grpSpPr>
      <xdr:sp macro="" textlink="">
        <xdr:nvSpPr>
          <xdr:cNvPr id="4027663" name="AutoShape 2">
            <a:extLst>
              <a:ext uri="{FF2B5EF4-FFF2-40B4-BE49-F238E27FC236}">
                <a16:creationId xmlns:a16="http://schemas.microsoft.com/office/drawing/2014/main" id="{00000000-0008-0000-0D00-00000F7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8</xdr:col>
      <xdr:colOff>676275</xdr:colOff>
      <xdr:row>3</xdr:row>
      <xdr:rowOff>66675</xdr:rowOff>
    </xdr:to>
    <xdr:grpSp>
      <xdr:nvGrpSpPr>
        <xdr:cNvPr id="4032782" name="Group 4">
          <a:hlinkClick xmlns:r="http://schemas.openxmlformats.org/officeDocument/2006/relationships" r:id="rId1" tooltip="Click for Bid Form"/>
          <a:extLst>
            <a:ext uri="{FF2B5EF4-FFF2-40B4-BE49-F238E27FC236}">
              <a16:creationId xmlns:a16="http://schemas.microsoft.com/office/drawing/2014/main" id="{00000000-0008-0000-0E00-00000E893D00}"/>
            </a:ext>
          </a:extLst>
        </xdr:cNvPr>
        <xdr:cNvGrpSpPr>
          <a:grpSpLocks/>
        </xdr:cNvGrpSpPr>
      </xdr:nvGrpSpPr>
      <xdr:grpSpPr bwMode="auto">
        <a:xfrm>
          <a:off x="7477125" y="19050"/>
          <a:ext cx="0" cy="1009650"/>
          <a:chOff x="784" y="2"/>
          <a:chExt cx="116" cy="73"/>
        </a:xfrm>
      </xdr:grpSpPr>
      <xdr:sp macro="" textlink="">
        <xdr:nvSpPr>
          <xdr:cNvPr id="4032783" name="AutoShape 2">
            <a:extLst>
              <a:ext uri="{FF2B5EF4-FFF2-40B4-BE49-F238E27FC236}">
                <a16:creationId xmlns:a16="http://schemas.microsoft.com/office/drawing/2014/main" id="{00000000-0008-0000-0E00-00000F893D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477125" y="182194453365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8686" name="Group 1">
          <a:hlinkClick xmlns:r="http://schemas.openxmlformats.org/officeDocument/2006/relationships" r:id="rId1" tooltip="Click for Sch-7"/>
          <a:extLst>
            <a:ext uri="{FF2B5EF4-FFF2-40B4-BE49-F238E27FC236}">
              <a16:creationId xmlns:a16="http://schemas.microsoft.com/office/drawing/2014/main" id="{00000000-0008-0000-0F00-00000E793D00}"/>
            </a:ext>
          </a:extLst>
        </xdr:cNvPr>
        <xdr:cNvGrpSpPr>
          <a:grpSpLocks/>
        </xdr:cNvGrpSpPr>
      </xdr:nvGrpSpPr>
      <xdr:grpSpPr bwMode="auto">
        <a:xfrm>
          <a:off x="7400925" y="19050"/>
          <a:ext cx="1104900" cy="695325"/>
          <a:chOff x="804" y="5"/>
          <a:chExt cx="116" cy="73"/>
        </a:xfrm>
      </xdr:grpSpPr>
      <xdr:sp macro="" textlink="">
        <xdr:nvSpPr>
          <xdr:cNvPr id="4028687" name="AutoShape 2">
            <a:extLst>
              <a:ext uri="{FF2B5EF4-FFF2-40B4-BE49-F238E27FC236}">
                <a16:creationId xmlns:a16="http://schemas.microsoft.com/office/drawing/2014/main" id="{00000000-0008-0000-0F00-00000F7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710"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0E7D3D00}"/>
            </a:ext>
          </a:extLst>
        </xdr:cNvPr>
        <xdr:cNvGrpSpPr>
          <a:grpSpLocks/>
        </xdr:cNvGrpSpPr>
      </xdr:nvGrpSpPr>
      <xdr:grpSpPr bwMode="auto">
        <a:xfrm>
          <a:off x="8267700" y="76200"/>
          <a:ext cx="1352550" cy="466725"/>
          <a:chOff x="762" y="2"/>
          <a:chExt cx="116" cy="73"/>
        </a:xfrm>
      </xdr:grpSpPr>
      <xdr:sp macro="" textlink="">
        <xdr:nvSpPr>
          <xdr:cNvPr id="4029711" name="AutoShape 2">
            <a:extLst>
              <a:ext uri="{FF2B5EF4-FFF2-40B4-BE49-F238E27FC236}">
                <a16:creationId xmlns:a16="http://schemas.microsoft.com/office/drawing/2014/main" id="{00000000-0008-0000-1000-00000F7D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70044"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3CA13F00}"/>
            </a:ext>
          </a:extLst>
        </xdr:cNvPr>
        <xdr:cNvGrpSpPr>
          <a:grpSpLocks/>
        </xdr:cNvGrpSpPr>
      </xdr:nvGrpSpPr>
      <xdr:grpSpPr bwMode="auto">
        <a:xfrm>
          <a:off x="8453438" y="76200"/>
          <a:ext cx="1385887" cy="652463"/>
          <a:chOff x="762" y="2"/>
          <a:chExt cx="116" cy="73"/>
        </a:xfrm>
      </xdr:grpSpPr>
      <xdr:sp macro="" textlink="">
        <xdr:nvSpPr>
          <xdr:cNvPr id="4171536" name="AutoShape 2">
            <a:extLst>
              <a:ext uri="{FF2B5EF4-FFF2-40B4-BE49-F238E27FC236}">
                <a16:creationId xmlns:a16="http://schemas.microsoft.com/office/drawing/2014/main" id="{00000000-0008-0000-1100-000010A73F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70045" name="Group 5719">
          <a:extLst>
            <a:ext uri="{FF2B5EF4-FFF2-40B4-BE49-F238E27FC236}">
              <a16:creationId xmlns:a16="http://schemas.microsoft.com/office/drawing/2014/main" id="{00000000-0008-0000-1100-00003DA13F00}"/>
            </a:ext>
          </a:extLst>
        </xdr:cNvPr>
        <xdr:cNvGrpSpPr>
          <a:grpSpLocks/>
        </xdr:cNvGrpSpPr>
      </xdr:nvGrpSpPr>
      <xdr:grpSpPr bwMode="auto">
        <a:xfrm>
          <a:off x="4117181" y="10096500"/>
          <a:ext cx="240507" cy="0"/>
          <a:chOff x="466" y="3952"/>
          <a:chExt cx="28" cy="16"/>
        </a:xfrm>
      </xdr:grpSpPr>
      <xdr:sp macro="" textlink="">
        <xdr:nvSpPr>
          <xdr:cNvPr id="4171534" name="Line 5720">
            <a:extLst>
              <a:ext uri="{FF2B5EF4-FFF2-40B4-BE49-F238E27FC236}">
                <a16:creationId xmlns:a16="http://schemas.microsoft.com/office/drawing/2014/main" id="{00000000-0008-0000-1100-00000E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5" name="Line 5721">
            <a:extLst>
              <a:ext uri="{FF2B5EF4-FFF2-40B4-BE49-F238E27FC236}">
                <a16:creationId xmlns:a16="http://schemas.microsoft.com/office/drawing/2014/main" id="{00000000-0008-0000-1100-00000F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6" name="Group 5722">
          <a:extLst>
            <a:ext uri="{FF2B5EF4-FFF2-40B4-BE49-F238E27FC236}">
              <a16:creationId xmlns:a16="http://schemas.microsoft.com/office/drawing/2014/main" id="{00000000-0008-0000-1100-00003EA13F00}"/>
            </a:ext>
          </a:extLst>
        </xdr:cNvPr>
        <xdr:cNvGrpSpPr>
          <a:grpSpLocks/>
        </xdr:cNvGrpSpPr>
      </xdr:nvGrpSpPr>
      <xdr:grpSpPr bwMode="auto">
        <a:xfrm>
          <a:off x="4700588" y="10096500"/>
          <a:ext cx="266700" cy="0"/>
          <a:chOff x="466" y="3952"/>
          <a:chExt cx="28" cy="16"/>
        </a:xfrm>
      </xdr:grpSpPr>
      <xdr:sp macro="" textlink="">
        <xdr:nvSpPr>
          <xdr:cNvPr id="4171532" name="Line 5723">
            <a:extLst>
              <a:ext uri="{FF2B5EF4-FFF2-40B4-BE49-F238E27FC236}">
                <a16:creationId xmlns:a16="http://schemas.microsoft.com/office/drawing/2014/main" id="{00000000-0008-0000-1100-00000C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3" name="Line 5724">
            <a:extLst>
              <a:ext uri="{FF2B5EF4-FFF2-40B4-BE49-F238E27FC236}">
                <a16:creationId xmlns:a16="http://schemas.microsoft.com/office/drawing/2014/main" id="{00000000-0008-0000-1100-00000D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7" name="Group 5725">
          <a:extLst>
            <a:ext uri="{FF2B5EF4-FFF2-40B4-BE49-F238E27FC236}">
              <a16:creationId xmlns:a16="http://schemas.microsoft.com/office/drawing/2014/main" id="{00000000-0008-0000-1100-00003FA13F00}"/>
            </a:ext>
          </a:extLst>
        </xdr:cNvPr>
        <xdr:cNvGrpSpPr>
          <a:grpSpLocks/>
        </xdr:cNvGrpSpPr>
      </xdr:nvGrpSpPr>
      <xdr:grpSpPr bwMode="auto">
        <a:xfrm>
          <a:off x="4117181" y="10096500"/>
          <a:ext cx="240507" cy="0"/>
          <a:chOff x="466" y="3952"/>
          <a:chExt cx="28" cy="16"/>
        </a:xfrm>
      </xdr:grpSpPr>
      <xdr:sp macro="" textlink="">
        <xdr:nvSpPr>
          <xdr:cNvPr id="4171530" name="Line 5726">
            <a:extLst>
              <a:ext uri="{FF2B5EF4-FFF2-40B4-BE49-F238E27FC236}">
                <a16:creationId xmlns:a16="http://schemas.microsoft.com/office/drawing/2014/main" id="{00000000-0008-0000-1100-00000A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1" name="Line 5727">
            <a:extLst>
              <a:ext uri="{FF2B5EF4-FFF2-40B4-BE49-F238E27FC236}">
                <a16:creationId xmlns:a16="http://schemas.microsoft.com/office/drawing/2014/main" id="{00000000-0008-0000-1100-00000B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8" name="Group 5728">
          <a:extLst>
            <a:ext uri="{FF2B5EF4-FFF2-40B4-BE49-F238E27FC236}">
              <a16:creationId xmlns:a16="http://schemas.microsoft.com/office/drawing/2014/main" id="{00000000-0008-0000-1100-000040A13F00}"/>
            </a:ext>
          </a:extLst>
        </xdr:cNvPr>
        <xdr:cNvGrpSpPr>
          <a:grpSpLocks/>
        </xdr:cNvGrpSpPr>
      </xdr:nvGrpSpPr>
      <xdr:grpSpPr bwMode="auto">
        <a:xfrm>
          <a:off x="4700588" y="10096500"/>
          <a:ext cx="266700" cy="0"/>
          <a:chOff x="466" y="3952"/>
          <a:chExt cx="28" cy="16"/>
        </a:xfrm>
      </xdr:grpSpPr>
      <xdr:sp macro="" textlink="">
        <xdr:nvSpPr>
          <xdr:cNvPr id="4171528" name="Line 5729">
            <a:extLst>
              <a:ext uri="{FF2B5EF4-FFF2-40B4-BE49-F238E27FC236}">
                <a16:creationId xmlns:a16="http://schemas.microsoft.com/office/drawing/2014/main" id="{00000000-0008-0000-1100-000008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9" name="Line 5730">
            <a:extLst>
              <a:ext uri="{FF2B5EF4-FFF2-40B4-BE49-F238E27FC236}">
                <a16:creationId xmlns:a16="http://schemas.microsoft.com/office/drawing/2014/main" id="{00000000-0008-0000-1100-000009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9" name="Group 5731">
          <a:extLst>
            <a:ext uri="{FF2B5EF4-FFF2-40B4-BE49-F238E27FC236}">
              <a16:creationId xmlns:a16="http://schemas.microsoft.com/office/drawing/2014/main" id="{00000000-0008-0000-1100-000041A13F00}"/>
            </a:ext>
          </a:extLst>
        </xdr:cNvPr>
        <xdr:cNvGrpSpPr>
          <a:grpSpLocks/>
        </xdr:cNvGrpSpPr>
      </xdr:nvGrpSpPr>
      <xdr:grpSpPr bwMode="auto">
        <a:xfrm>
          <a:off x="4117181" y="10096500"/>
          <a:ext cx="240507" cy="0"/>
          <a:chOff x="466" y="3952"/>
          <a:chExt cx="28" cy="16"/>
        </a:xfrm>
      </xdr:grpSpPr>
      <xdr:sp macro="" textlink="">
        <xdr:nvSpPr>
          <xdr:cNvPr id="4171526" name="Line 5732">
            <a:extLst>
              <a:ext uri="{FF2B5EF4-FFF2-40B4-BE49-F238E27FC236}">
                <a16:creationId xmlns:a16="http://schemas.microsoft.com/office/drawing/2014/main" id="{00000000-0008-0000-1100-000006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7" name="Line 5733">
            <a:extLst>
              <a:ext uri="{FF2B5EF4-FFF2-40B4-BE49-F238E27FC236}">
                <a16:creationId xmlns:a16="http://schemas.microsoft.com/office/drawing/2014/main" id="{00000000-0008-0000-1100-000007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50" name="Group 5734">
          <a:extLst>
            <a:ext uri="{FF2B5EF4-FFF2-40B4-BE49-F238E27FC236}">
              <a16:creationId xmlns:a16="http://schemas.microsoft.com/office/drawing/2014/main" id="{00000000-0008-0000-1100-000042A13F00}"/>
            </a:ext>
          </a:extLst>
        </xdr:cNvPr>
        <xdr:cNvGrpSpPr>
          <a:grpSpLocks/>
        </xdr:cNvGrpSpPr>
      </xdr:nvGrpSpPr>
      <xdr:grpSpPr bwMode="auto">
        <a:xfrm>
          <a:off x="4700588" y="10096500"/>
          <a:ext cx="266700" cy="0"/>
          <a:chOff x="466" y="3952"/>
          <a:chExt cx="28" cy="16"/>
        </a:xfrm>
      </xdr:grpSpPr>
      <xdr:sp macro="" textlink="">
        <xdr:nvSpPr>
          <xdr:cNvPr id="4171524" name="Line 5735">
            <a:extLst>
              <a:ext uri="{FF2B5EF4-FFF2-40B4-BE49-F238E27FC236}">
                <a16:creationId xmlns:a16="http://schemas.microsoft.com/office/drawing/2014/main" id="{00000000-0008-0000-1100-000004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5" name="Line 5736">
            <a:extLst>
              <a:ext uri="{FF2B5EF4-FFF2-40B4-BE49-F238E27FC236}">
                <a16:creationId xmlns:a16="http://schemas.microsoft.com/office/drawing/2014/main" id="{00000000-0008-0000-1100-000005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1" name="Group 5737">
          <a:extLst>
            <a:ext uri="{FF2B5EF4-FFF2-40B4-BE49-F238E27FC236}">
              <a16:creationId xmlns:a16="http://schemas.microsoft.com/office/drawing/2014/main" id="{00000000-0008-0000-1100-000043A13F00}"/>
            </a:ext>
          </a:extLst>
        </xdr:cNvPr>
        <xdr:cNvGrpSpPr>
          <a:grpSpLocks/>
        </xdr:cNvGrpSpPr>
      </xdr:nvGrpSpPr>
      <xdr:grpSpPr bwMode="auto">
        <a:xfrm>
          <a:off x="4117181" y="10096500"/>
          <a:ext cx="240507" cy="0"/>
          <a:chOff x="466" y="3952"/>
          <a:chExt cx="28" cy="16"/>
        </a:xfrm>
      </xdr:grpSpPr>
      <xdr:sp macro="" textlink="">
        <xdr:nvSpPr>
          <xdr:cNvPr id="4171522" name="Line 5738">
            <a:extLst>
              <a:ext uri="{FF2B5EF4-FFF2-40B4-BE49-F238E27FC236}">
                <a16:creationId xmlns:a16="http://schemas.microsoft.com/office/drawing/2014/main" id="{00000000-0008-0000-1100-000002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3" name="Line 5739">
            <a:extLst>
              <a:ext uri="{FF2B5EF4-FFF2-40B4-BE49-F238E27FC236}">
                <a16:creationId xmlns:a16="http://schemas.microsoft.com/office/drawing/2014/main" id="{00000000-0008-0000-1100-000003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2" name="Group 5740">
          <a:extLst>
            <a:ext uri="{FF2B5EF4-FFF2-40B4-BE49-F238E27FC236}">
              <a16:creationId xmlns:a16="http://schemas.microsoft.com/office/drawing/2014/main" id="{00000000-0008-0000-1100-000044A13F00}"/>
            </a:ext>
          </a:extLst>
        </xdr:cNvPr>
        <xdr:cNvGrpSpPr>
          <a:grpSpLocks/>
        </xdr:cNvGrpSpPr>
      </xdr:nvGrpSpPr>
      <xdr:grpSpPr bwMode="auto">
        <a:xfrm>
          <a:off x="4117181" y="10096500"/>
          <a:ext cx="240507" cy="0"/>
          <a:chOff x="466" y="3952"/>
          <a:chExt cx="28" cy="16"/>
        </a:xfrm>
      </xdr:grpSpPr>
      <xdr:sp macro="" textlink="">
        <xdr:nvSpPr>
          <xdr:cNvPr id="4171520" name="Line 5741">
            <a:extLst>
              <a:ext uri="{FF2B5EF4-FFF2-40B4-BE49-F238E27FC236}">
                <a16:creationId xmlns:a16="http://schemas.microsoft.com/office/drawing/2014/main" id="{00000000-0008-0000-1100-000000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1" name="Line 5742">
            <a:extLst>
              <a:ext uri="{FF2B5EF4-FFF2-40B4-BE49-F238E27FC236}">
                <a16:creationId xmlns:a16="http://schemas.microsoft.com/office/drawing/2014/main" id="{00000000-0008-0000-1100-000001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3" name="Group 5743">
          <a:extLst>
            <a:ext uri="{FF2B5EF4-FFF2-40B4-BE49-F238E27FC236}">
              <a16:creationId xmlns:a16="http://schemas.microsoft.com/office/drawing/2014/main" id="{00000000-0008-0000-1100-000045A13F00}"/>
            </a:ext>
          </a:extLst>
        </xdr:cNvPr>
        <xdr:cNvGrpSpPr>
          <a:grpSpLocks/>
        </xdr:cNvGrpSpPr>
      </xdr:nvGrpSpPr>
      <xdr:grpSpPr bwMode="auto">
        <a:xfrm>
          <a:off x="4117181" y="10096500"/>
          <a:ext cx="240507" cy="0"/>
          <a:chOff x="466" y="3952"/>
          <a:chExt cx="28" cy="16"/>
        </a:xfrm>
      </xdr:grpSpPr>
      <xdr:sp macro="" textlink="">
        <xdr:nvSpPr>
          <xdr:cNvPr id="4171518" name="Line 5744">
            <a:extLst>
              <a:ext uri="{FF2B5EF4-FFF2-40B4-BE49-F238E27FC236}">
                <a16:creationId xmlns:a16="http://schemas.microsoft.com/office/drawing/2014/main" id="{00000000-0008-0000-1100-0000F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9" name="Line 5745">
            <a:extLst>
              <a:ext uri="{FF2B5EF4-FFF2-40B4-BE49-F238E27FC236}">
                <a16:creationId xmlns:a16="http://schemas.microsoft.com/office/drawing/2014/main" id="{00000000-0008-0000-1100-0000F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4" name="Group 5746">
          <a:extLst>
            <a:ext uri="{FF2B5EF4-FFF2-40B4-BE49-F238E27FC236}">
              <a16:creationId xmlns:a16="http://schemas.microsoft.com/office/drawing/2014/main" id="{00000000-0008-0000-1100-000046A13F00}"/>
            </a:ext>
          </a:extLst>
        </xdr:cNvPr>
        <xdr:cNvGrpSpPr>
          <a:grpSpLocks/>
        </xdr:cNvGrpSpPr>
      </xdr:nvGrpSpPr>
      <xdr:grpSpPr bwMode="auto">
        <a:xfrm>
          <a:off x="4117181" y="10096500"/>
          <a:ext cx="240507" cy="0"/>
          <a:chOff x="466" y="3952"/>
          <a:chExt cx="28" cy="16"/>
        </a:xfrm>
      </xdr:grpSpPr>
      <xdr:sp macro="" textlink="">
        <xdr:nvSpPr>
          <xdr:cNvPr id="4171516" name="Line 5747">
            <a:extLst>
              <a:ext uri="{FF2B5EF4-FFF2-40B4-BE49-F238E27FC236}">
                <a16:creationId xmlns:a16="http://schemas.microsoft.com/office/drawing/2014/main" id="{00000000-0008-0000-1100-0000F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7" name="Line 5748">
            <a:extLst>
              <a:ext uri="{FF2B5EF4-FFF2-40B4-BE49-F238E27FC236}">
                <a16:creationId xmlns:a16="http://schemas.microsoft.com/office/drawing/2014/main" id="{00000000-0008-0000-1100-0000F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5" name="Group 5749">
          <a:extLst>
            <a:ext uri="{FF2B5EF4-FFF2-40B4-BE49-F238E27FC236}">
              <a16:creationId xmlns:a16="http://schemas.microsoft.com/office/drawing/2014/main" id="{00000000-0008-0000-1100-000047A13F00}"/>
            </a:ext>
          </a:extLst>
        </xdr:cNvPr>
        <xdr:cNvGrpSpPr>
          <a:grpSpLocks/>
        </xdr:cNvGrpSpPr>
      </xdr:nvGrpSpPr>
      <xdr:grpSpPr bwMode="auto">
        <a:xfrm>
          <a:off x="5143500" y="10096500"/>
          <a:ext cx="0" cy="0"/>
          <a:chOff x="466" y="3952"/>
          <a:chExt cx="28" cy="16"/>
        </a:xfrm>
      </xdr:grpSpPr>
      <xdr:sp macro="" textlink="">
        <xdr:nvSpPr>
          <xdr:cNvPr id="4171514" name="Line 5750">
            <a:extLst>
              <a:ext uri="{FF2B5EF4-FFF2-40B4-BE49-F238E27FC236}">
                <a16:creationId xmlns:a16="http://schemas.microsoft.com/office/drawing/2014/main" id="{00000000-0008-0000-1100-0000F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5" name="Line 5751">
            <a:extLst>
              <a:ext uri="{FF2B5EF4-FFF2-40B4-BE49-F238E27FC236}">
                <a16:creationId xmlns:a16="http://schemas.microsoft.com/office/drawing/2014/main" id="{00000000-0008-0000-1100-0000F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6" name="Group 5752">
          <a:extLst>
            <a:ext uri="{FF2B5EF4-FFF2-40B4-BE49-F238E27FC236}">
              <a16:creationId xmlns:a16="http://schemas.microsoft.com/office/drawing/2014/main" id="{00000000-0008-0000-1100-000048A13F00}"/>
            </a:ext>
          </a:extLst>
        </xdr:cNvPr>
        <xdr:cNvGrpSpPr>
          <a:grpSpLocks/>
        </xdr:cNvGrpSpPr>
      </xdr:nvGrpSpPr>
      <xdr:grpSpPr bwMode="auto">
        <a:xfrm>
          <a:off x="5143500" y="10096500"/>
          <a:ext cx="0" cy="0"/>
          <a:chOff x="466" y="3952"/>
          <a:chExt cx="28" cy="16"/>
        </a:xfrm>
      </xdr:grpSpPr>
      <xdr:sp macro="" textlink="">
        <xdr:nvSpPr>
          <xdr:cNvPr id="4171512" name="Line 5753">
            <a:extLst>
              <a:ext uri="{FF2B5EF4-FFF2-40B4-BE49-F238E27FC236}">
                <a16:creationId xmlns:a16="http://schemas.microsoft.com/office/drawing/2014/main" id="{00000000-0008-0000-1100-0000F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3" name="Line 5754">
            <a:extLst>
              <a:ext uri="{FF2B5EF4-FFF2-40B4-BE49-F238E27FC236}">
                <a16:creationId xmlns:a16="http://schemas.microsoft.com/office/drawing/2014/main" id="{00000000-0008-0000-1100-0000F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7" name="Group 5755">
          <a:extLst>
            <a:ext uri="{FF2B5EF4-FFF2-40B4-BE49-F238E27FC236}">
              <a16:creationId xmlns:a16="http://schemas.microsoft.com/office/drawing/2014/main" id="{00000000-0008-0000-1100-000049A13F00}"/>
            </a:ext>
          </a:extLst>
        </xdr:cNvPr>
        <xdr:cNvGrpSpPr>
          <a:grpSpLocks/>
        </xdr:cNvGrpSpPr>
      </xdr:nvGrpSpPr>
      <xdr:grpSpPr bwMode="auto">
        <a:xfrm>
          <a:off x="5143500" y="10096500"/>
          <a:ext cx="0" cy="0"/>
          <a:chOff x="466" y="3952"/>
          <a:chExt cx="28" cy="16"/>
        </a:xfrm>
      </xdr:grpSpPr>
      <xdr:sp macro="" textlink="">
        <xdr:nvSpPr>
          <xdr:cNvPr id="4171510" name="Line 5756">
            <a:extLst>
              <a:ext uri="{FF2B5EF4-FFF2-40B4-BE49-F238E27FC236}">
                <a16:creationId xmlns:a16="http://schemas.microsoft.com/office/drawing/2014/main" id="{00000000-0008-0000-1100-0000F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1" name="Line 5757">
            <a:extLst>
              <a:ext uri="{FF2B5EF4-FFF2-40B4-BE49-F238E27FC236}">
                <a16:creationId xmlns:a16="http://schemas.microsoft.com/office/drawing/2014/main" id="{00000000-0008-0000-1100-0000F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8" name="Group 5758">
          <a:extLst>
            <a:ext uri="{FF2B5EF4-FFF2-40B4-BE49-F238E27FC236}">
              <a16:creationId xmlns:a16="http://schemas.microsoft.com/office/drawing/2014/main" id="{00000000-0008-0000-1100-00004AA13F00}"/>
            </a:ext>
          </a:extLst>
        </xdr:cNvPr>
        <xdr:cNvGrpSpPr>
          <a:grpSpLocks/>
        </xdr:cNvGrpSpPr>
      </xdr:nvGrpSpPr>
      <xdr:grpSpPr bwMode="auto">
        <a:xfrm>
          <a:off x="5143500" y="10096500"/>
          <a:ext cx="0" cy="0"/>
          <a:chOff x="466" y="3952"/>
          <a:chExt cx="28" cy="16"/>
        </a:xfrm>
      </xdr:grpSpPr>
      <xdr:sp macro="" textlink="">
        <xdr:nvSpPr>
          <xdr:cNvPr id="4171508" name="Line 5759">
            <a:extLst>
              <a:ext uri="{FF2B5EF4-FFF2-40B4-BE49-F238E27FC236}">
                <a16:creationId xmlns:a16="http://schemas.microsoft.com/office/drawing/2014/main" id="{00000000-0008-0000-1100-0000F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9" name="Line 5760">
            <a:extLst>
              <a:ext uri="{FF2B5EF4-FFF2-40B4-BE49-F238E27FC236}">
                <a16:creationId xmlns:a16="http://schemas.microsoft.com/office/drawing/2014/main" id="{00000000-0008-0000-1100-0000F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059" name="Group 5761">
          <a:extLst>
            <a:ext uri="{FF2B5EF4-FFF2-40B4-BE49-F238E27FC236}">
              <a16:creationId xmlns:a16="http://schemas.microsoft.com/office/drawing/2014/main" id="{00000000-0008-0000-1100-00004BA13F00}"/>
            </a:ext>
          </a:extLst>
        </xdr:cNvPr>
        <xdr:cNvGrpSpPr>
          <a:grpSpLocks/>
        </xdr:cNvGrpSpPr>
      </xdr:nvGrpSpPr>
      <xdr:grpSpPr bwMode="auto">
        <a:xfrm>
          <a:off x="4050506" y="10096500"/>
          <a:ext cx="266700" cy="0"/>
          <a:chOff x="466" y="3952"/>
          <a:chExt cx="28" cy="16"/>
        </a:xfrm>
      </xdr:grpSpPr>
      <xdr:sp macro="" textlink="">
        <xdr:nvSpPr>
          <xdr:cNvPr id="4171506" name="Line 5762">
            <a:extLst>
              <a:ext uri="{FF2B5EF4-FFF2-40B4-BE49-F238E27FC236}">
                <a16:creationId xmlns:a16="http://schemas.microsoft.com/office/drawing/2014/main" id="{00000000-0008-0000-1100-0000F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7" name="Line 5763">
            <a:extLst>
              <a:ext uri="{FF2B5EF4-FFF2-40B4-BE49-F238E27FC236}">
                <a16:creationId xmlns:a16="http://schemas.microsoft.com/office/drawing/2014/main" id="{00000000-0008-0000-1100-0000F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060" name="Group 5764">
          <a:extLst>
            <a:ext uri="{FF2B5EF4-FFF2-40B4-BE49-F238E27FC236}">
              <a16:creationId xmlns:a16="http://schemas.microsoft.com/office/drawing/2014/main" id="{00000000-0008-0000-1100-00004CA13F00}"/>
            </a:ext>
          </a:extLst>
        </xdr:cNvPr>
        <xdr:cNvGrpSpPr>
          <a:grpSpLocks/>
        </xdr:cNvGrpSpPr>
      </xdr:nvGrpSpPr>
      <xdr:grpSpPr bwMode="auto">
        <a:xfrm>
          <a:off x="4031456" y="10096500"/>
          <a:ext cx="266700" cy="0"/>
          <a:chOff x="466" y="3952"/>
          <a:chExt cx="28" cy="16"/>
        </a:xfrm>
      </xdr:grpSpPr>
      <xdr:sp macro="" textlink="">
        <xdr:nvSpPr>
          <xdr:cNvPr id="4171504" name="Line 5765">
            <a:extLst>
              <a:ext uri="{FF2B5EF4-FFF2-40B4-BE49-F238E27FC236}">
                <a16:creationId xmlns:a16="http://schemas.microsoft.com/office/drawing/2014/main" id="{00000000-0008-0000-1100-0000F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5" name="Line 5766">
            <a:extLst>
              <a:ext uri="{FF2B5EF4-FFF2-40B4-BE49-F238E27FC236}">
                <a16:creationId xmlns:a16="http://schemas.microsoft.com/office/drawing/2014/main" id="{00000000-0008-0000-1100-0000F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1" name="Group 5767">
          <a:extLst>
            <a:ext uri="{FF2B5EF4-FFF2-40B4-BE49-F238E27FC236}">
              <a16:creationId xmlns:a16="http://schemas.microsoft.com/office/drawing/2014/main" id="{00000000-0008-0000-1100-00004DA13F00}"/>
            </a:ext>
          </a:extLst>
        </xdr:cNvPr>
        <xdr:cNvGrpSpPr>
          <a:grpSpLocks/>
        </xdr:cNvGrpSpPr>
      </xdr:nvGrpSpPr>
      <xdr:grpSpPr bwMode="auto">
        <a:xfrm>
          <a:off x="4060031" y="10096500"/>
          <a:ext cx="266700" cy="0"/>
          <a:chOff x="466" y="3952"/>
          <a:chExt cx="28" cy="16"/>
        </a:xfrm>
      </xdr:grpSpPr>
      <xdr:sp macro="" textlink="">
        <xdr:nvSpPr>
          <xdr:cNvPr id="4171502" name="Line 5768">
            <a:extLst>
              <a:ext uri="{FF2B5EF4-FFF2-40B4-BE49-F238E27FC236}">
                <a16:creationId xmlns:a16="http://schemas.microsoft.com/office/drawing/2014/main" id="{00000000-0008-0000-1100-0000E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3" name="Line 5769">
            <a:extLst>
              <a:ext uri="{FF2B5EF4-FFF2-40B4-BE49-F238E27FC236}">
                <a16:creationId xmlns:a16="http://schemas.microsoft.com/office/drawing/2014/main" id="{00000000-0008-0000-1100-0000E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062" name="Group 5770">
          <a:extLst>
            <a:ext uri="{FF2B5EF4-FFF2-40B4-BE49-F238E27FC236}">
              <a16:creationId xmlns:a16="http://schemas.microsoft.com/office/drawing/2014/main" id="{00000000-0008-0000-1100-00004EA13F00}"/>
            </a:ext>
          </a:extLst>
        </xdr:cNvPr>
        <xdr:cNvGrpSpPr>
          <a:grpSpLocks/>
        </xdr:cNvGrpSpPr>
      </xdr:nvGrpSpPr>
      <xdr:grpSpPr bwMode="auto">
        <a:xfrm>
          <a:off x="4633913" y="10096500"/>
          <a:ext cx="266700" cy="0"/>
          <a:chOff x="466" y="3952"/>
          <a:chExt cx="28" cy="16"/>
        </a:xfrm>
      </xdr:grpSpPr>
      <xdr:sp macro="" textlink="">
        <xdr:nvSpPr>
          <xdr:cNvPr id="4171500" name="Line 5771">
            <a:extLst>
              <a:ext uri="{FF2B5EF4-FFF2-40B4-BE49-F238E27FC236}">
                <a16:creationId xmlns:a16="http://schemas.microsoft.com/office/drawing/2014/main" id="{00000000-0008-0000-1100-0000E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1" name="Line 5772">
            <a:extLst>
              <a:ext uri="{FF2B5EF4-FFF2-40B4-BE49-F238E27FC236}">
                <a16:creationId xmlns:a16="http://schemas.microsoft.com/office/drawing/2014/main" id="{00000000-0008-0000-1100-0000E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063" name="Group 5773">
          <a:extLst>
            <a:ext uri="{FF2B5EF4-FFF2-40B4-BE49-F238E27FC236}">
              <a16:creationId xmlns:a16="http://schemas.microsoft.com/office/drawing/2014/main" id="{00000000-0008-0000-1100-00004FA13F00}"/>
            </a:ext>
          </a:extLst>
        </xdr:cNvPr>
        <xdr:cNvGrpSpPr>
          <a:grpSpLocks/>
        </xdr:cNvGrpSpPr>
      </xdr:nvGrpSpPr>
      <xdr:grpSpPr bwMode="auto">
        <a:xfrm>
          <a:off x="4662488" y="10096500"/>
          <a:ext cx="266700" cy="0"/>
          <a:chOff x="466" y="3952"/>
          <a:chExt cx="28" cy="16"/>
        </a:xfrm>
      </xdr:grpSpPr>
      <xdr:sp macro="" textlink="">
        <xdr:nvSpPr>
          <xdr:cNvPr id="4171498" name="Line 5774">
            <a:extLst>
              <a:ext uri="{FF2B5EF4-FFF2-40B4-BE49-F238E27FC236}">
                <a16:creationId xmlns:a16="http://schemas.microsoft.com/office/drawing/2014/main" id="{00000000-0008-0000-1100-0000E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9" name="Line 5775">
            <a:extLst>
              <a:ext uri="{FF2B5EF4-FFF2-40B4-BE49-F238E27FC236}">
                <a16:creationId xmlns:a16="http://schemas.microsoft.com/office/drawing/2014/main" id="{00000000-0008-0000-1100-0000E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064" name="Group 5776">
          <a:extLst>
            <a:ext uri="{FF2B5EF4-FFF2-40B4-BE49-F238E27FC236}">
              <a16:creationId xmlns:a16="http://schemas.microsoft.com/office/drawing/2014/main" id="{00000000-0008-0000-1100-000050A13F00}"/>
            </a:ext>
          </a:extLst>
        </xdr:cNvPr>
        <xdr:cNvGrpSpPr>
          <a:grpSpLocks/>
        </xdr:cNvGrpSpPr>
      </xdr:nvGrpSpPr>
      <xdr:grpSpPr bwMode="auto">
        <a:xfrm>
          <a:off x="4652963" y="10096500"/>
          <a:ext cx="266700" cy="0"/>
          <a:chOff x="466" y="3952"/>
          <a:chExt cx="28" cy="16"/>
        </a:xfrm>
      </xdr:grpSpPr>
      <xdr:sp macro="" textlink="">
        <xdr:nvSpPr>
          <xdr:cNvPr id="4171496" name="Line 5777">
            <a:extLst>
              <a:ext uri="{FF2B5EF4-FFF2-40B4-BE49-F238E27FC236}">
                <a16:creationId xmlns:a16="http://schemas.microsoft.com/office/drawing/2014/main" id="{00000000-0008-0000-1100-0000E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7" name="Line 5778">
            <a:extLst>
              <a:ext uri="{FF2B5EF4-FFF2-40B4-BE49-F238E27FC236}">
                <a16:creationId xmlns:a16="http://schemas.microsoft.com/office/drawing/2014/main" id="{00000000-0008-0000-1100-0000E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065" name="Group 5779">
          <a:extLst>
            <a:ext uri="{FF2B5EF4-FFF2-40B4-BE49-F238E27FC236}">
              <a16:creationId xmlns:a16="http://schemas.microsoft.com/office/drawing/2014/main" id="{00000000-0008-0000-1100-000051A13F00}"/>
            </a:ext>
          </a:extLst>
        </xdr:cNvPr>
        <xdr:cNvGrpSpPr>
          <a:grpSpLocks/>
        </xdr:cNvGrpSpPr>
      </xdr:nvGrpSpPr>
      <xdr:grpSpPr bwMode="auto">
        <a:xfrm>
          <a:off x="4040981" y="10096500"/>
          <a:ext cx="266700" cy="0"/>
          <a:chOff x="466" y="3952"/>
          <a:chExt cx="28" cy="16"/>
        </a:xfrm>
      </xdr:grpSpPr>
      <xdr:sp macro="" textlink="">
        <xdr:nvSpPr>
          <xdr:cNvPr id="4171494" name="Line 5780">
            <a:extLst>
              <a:ext uri="{FF2B5EF4-FFF2-40B4-BE49-F238E27FC236}">
                <a16:creationId xmlns:a16="http://schemas.microsoft.com/office/drawing/2014/main" id="{00000000-0008-0000-1100-0000E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5" name="Line 5781">
            <a:extLst>
              <a:ext uri="{FF2B5EF4-FFF2-40B4-BE49-F238E27FC236}">
                <a16:creationId xmlns:a16="http://schemas.microsoft.com/office/drawing/2014/main" id="{00000000-0008-0000-1100-0000E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066" name="Group 5782">
          <a:extLst>
            <a:ext uri="{FF2B5EF4-FFF2-40B4-BE49-F238E27FC236}">
              <a16:creationId xmlns:a16="http://schemas.microsoft.com/office/drawing/2014/main" id="{00000000-0008-0000-1100-000052A13F00}"/>
            </a:ext>
          </a:extLst>
        </xdr:cNvPr>
        <xdr:cNvGrpSpPr>
          <a:grpSpLocks/>
        </xdr:cNvGrpSpPr>
      </xdr:nvGrpSpPr>
      <xdr:grpSpPr bwMode="auto">
        <a:xfrm>
          <a:off x="4088606" y="10096500"/>
          <a:ext cx="269082" cy="0"/>
          <a:chOff x="466" y="3952"/>
          <a:chExt cx="28" cy="16"/>
        </a:xfrm>
      </xdr:grpSpPr>
      <xdr:sp macro="" textlink="">
        <xdr:nvSpPr>
          <xdr:cNvPr id="4171492" name="Line 5783">
            <a:extLst>
              <a:ext uri="{FF2B5EF4-FFF2-40B4-BE49-F238E27FC236}">
                <a16:creationId xmlns:a16="http://schemas.microsoft.com/office/drawing/2014/main" id="{00000000-0008-0000-1100-0000E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3" name="Line 5784">
            <a:extLst>
              <a:ext uri="{FF2B5EF4-FFF2-40B4-BE49-F238E27FC236}">
                <a16:creationId xmlns:a16="http://schemas.microsoft.com/office/drawing/2014/main" id="{00000000-0008-0000-1100-0000E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067" name="Group 5785">
          <a:extLst>
            <a:ext uri="{FF2B5EF4-FFF2-40B4-BE49-F238E27FC236}">
              <a16:creationId xmlns:a16="http://schemas.microsoft.com/office/drawing/2014/main" id="{00000000-0008-0000-1100-000053A13F00}"/>
            </a:ext>
          </a:extLst>
        </xdr:cNvPr>
        <xdr:cNvGrpSpPr>
          <a:grpSpLocks/>
        </xdr:cNvGrpSpPr>
      </xdr:nvGrpSpPr>
      <xdr:grpSpPr bwMode="auto">
        <a:xfrm>
          <a:off x="4069556" y="10096500"/>
          <a:ext cx="266700" cy="0"/>
          <a:chOff x="466" y="3952"/>
          <a:chExt cx="28" cy="16"/>
        </a:xfrm>
      </xdr:grpSpPr>
      <xdr:sp macro="" textlink="">
        <xdr:nvSpPr>
          <xdr:cNvPr id="4171490" name="Line 5786">
            <a:extLst>
              <a:ext uri="{FF2B5EF4-FFF2-40B4-BE49-F238E27FC236}">
                <a16:creationId xmlns:a16="http://schemas.microsoft.com/office/drawing/2014/main" id="{00000000-0008-0000-1100-0000E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1" name="Line 5787">
            <a:extLst>
              <a:ext uri="{FF2B5EF4-FFF2-40B4-BE49-F238E27FC236}">
                <a16:creationId xmlns:a16="http://schemas.microsoft.com/office/drawing/2014/main" id="{00000000-0008-0000-1100-0000E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8" name="Group 5788">
          <a:extLst>
            <a:ext uri="{FF2B5EF4-FFF2-40B4-BE49-F238E27FC236}">
              <a16:creationId xmlns:a16="http://schemas.microsoft.com/office/drawing/2014/main" id="{00000000-0008-0000-1100-000054A13F00}"/>
            </a:ext>
          </a:extLst>
        </xdr:cNvPr>
        <xdr:cNvGrpSpPr>
          <a:grpSpLocks/>
        </xdr:cNvGrpSpPr>
      </xdr:nvGrpSpPr>
      <xdr:grpSpPr bwMode="auto">
        <a:xfrm>
          <a:off x="4060031" y="10096500"/>
          <a:ext cx="266700" cy="0"/>
          <a:chOff x="466" y="3952"/>
          <a:chExt cx="28" cy="16"/>
        </a:xfrm>
      </xdr:grpSpPr>
      <xdr:sp macro="" textlink="">
        <xdr:nvSpPr>
          <xdr:cNvPr id="4171488" name="Line 5789">
            <a:extLst>
              <a:ext uri="{FF2B5EF4-FFF2-40B4-BE49-F238E27FC236}">
                <a16:creationId xmlns:a16="http://schemas.microsoft.com/office/drawing/2014/main" id="{00000000-0008-0000-1100-0000E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9" name="Line 5790">
            <a:extLst>
              <a:ext uri="{FF2B5EF4-FFF2-40B4-BE49-F238E27FC236}">
                <a16:creationId xmlns:a16="http://schemas.microsoft.com/office/drawing/2014/main" id="{00000000-0008-0000-1100-0000E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69" name="Group 5791">
          <a:extLst>
            <a:ext uri="{FF2B5EF4-FFF2-40B4-BE49-F238E27FC236}">
              <a16:creationId xmlns:a16="http://schemas.microsoft.com/office/drawing/2014/main" id="{00000000-0008-0000-1100-000055A13F00}"/>
            </a:ext>
          </a:extLst>
        </xdr:cNvPr>
        <xdr:cNvGrpSpPr>
          <a:grpSpLocks/>
        </xdr:cNvGrpSpPr>
      </xdr:nvGrpSpPr>
      <xdr:grpSpPr bwMode="auto">
        <a:xfrm>
          <a:off x="4117181" y="10096500"/>
          <a:ext cx="240507" cy="0"/>
          <a:chOff x="466" y="3952"/>
          <a:chExt cx="28" cy="16"/>
        </a:xfrm>
      </xdr:grpSpPr>
      <xdr:sp macro="" textlink="">
        <xdr:nvSpPr>
          <xdr:cNvPr id="4171486" name="Line 5792">
            <a:extLst>
              <a:ext uri="{FF2B5EF4-FFF2-40B4-BE49-F238E27FC236}">
                <a16:creationId xmlns:a16="http://schemas.microsoft.com/office/drawing/2014/main" id="{00000000-0008-0000-1100-0000D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7" name="Line 5793">
            <a:extLst>
              <a:ext uri="{FF2B5EF4-FFF2-40B4-BE49-F238E27FC236}">
                <a16:creationId xmlns:a16="http://schemas.microsoft.com/office/drawing/2014/main" id="{00000000-0008-0000-1100-0000D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0" name="Group 5794">
          <a:extLst>
            <a:ext uri="{FF2B5EF4-FFF2-40B4-BE49-F238E27FC236}">
              <a16:creationId xmlns:a16="http://schemas.microsoft.com/office/drawing/2014/main" id="{00000000-0008-0000-1100-000056A13F00}"/>
            </a:ext>
          </a:extLst>
        </xdr:cNvPr>
        <xdr:cNvGrpSpPr>
          <a:grpSpLocks/>
        </xdr:cNvGrpSpPr>
      </xdr:nvGrpSpPr>
      <xdr:grpSpPr bwMode="auto">
        <a:xfrm>
          <a:off x="4117181" y="10096500"/>
          <a:ext cx="240507" cy="0"/>
          <a:chOff x="466" y="3952"/>
          <a:chExt cx="28" cy="16"/>
        </a:xfrm>
      </xdr:grpSpPr>
      <xdr:sp macro="" textlink="">
        <xdr:nvSpPr>
          <xdr:cNvPr id="4171484" name="Line 5795">
            <a:extLst>
              <a:ext uri="{FF2B5EF4-FFF2-40B4-BE49-F238E27FC236}">
                <a16:creationId xmlns:a16="http://schemas.microsoft.com/office/drawing/2014/main" id="{00000000-0008-0000-1100-0000D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5" name="Line 5796">
            <a:extLst>
              <a:ext uri="{FF2B5EF4-FFF2-40B4-BE49-F238E27FC236}">
                <a16:creationId xmlns:a16="http://schemas.microsoft.com/office/drawing/2014/main" id="{00000000-0008-0000-1100-0000D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1" name="Group 5797">
          <a:extLst>
            <a:ext uri="{FF2B5EF4-FFF2-40B4-BE49-F238E27FC236}">
              <a16:creationId xmlns:a16="http://schemas.microsoft.com/office/drawing/2014/main" id="{00000000-0008-0000-1100-000057A13F00}"/>
            </a:ext>
          </a:extLst>
        </xdr:cNvPr>
        <xdr:cNvGrpSpPr>
          <a:grpSpLocks/>
        </xdr:cNvGrpSpPr>
      </xdr:nvGrpSpPr>
      <xdr:grpSpPr bwMode="auto">
        <a:xfrm>
          <a:off x="4117181" y="10096500"/>
          <a:ext cx="240507" cy="0"/>
          <a:chOff x="466" y="3952"/>
          <a:chExt cx="28" cy="16"/>
        </a:xfrm>
      </xdr:grpSpPr>
      <xdr:sp macro="" textlink="">
        <xdr:nvSpPr>
          <xdr:cNvPr id="4171482" name="Line 5798">
            <a:extLst>
              <a:ext uri="{FF2B5EF4-FFF2-40B4-BE49-F238E27FC236}">
                <a16:creationId xmlns:a16="http://schemas.microsoft.com/office/drawing/2014/main" id="{00000000-0008-0000-1100-0000D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3" name="Line 5799">
            <a:extLst>
              <a:ext uri="{FF2B5EF4-FFF2-40B4-BE49-F238E27FC236}">
                <a16:creationId xmlns:a16="http://schemas.microsoft.com/office/drawing/2014/main" id="{00000000-0008-0000-1100-0000D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2" name="Group 5800">
          <a:extLst>
            <a:ext uri="{FF2B5EF4-FFF2-40B4-BE49-F238E27FC236}">
              <a16:creationId xmlns:a16="http://schemas.microsoft.com/office/drawing/2014/main" id="{00000000-0008-0000-1100-000058A13F00}"/>
            </a:ext>
          </a:extLst>
        </xdr:cNvPr>
        <xdr:cNvGrpSpPr>
          <a:grpSpLocks/>
        </xdr:cNvGrpSpPr>
      </xdr:nvGrpSpPr>
      <xdr:grpSpPr bwMode="auto">
        <a:xfrm>
          <a:off x="4117181" y="10096500"/>
          <a:ext cx="240507" cy="0"/>
          <a:chOff x="466" y="3952"/>
          <a:chExt cx="28" cy="16"/>
        </a:xfrm>
      </xdr:grpSpPr>
      <xdr:sp macro="" textlink="">
        <xdr:nvSpPr>
          <xdr:cNvPr id="4171480" name="Line 5801">
            <a:extLst>
              <a:ext uri="{FF2B5EF4-FFF2-40B4-BE49-F238E27FC236}">
                <a16:creationId xmlns:a16="http://schemas.microsoft.com/office/drawing/2014/main" id="{00000000-0008-0000-1100-0000D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1" name="Line 5802">
            <a:extLst>
              <a:ext uri="{FF2B5EF4-FFF2-40B4-BE49-F238E27FC236}">
                <a16:creationId xmlns:a16="http://schemas.microsoft.com/office/drawing/2014/main" id="{00000000-0008-0000-1100-0000D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3" name="Group 5803">
          <a:extLst>
            <a:ext uri="{FF2B5EF4-FFF2-40B4-BE49-F238E27FC236}">
              <a16:creationId xmlns:a16="http://schemas.microsoft.com/office/drawing/2014/main" id="{00000000-0008-0000-1100-000059A13F00}"/>
            </a:ext>
          </a:extLst>
        </xdr:cNvPr>
        <xdr:cNvGrpSpPr>
          <a:grpSpLocks/>
        </xdr:cNvGrpSpPr>
      </xdr:nvGrpSpPr>
      <xdr:grpSpPr bwMode="auto">
        <a:xfrm>
          <a:off x="4117181" y="10096500"/>
          <a:ext cx="240507" cy="0"/>
          <a:chOff x="466" y="3952"/>
          <a:chExt cx="28" cy="16"/>
        </a:xfrm>
      </xdr:grpSpPr>
      <xdr:sp macro="" textlink="">
        <xdr:nvSpPr>
          <xdr:cNvPr id="4171478" name="Line 5804">
            <a:extLst>
              <a:ext uri="{FF2B5EF4-FFF2-40B4-BE49-F238E27FC236}">
                <a16:creationId xmlns:a16="http://schemas.microsoft.com/office/drawing/2014/main" id="{00000000-0008-0000-1100-0000D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9" name="Line 5805">
            <a:extLst>
              <a:ext uri="{FF2B5EF4-FFF2-40B4-BE49-F238E27FC236}">
                <a16:creationId xmlns:a16="http://schemas.microsoft.com/office/drawing/2014/main" id="{00000000-0008-0000-1100-0000D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4" name="Group 5806">
          <a:extLst>
            <a:ext uri="{FF2B5EF4-FFF2-40B4-BE49-F238E27FC236}">
              <a16:creationId xmlns:a16="http://schemas.microsoft.com/office/drawing/2014/main" id="{00000000-0008-0000-1100-00005AA13F00}"/>
            </a:ext>
          </a:extLst>
        </xdr:cNvPr>
        <xdr:cNvGrpSpPr>
          <a:grpSpLocks/>
        </xdr:cNvGrpSpPr>
      </xdr:nvGrpSpPr>
      <xdr:grpSpPr bwMode="auto">
        <a:xfrm>
          <a:off x="4117181" y="10096500"/>
          <a:ext cx="240507" cy="0"/>
          <a:chOff x="466" y="3952"/>
          <a:chExt cx="28" cy="16"/>
        </a:xfrm>
      </xdr:grpSpPr>
      <xdr:sp macro="" textlink="">
        <xdr:nvSpPr>
          <xdr:cNvPr id="4171476" name="Line 5807">
            <a:extLst>
              <a:ext uri="{FF2B5EF4-FFF2-40B4-BE49-F238E27FC236}">
                <a16:creationId xmlns:a16="http://schemas.microsoft.com/office/drawing/2014/main" id="{00000000-0008-0000-1100-0000D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7" name="Line 5808">
            <a:extLst>
              <a:ext uri="{FF2B5EF4-FFF2-40B4-BE49-F238E27FC236}">
                <a16:creationId xmlns:a16="http://schemas.microsoft.com/office/drawing/2014/main" id="{00000000-0008-0000-1100-0000D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075" name="Group 5809">
          <a:extLst>
            <a:ext uri="{FF2B5EF4-FFF2-40B4-BE49-F238E27FC236}">
              <a16:creationId xmlns:a16="http://schemas.microsoft.com/office/drawing/2014/main" id="{00000000-0008-0000-1100-00005BA13F00}"/>
            </a:ext>
          </a:extLst>
        </xdr:cNvPr>
        <xdr:cNvGrpSpPr>
          <a:grpSpLocks/>
        </xdr:cNvGrpSpPr>
      </xdr:nvGrpSpPr>
      <xdr:grpSpPr bwMode="auto">
        <a:xfrm>
          <a:off x="3993356" y="10096500"/>
          <a:ext cx="228600" cy="0"/>
          <a:chOff x="466" y="3952"/>
          <a:chExt cx="28" cy="16"/>
        </a:xfrm>
      </xdr:grpSpPr>
      <xdr:sp macro="" textlink="">
        <xdr:nvSpPr>
          <xdr:cNvPr id="4171474" name="Line 5810">
            <a:extLst>
              <a:ext uri="{FF2B5EF4-FFF2-40B4-BE49-F238E27FC236}">
                <a16:creationId xmlns:a16="http://schemas.microsoft.com/office/drawing/2014/main" id="{00000000-0008-0000-1100-0000D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5" name="Line 5811">
            <a:extLst>
              <a:ext uri="{FF2B5EF4-FFF2-40B4-BE49-F238E27FC236}">
                <a16:creationId xmlns:a16="http://schemas.microsoft.com/office/drawing/2014/main" id="{00000000-0008-0000-1100-0000D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6" name="Group 5812">
          <a:extLst>
            <a:ext uri="{FF2B5EF4-FFF2-40B4-BE49-F238E27FC236}">
              <a16:creationId xmlns:a16="http://schemas.microsoft.com/office/drawing/2014/main" id="{00000000-0008-0000-1100-00005CA13F00}"/>
            </a:ext>
          </a:extLst>
        </xdr:cNvPr>
        <xdr:cNvGrpSpPr>
          <a:grpSpLocks/>
        </xdr:cNvGrpSpPr>
      </xdr:nvGrpSpPr>
      <xdr:grpSpPr bwMode="auto">
        <a:xfrm>
          <a:off x="4117181" y="10096500"/>
          <a:ext cx="228600" cy="0"/>
          <a:chOff x="466" y="3952"/>
          <a:chExt cx="28" cy="16"/>
        </a:xfrm>
      </xdr:grpSpPr>
      <xdr:sp macro="" textlink="">
        <xdr:nvSpPr>
          <xdr:cNvPr id="4171472" name="Line 5813">
            <a:extLst>
              <a:ext uri="{FF2B5EF4-FFF2-40B4-BE49-F238E27FC236}">
                <a16:creationId xmlns:a16="http://schemas.microsoft.com/office/drawing/2014/main" id="{00000000-0008-0000-1100-0000D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3" name="Line 5814">
            <a:extLst>
              <a:ext uri="{FF2B5EF4-FFF2-40B4-BE49-F238E27FC236}">
                <a16:creationId xmlns:a16="http://schemas.microsoft.com/office/drawing/2014/main" id="{00000000-0008-0000-1100-0000D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7" name="Group 5815">
          <a:extLst>
            <a:ext uri="{FF2B5EF4-FFF2-40B4-BE49-F238E27FC236}">
              <a16:creationId xmlns:a16="http://schemas.microsoft.com/office/drawing/2014/main" id="{00000000-0008-0000-1100-00005DA13F00}"/>
            </a:ext>
          </a:extLst>
        </xdr:cNvPr>
        <xdr:cNvGrpSpPr>
          <a:grpSpLocks/>
        </xdr:cNvGrpSpPr>
      </xdr:nvGrpSpPr>
      <xdr:grpSpPr bwMode="auto">
        <a:xfrm>
          <a:off x="4117181" y="10096500"/>
          <a:ext cx="228600" cy="0"/>
          <a:chOff x="466" y="3952"/>
          <a:chExt cx="28" cy="16"/>
        </a:xfrm>
      </xdr:grpSpPr>
      <xdr:sp macro="" textlink="">
        <xdr:nvSpPr>
          <xdr:cNvPr id="4171470" name="Line 5816">
            <a:extLst>
              <a:ext uri="{FF2B5EF4-FFF2-40B4-BE49-F238E27FC236}">
                <a16:creationId xmlns:a16="http://schemas.microsoft.com/office/drawing/2014/main" id="{00000000-0008-0000-1100-0000C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1" name="Line 5817">
            <a:extLst>
              <a:ext uri="{FF2B5EF4-FFF2-40B4-BE49-F238E27FC236}">
                <a16:creationId xmlns:a16="http://schemas.microsoft.com/office/drawing/2014/main" id="{00000000-0008-0000-1100-0000C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8" name="Group 5818">
          <a:extLst>
            <a:ext uri="{FF2B5EF4-FFF2-40B4-BE49-F238E27FC236}">
              <a16:creationId xmlns:a16="http://schemas.microsoft.com/office/drawing/2014/main" id="{00000000-0008-0000-1100-00005EA13F00}"/>
            </a:ext>
          </a:extLst>
        </xdr:cNvPr>
        <xdr:cNvGrpSpPr>
          <a:grpSpLocks/>
        </xdr:cNvGrpSpPr>
      </xdr:nvGrpSpPr>
      <xdr:grpSpPr bwMode="auto">
        <a:xfrm>
          <a:off x="4117181" y="10096500"/>
          <a:ext cx="240507" cy="0"/>
          <a:chOff x="466" y="3952"/>
          <a:chExt cx="28" cy="16"/>
        </a:xfrm>
      </xdr:grpSpPr>
      <xdr:sp macro="" textlink="">
        <xdr:nvSpPr>
          <xdr:cNvPr id="4171468" name="Line 5819">
            <a:extLst>
              <a:ext uri="{FF2B5EF4-FFF2-40B4-BE49-F238E27FC236}">
                <a16:creationId xmlns:a16="http://schemas.microsoft.com/office/drawing/2014/main" id="{00000000-0008-0000-1100-0000C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9" name="Line 5820">
            <a:extLst>
              <a:ext uri="{FF2B5EF4-FFF2-40B4-BE49-F238E27FC236}">
                <a16:creationId xmlns:a16="http://schemas.microsoft.com/office/drawing/2014/main" id="{00000000-0008-0000-1100-0000C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9" name="Group 5821">
          <a:extLst>
            <a:ext uri="{FF2B5EF4-FFF2-40B4-BE49-F238E27FC236}">
              <a16:creationId xmlns:a16="http://schemas.microsoft.com/office/drawing/2014/main" id="{00000000-0008-0000-1100-00005FA13F00}"/>
            </a:ext>
          </a:extLst>
        </xdr:cNvPr>
        <xdr:cNvGrpSpPr>
          <a:grpSpLocks/>
        </xdr:cNvGrpSpPr>
      </xdr:nvGrpSpPr>
      <xdr:grpSpPr bwMode="auto">
        <a:xfrm>
          <a:off x="4117181" y="10096500"/>
          <a:ext cx="228600" cy="0"/>
          <a:chOff x="466" y="3952"/>
          <a:chExt cx="28" cy="16"/>
        </a:xfrm>
      </xdr:grpSpPr>
      <xdr:sp macro="" textlink="">
        <xdr:nvSpPr>
          <xdr:cNvPr id="4171466" name="Line 5822">
            <a:extLst>
              <a:ext uri="{FF2B5EF4-FFF2-40B4-BE49-F238E27FC236}">
                <a16:creationId xmlns:a16="http://schemas.microsoft.com/office/drawing/2014/main" id="{00000000-0008-0000-1100-0000C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7" name="Line 5823">
            <a:extLst>
              <a:ext uri="{FF2B5EF4-FFF2-40B4-BE49-F238E27FC236}">
                <a16:creationId xmlns:a16="http://schemas.microsoft.com/office/drawing/2014/main" id="{00000000-0008-0000-1100-0000C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80" name="Group 5824">
          <a:extLst>
            <a:ext uri="{FF2B5EF4-FFF2-40B4-BE49-F238E27FC236}">
              <a16:creationId xmlns:a16="http://schemas.microsoft.com/office/drawing/2014/main" id="{00000000-0008-0000-1100-000060A13F00}"/>
            </a:ext>
          </a:extLst>
        </xdr:cNvPr>
        <xdr:cNvGrpSpPr>
          <a:grpSpLocks/>
        </xdr:cNvGrpSpPr>
      </xdr:nvGrpSpPr>
      <xdr:grpSpPr bwMode="auto">
        <a:xfrm>
          <a:off x="4117181" y="10096500"/>
          <a:ext cx="228600" cy="0"/>
          <a:chOff x="466" y="3952"/>
          <a:chExt cx="28" cy="16"/>
        </a:xfrm>
      </xdr:grpSpPr>
      <xdr:sp macro="" textlink="">
        <xdr:nvSpPr>
          <xdr:cNvPr id="4171464" name="Line 5825">
            <a:extLst>
              <a:ext uri="{FF2B5EF4-FFF2-40B4-BE49-F238E27FC236}">
                <a16:creationId xmlns:a16="http://schemas.microsoft.com/office/drawing/2014/main" id="{00000000-0008-0000-1100-0000C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5" name="Line 5826">
            <a:extLst>
              <a:ext uri="{FF2B5EF4-FFF2-40B4-BE49-F238E27FC236}">
                <a16:creationId xmlns:a16="http://schemas.microsoft.com/office/drawing/2014/main" id="{00000000-0008-0000-1100-0000C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81" name="Group 5827">
          <a:extLst>
            <a:ext uri="{FF2B5EF4-FFF2-40B4-BE49-F238E27FC236}">
              <a16:creationId xmlns:a16="http://schemas.microsoft.com/office/drawing/2014/main" id="{00000000-0008-0000-1100-000061A13F00}"/>
            </a:ext>
          </a:extLst>
        </xdr:cNvPr>
        <xdr:cNvGrpSpPr>
          <a:grpSpLocks/>
        </xdr:cNvGrpSpPr>
      </xdr:nvGrpSpPr>
      <xdr:grpSpPr bwMode="auto">
        <a:xfrm>
          <a:off x="4117181" y="10096500"/>
          <a:ext cx="240507" cy="0"/>
          <a:chOff x="466" y="3952"/>
          <a:chExt cx="28" cy="16"/>
        </a:xfrm>
      </xdr:grpSpPr>
      <xdr:sp macro="" textlink="">
        <xdr:nvSpPr>
          <xdr:cNvPr id="4171462" name="Line 5828">
            <a:extLst>
              <a:ext uri="{FF2B5EF4-FFF2-40B4-BE49-F238E27FC236}">
                <a16:creationId xmlns:a16="http://schemas.microsoft.com/office/drawing/2014/main" id="{00000000-0008-0000-1100-0000C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3" name="Line 5829">
            <a:extLst>
              <a:ext uri="{FF2B5EF4-FFF2-40B4-BE49-F238E27FC236}">
                <a16:creationId xmlns:a16="http://schemas.microsoft.com/office/drawing/2014/main" id="{00000000-0008-0000-1100-0000C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2" name="Group 5830">
          <a:extLst>
            <a:ext uri="{FF2B5EF4-FFF2-40B4-BE49-F238E27FC236}">
              <a16:creationId xmlns:a16="http://schemas.microsoft.com/office/drawing/2014/main" id="{00000000-0008-0000-1100-000062A13F00}"/>
            </a:ext>
          </a:extLst>
        </xdr:cNvPr>
        <xdr:cNvGrpSpPr>
          <a:grpSpLocks/>
        </xdr:cNvGrpSpPr>
      </xdr:nvGrpSpPr>
      <xdr:grpSpPr bwMode="auto">
        <a:xfrm>
          <a:off x="4700588" y="10096500"/>
          <a:ext cx="266700" cy="0"/>
          <a:chOff x="466" y="3952"/>
          <a:chExt cx="28" cy="16"/>
        </a:xfrm>
      </xdr:grpSpPr>
      <xdr:sp macro="" textlink="">
        <xdr:nvSpPr>
          <xdr:cNvPr id="4171460" name="Line 5831">
            <a:extLst>
              <a:ext uri="{FF2B5EF4-FFF2-40B4-BE49-F238E27FC236}">
                <a16:creationId xmlns:a16="http://schemas.microsoft.com/office/drawing/2014/main" id="{00000000-0008-0000-1100-0000C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1" name="Line 5832">
            <a:extLst>
              <a:ext uri="{FF2B5EF4-FFF2-40B4-BE49-F238E27FC236}">
                <a16:creationId xmlns:a16="http://schemas.microsoft.com/office/drawing/2014/main" id="{00000000-0008-0000-1100-0000C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3" name="Group 5833">
          <a:extLst>
            <a:ext uri="{FF2B5EF4-FFF2-40B4-BE49-F238E27FC236}">
              <a16:creationId xmlns:a16="http://schemas.microsoft.com/office/drawing/2014/main" id="{00000000-0008-0000-1100-000063A13F00}"/>
            </a:ext>
          </a:extLst>
        </xdr:cNvPr>
        <xdr:cNvGrpSpPr>
          <a:grpSpLocks/>
        </xdr:cNvGrpSpPr>
      </xdr:nvGrpSpPr>
      <xdr:grpSpPr bwMode="auto">
        <a:xfrm>
          <a:off x="4700588" y="10096500"/>
          <a:ext cx="266700" cy="0"/>
          <a:chOff x="466" y="3952"/>
          <a:chExt cx="28" cy="16"/>
        </a:xfrm>
      </xdr:grpSpPr>
      <xdr:sp macro="" textlink="">
        <xdr:nvSpPr>
          <xdr:cNvPr id="4171458" name="Line 5834">
            <a:extLst>
              <a:ext uri="{FF2B5EF4-FFF2-40B4-BE49-F238E27FC236}">
                <a16:creationId xmlns:a16="http://schemas.microsoft.com/office/drawing/2014/main" id="{00000000-0008-0000-1100-0000C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9" name="Line 5835">
            <a:extLst>
              <a:ext uri="{FF2B5EF4-FFF2-40B4-BE49-F238E27FC236}">
                <a16:creationId xmlns:a16="http://schemas.microsoft.com/office/drawing/2014/main" id="{00000000-0008-0000-1100-0000C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4" name="Group 5836">
          <a:extLst>
            <a:ext uri="{FF2B5EF4-FFF2-40B4-BE49-F238E27FC236}">
              <a16:creationId xmlns:a16="http://schemas.microsoft.com/office/drawing/2014/main" id="{00000000-0008-0000-1100-000064A13F00}"/>
            </a:ext>
          </a:extLst>
        </xdr:cNvPr>
        <xdr:cNvGrpSpPr>
          <a:grpSpLocks/>
        </xdr:cNvGrpSpPr>
      </xdr:nvGrpSpPr>
      <xdr:grpSpPr bwMode="auto">
        <a:xfrm>
          <a:off x="4700588" y="10096500"/>
          <a:ext cx="266700" cy="0"/>
          <a:chOff x="466" y="3952"/>
          <a:chExt cx="28" cy="16"/>
        </a:xfrm>
      </xdr:grpSpPr>
      <xdr:sp macro="" textlink="">
        <xdr:nvSpPr>
          <xdr:cNvPr id="4171456" name="Line 5837">
            <a:extLst>
              <a:ext uri="{FF2B5EF4-FFF2-40B4-BE49-F238E27FC236}">
                <a16:creationId xmlns:a16="http://schemas.microsoft.com/office/drawing/2014/main" id="{00000000-0008-0000-1100-0000C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7" name="Line 5838">
            <a:extLst>
              <a:ext uri="{FF2B5EF4-FFF2-40B4-BE49-F238E27FC236}">
                <a16:creationId xmlns:a16="http://schemas.microsoft.com/office/drawing/2014/main" id="{00000000-0008-0000-1100-0000C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5" name="Group 5839">
          <a:extLst>
            <a:ext uri="{FF2B5EF4-FFF2-40B4-BE49-F238E27FC236}">
              <a16:creationId xmlns:a16="http://schemas.microsoft.com/office/drawing/2014/main" id="{00000000-0008-0000-1100-000065A13F00}"/>
            </a:ext>
          </a:extLst>
        </xdr:cNvPr>
        <xdr:cNvGrpSpPr>
          <a:grpSpLocks/>
        </xdr:cNvGrpSpPr>
      </xdr:nvGrpSpPr>
      <xdr:grpSpPr bwMode="auto">
        <a:xfrm>
          <a:off x="5486400" y="10096500"/>
          <a:ext cx="266700" cy="0"/>
          <a:chOff x="466" y="3952"/>
          <a:chExt cx="28" cy="16"/>
        </a:xfrm>
      </xdr:grpSpPr>
      <xdr:sp macro="" textlink="">
        <xdr:nvSpPr>
          <xdr:cNvPr id="4171454" name="Line 5840">
            <a:extLst>
              <a:ext uri="{FF2B5EF4-FFF2-40B4-BE49-F238E27FC236}">
                <a16:creationId xmlns:a16="http://schemas.microsoft.com/office/drawing/2014/main" id="{00000000-0008-0000-1100-0000B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5" name="Line 5841">
            <a:extLst>
              <a:ext uri="{FF2B5EF4-FFF2-40B4-BE49-F238E27FC236}">
                <a16:creationId xmlns:a16="http://schemas.microsoft.com/office/drawing/2014/main" id="{00000000-0008-0000-1100-0000B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6" name="Group 5842">
          <a:extLst>
            <a:ext uri="{FF2B5EF4-FFF2-40B4-BE49-F238E27FC236}">
              <a16:creationId xmlns:a16="http://schemas.microsoft.com/office/drawing/2014/main" id="{00000000-0008-0000-1100-000066A13F00}"/>
            </a:ext>
          </a:extLst>
        </xdr:cNvPr>
        <xdr:cNvGrpSpPr>
          <a:grpSpLocks/>
        </xdr:cNvGrpSpPr>
      </xdr:nvGrpSpPr>
      <xdr:grpSpPr bwMode="auto">
        <a:xfrm>
          <a:off x="5486400" y="10096500"/>
          <a:ext cx="266700" cy="0"/>
          <a:chOff x="466" y="3952"/>
          <a:chExt cx="28" cy="16"/>
        </a:xfrm>
      </xdr:grpSpPr>
      <xdr:sp macro="" textlink="">
        <xdr:nvSpPr>
          <xdr:cNvPr id="4171452" name="Line 5843">
            <a:extLst>
              <a:ext uri="{FF2B5EF4-FFF2-40B4-BE49-F238E27FC236}">
                <a16:creationId xmlns:a16="http://schemas.microsoft.com/office/drawing/2014/main" id="{00000000-0008-0000-1100-0000B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3" name="Line 5844">
            <a:extLst>
              <a:ext uri="{FF2B5EF4-FFF2-40B4-BE49-F238E27FC236}">
                <a16:creationId xmlns:a16="http://schemas.microsoft.com/office/drawing/2014/main" id="{00000000-0008-0000-1100-0000B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7" name="Group 5845">
          <a:extLst>
            <a:ext uri="{FF2B5EF4-FFF2-40B4-BE49-F238E27FC236}">
              <a16:creationId xmlns:a16="http://schemas.microsoft.com/office/drawing/2014/main" id="{00000000-0008-0000-1100-000067A13F00}"/>
            </a:ext>
          </a:extLst>
        </xdr:cNvPr>
        <xdr:cNvGrpSpPr>
          <a:grpSpLocks/>
        </xdr:cNvGrpSpPr>
      </xdr:nvGrpSpPr>
      <xdr:grpSpPr bwMode="auto">
        <a:xfrm>
          <a:off x="5486400" y="10096500"/>
          <a:ext cx="266700" cy="0"/>
          <a:chOff x="466" y="3952"/>
          <a:chExt cx="28" cy="16"/>
        </a:xfrm>
      </xdr:grpSpPr>
      <xdr:sp macro="" textlink="">
        <xdr:nvSpPr>
          <xdr:cNvPr id="4171450" name="Line 5846">
            <a:extLst>
              <a:ext uri="{FF2B5EF4-FFF2-40B4-BE49-F238E27FC236}">
                <a16:creationId xmlns:a16="http://schemas.microsoft.com/office/drawing/2014/main" id="{00000000-0008-0000-1100-0000B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1" name="Line 5847">
            <a:extLst>
              <a:ext uri="{FF2B5EF4-FFF2-40B4-BE49-F238E27FC236}">
                <a16:creationId xmlns:a16="http://schemas.microsoft.com/office/drawing/2014/main" id="{00000000-0008-0000-1100-0000B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8" name="Group 5848">
          <a:extLst>
            <a:ext uri="{FF2B5EF4-FFF2-40B4-BE49-F238E27FC236}">
              <a16:creationId xmlns:a16="http://schemas.microsoft.com/office/drawing/2014/main" id="{00000000-0008-0000-1100-000068A13F00}"/>
            </a:ext>
          </a:extLst>
        </xdr:cNvPr>
        <xdr:cNvGrpSpPr>
          <a:grpSpLocks/>
        </xdr:cNvGrpSpPr>
      </xdr:nvGrpSpPr>
      <xdr:grpSpPr bwMode="auto">
        <a:xfrm>
          <a:off x="5486400" y="10096500"/>
          <a:ext cx="266700" cy="0"/>
          <a:chOff x="466" y="3952"/>
          <a:chExt cx="28" cy="16"/>
        </a:xfrm>
      </xdr:grpSpPr>
      <xdr:sp macro="" textlink="">
        <xdr:nvSpPr>
          <xdr:cNvPr id="4171448" name="Line 5849">
            <a:extLst>
              <a:ext uri="{FF2B5EF4-FFF2-40B4-BE49-F238E27FC236}">
                <a16:creationId xmlns:a16="http://schemas.microsoft.com/office/drawing/2014/main" id="{00000000-0008-0000-1100-0000B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9" name="Line 5850">
            <a:extLst>
              <a:ext uri="{FF2B5EF4-FFF2-40B4-BE49-F238E27FC236}">
                <a16:creationId xmlns:a16="http://schemas.microsoft.com/office/drawing/2014/main" id="{00000000-0008-0000-1100-0000B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9" name="Group 5851">
          <a:extLst>
            <a:ext uri="{FF2B5EF4-FFF2-40B4-BE49-F238E27FC236}">
              <a16:creationId xmlns:a16="http://schemas.microsoft.com/office/drawing/2014/main" id="{00000000-0008-0000-1100-000069A13F00}"/>
            </a:ext>
          </a:extLst>
        </xdr:cNvPr>
        <xdr:cNvGrpSpPr>
          <a:grpSpLocks/>
        </xdr:cNvGrpSpPr>
      </xdr:nvGrpSpPr>
      <xdr:grpSpPr bwMode="auto">
        <a:xfrm>
          <a:off x="5486400" y="10096500"/>
          <a:ext cx="266700" cy="0"/>
          <a:chOff x="466" y="3952"/>
          <a:chExt cx="28" cy="16"/>
        </a:xfrm>
      </xdr:grpSpPr>
      <xdr:sp macro="" textlink="">
        <xdr:nvSpPr>
          <xdr:cNvPr id="4171446" name="Line 5852">
            <a:extLst>
              <a:ext uri="{FF2B5EF4-FFF2-40B4-BE49-F238E27FC236}">
                <a16:creationId xmlns:a16="http://schemas.microsoft.com/office/drawing/2014/main" id="{00000000-0008-0000-1100-0000B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7" name="Line 5853">
            <a:extLst>
              <a:ext uri="{FF2B5EF4-FFF2-40B4-BE49-F238E27FC236}">
                <a16:creationId xmlns:a16="http://schemas.microsoft.com/office/drawing/2014/main" id="{00000000-0008-0000-1100-0000B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0" name="Group 5854">
          <a:extLst>
            <a:ext uri="{FF2B5EF4-FFF2-40B4-BE49-F238E27FC236}">
              <a16:creationId xmlns:a16="http://schemas.microsoft.com/office/drawing/2014/main" id="{00000000-0008-0000-1100-00006AA13F00}"/>
            </a:ext>
          </a:extLst>
        </xdr:cNvPr>
        <xdr:cNvGrpSpPr>
          <a:grpSpLocks/>
        </xdr:cNvGrpSpPr>
      </xdr:nvGrpSpPr>
      <xdr:grpSpPr bwMode="auto">
        <a:xfrm>
          <a:off x="4117181" y="10096500"/>
          <a:ext cx="228600" cy="0"/>
          <a:chOff x="466" y="3952"/>
          <a:chExt cx="28" cy="16"/>
        </a:xfrm>
      </xdr:grpSpPr>
      <xdr:sp macro="" textlink="">
        <xdr:nvSpPr>
          <xdr:cNvPr id="4171444" name="Line 5855">
            <a:extLst>
              <a:ext uri="{FF2B5EF4-FFF2-40B4-BE49-F238E27FC236}">
                <a16:creationId xmlns:a16="http://schemas.microsoft.com/office/drawing/2014/main" id="{00000000-0008-0000-1100-0000B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5" name="Line 5856">
            <a:extLst>
              <a:ext uri="{FF2B5EF4-FFF2-40B4-BE49-F238E27FC236}">
                <a16:creationId xmlns:a16="http://schemas.microsoft.com/office/drawing/2014/main" id="{00000000-0008-0000-1100-0000B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1" name="Group 5857">
          <a:extLst>
            <a:ext uri="{FF2B5EF4-FFF2-40B4-BE49-F238E27FC236}">
              <a16:creationId xmlns:a16="http://schemas.microsoft.com/office/drawing/2014/main" id="{00000000-0008-0000-1100-00006BA13F00}"/>
            </a:ext>
          </a:extLst>
        </xdr:cNvPr>
        <xdr:cNvGrpSpPr>
          <a:grpSpLocks/>
        </xdr:cNvGrpSpPr>
      </xdr:nvGrpSpPr>
      <xdr:grpSpPr bwMode="auto">
        <a:xfrm>
          <a:off x="4700588" y="10096500"/>
          <a:ext cx="266700" cy="0"/>
          <a:chOff x="466" y="3952"/>
          <a:chExt cx="28" cy="16"/>
        </a:xfrm>
      </xdr:grpSpPr>
      <xdr:sp macro="" textlink="">
        <xdr:nvSpPr>
          <xdr:cNvPr id="4171442" name="Line 5858">
            <a:extLst>
              <a:ext uri="{FF2B5EF4-FFF2-40B4-BE49-F238E27FC236}">
                <a16:creationId xmlns:a16="http://schemas.microsoft.com/office/drawing/2014/main" id="{00000000-0008-0000-1100-0000B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3" name="Line 5859">
            <a:extLst>
              <a:ext uri="{FF2B5EF4-FFF2-40B4-BE49-F238E27FC236}">
                <a16:creationId xmlns:a16="http://schemas.microsoft.com/office/drawing/2014/main" id="{00000000-0008-0000-1100-0000B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2" name="Group 5860">
          <a:extLst>
            <a:ext uri="{FF2B5EF4-FFF2-40B4-BE49-F238E27FC236}">
              <a16:creationId xmlns:a16="http://schemas.microsoft.com/office/drawing/2014/main" id="{00000000-0008-0000-1100-00006CA13F00}"/>
            </a:ext>
          </a:extLst>
        </xdr:cNvPr>
        <xdr:cNvGrpSpPr>
          <a:grpSpLocks/>
        </xdr:cNvGrpSpPr>
      </xdr:nvGrpSpPr>
      <xdr:grpSpPr bwMode="auto">
        <a:xfrm>
          <a:off x="4117181" y="10096500"/>
          <a:ext cx="228600" cy="0"/>
          <a:chOff x="466" y="3952"/>
          <a:chExt cx="28" cy="16"/>
        </a:xfrm>
      </xdr:grpSpPr>
      <xdr:sp macro="" textlink="">
        <xdr:nvSpPr>
          <xdr:cNvPr id="4171440" name="Line 5861">
            <a:extLst>
              <a:ext uri="{FF2B5EF4-FFF2-40B4-BE49-F238E27FC236}">
                <a16:creationId xmlns:a16="http://schemas.microsoft.com/office/drawing/2014/main" id="{00000000-0008-0000-1100-0000B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1" name="Line 5862">
            <a:extLst>
              <a:ext uri="{FF2B5EF4-FFF2-40B4-BE49-F238E27FC236}">
                <a16:creationId xmlns:a16="http://schemas.microsoft.com/office/drawing/2014/main" id="{00000000-0008-0000-1100-0000B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3" name="Group 5863">
          <a:extLst>
            <a:ext uri="{FF2B5EF4-FFF2-40B4-BE49-F238E27FC236}">
              <a16:creationId xmlns:a16="http://schemas.microsoft.com/office/drawing/2014/main" id="{00000000-0008-0000-1100-00006DA13F00}"/>
            </a:ext>
          </a:extLst>
        </xdr:cNvPr>
        <xdr:cNvGrpSpPr>
          <a:grpSpLocks/>
        </xdr:cNvGrpSpPr>
      </xdr:nvGrpSpPr>
      <xdr:grpSpPr bwMode="auto">
        <a:xfrm>
          <a:off x="4700588" y="10096500"/>
          <a:ext cx="266700" cy="0"/>
          <a:chOff x="466" y="3952"/>
          <a:chExt cx="28" cy="16"/>
        </a:xfrm>
      </xdr:grpSpPr>
      <xdr:sp macro="" textlink="">
        <xdr:nvSpPr>
          <xdr:cNvPr id="4171438" name="Line 5864">
            <a:extLst>
              <a:ext uri="{FF2B5EF4-FFF2-40B4-BE49-F238E27FC236}">
                <a16:creationId xmlns:a16="http://schemas.microsoft.com/office/drawing/2014/main" id="{00000000-0008-0000-1100-0000A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9" name="Line 5865">
            <a:extLst>
              <a:ext uri="{FF2B5EF4-FFF2-40B4-BE49-F238E27FC236}">
                <a16:creationId xmlns:a16="http://schemas.microsoft.com/office/drawing/2014/main" id="{00000000-0008-0000-1100-0000A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4" name="Group 5866">
          <a:extLst>
            <a:ext uri="{FF2B5EF4-FFF2-40B4-BE49-F238E27FC236}">
              <a16:creationId xmlns:a16="http://schemas.microsoft.com/office/drawing/2014/main" id="{00000000-0008-0000-1100-00006EA13F00}"/>
            </a:ext>
          </a:extLst>
        </xdr:cNvPr>
        <xdr:cNvGrpSpPr>
          <a:grpSpLocks/>
        </xdr:cNvGrpSpPr>
      </xdr:nvGrpSpPr>
      <xdr:grpSpPr bwMode="auto">
        <a:xfrm>
          <a:off x="4117181" y="10096500"/>
          <a:ext cx="228600" cy="0"/>
          <a:chOff x="466" y="3952"/>
          <a:chExt cx="28" cy="16"/>
        </a:xfrm>
      </xdr:grpSpPr>
      <xdr:sp macro="" textlink="">
        <xdr:nvSpPr>
          <xdr:cNvPr id="4171436" name="Line 5867">
            <a:extLst>
              <a:ext uri="{FF2B5EF4-FFF2-40B4-BE49-F238E27FC236}">
                <a16:creationId xmlns:a16="http://schemas.microsoft.com/office/drawing/2014/main" id="{00000000-0008-0000-1100-0000A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7" name="Line 5868">
            <a:extLst>
              <a:ext uri="{FF2B5EF4-FFF2-40B4-BE49-F238E27FC236}">
                <a16:creationId xmlns:a16="http://schemas.microsoft.com/office/drawing/2014/main" id="{00000000-0008-0000-1100-0000A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5" name="Group 5869">
          <a:extLst>
            <a:ext uri="{FF2B5EF4-FFF2-40B4-BE49-F238E27FC236}">
              <a16:creationId xmlns:a16="http://schemas.microsoft.com/office/drawing/2014/main" id="{00000000-0008-0000-1100-00006FA13F00}"/>
            </a:ext>
          </a:extLst>
        </xdr:cNvPr>
        <xdr:cNvGrpSpPr>
          <a:grpSpLocks/>
        </xdr:cNvGrpSpPr>
      </xdr:nvGrpSpPr>
      <xdr:grpSpPr bwMode="auto">
        <a:xfrm>
          <a:off x="4700588" y="10096500"/>
          <a:ext cx="266700" cy="0"/>
          <a:chOff x="466" y="3952"/>
          <a:chExt cx="28" cy="16"/>
        </a:xfrm>
      </xdr:grpSpPr>
      <xdr:sp macro="" textlink="">
        <xdr:nvSpPr>
          <xdr:cNvPr id="4171434" name="Line 5870">
            <a:extLst>
              <a:ext uri="{FF2B5EF4-FFF2-40B4-BE49-F238E27FC236}">
                <a16:creationId xmlns:a16="http://schemas.microsoft.com/office/drawing/2014/main" id="{00000000-0008-0000-1100-0000A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5" name="Line 5871">
            <a:extLst>
              <a:ext uri="{FF2B5EF4-FFF2-40B4-BE49-F238E27FC236}">
                <a16:creationId xmlns:a16="http://schemas.microsoft.com/office/drawing/2014/main" id="{00000000-0008-0000-1100-0000A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6" name="Group 5872">
          <a:extLst>
            <a:ext uri="{FF2B5EF4-FFF2-40B4-BE49-F238E27FC236}">
              <a16:creationId xmlns:a16="http://schemas.microsoft.com/office/drawing/2014/main" id="{00000000-0008-0000-1100-000070A13F00}"/>
            </a:ext>
          </a:extLst>
        </xdr:cNvPr>
        <xdr:cNvGrpSpPr>
          <a:grpSpLocks/>
        </xdr:cNvGrpSpPr>
      </xdr:nvGrpSpPr>
      <xdr:grpSpPr bwMode="auto">
        <a:xfrm>
          <a:off x="4117181" y="10096500"/>
          <a:ext cx="228600" cy="0"/>
          <a:chOff x="466" y="3952"/>
          <a:chExt cx="28" cy="16"/>
        </a:xfrm>
      </xdr:grpSpPr>
      <xdr:sp macro="" textlink="">
        <xdr:nvSpPr>
          <xdr:cNvPr id="4171432" name="Line 5873">
            <a:extLst>
              <a:ext uri="{FF2B5EF4-FFF2-40B4-BE49-F238E27FC236}">
                <a16:creationId xmlns:a16="http://schemas.microsoft.com/office/drawing/2014/main" id="{00000000-0008-0000-1100-0000A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3" name="Line 5874">
            <a:extLst>
              <a:ext uri="{FF2B5EF4-FFF2-40B4-BE49-F238E27FC236}">
                <a16:creationId xmlns:a16="http://schemas.microsoft.com/office/drawing/2014/main" id="{00000000-0008-0000-1100-0000A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7" name="Group 5875">
          <a:extLst>
            <a:ext uri="{FF2B5EF4-FFF2-40B4-BE49-F238E27FC236}">
              <a16:creationId xmlns:a16="http://schemas.microsoft.com/office/drawing/2014/main" id="{00000000-0008-0000-1100-000071A13F00}"/>
            </a:ext>
          </a:extLst>
        </xdr:cNvPr>
        <xdr:cNvGrpSpPr>
          <a:grpSpLocks/>
        </xdr:cNvGrpSpPr>
      </xdr:nvGrpSpPr>
      <xdr:grpSpPr bwMode="auto">
        <a:xfrm>
          <a:off x="4700588" y="10096500"/>
          <a:ext cx="266700" cy="0"/>
          <a:chOff x="466" y="3952"/>
          <a:chExt cx="28" cy="16"/>
        </a:xfrm>
      </xdr:grpSpPr>
      <xdr:sp macro="" textlink="">
        <xdr:nvSpPr>
          <xdr:cNvPr id="4171430" name="Line 5876">
            <a:extLst>
              <a:ext uri="{FF2B5EF4-FFF2-40B4-BE49-F238E27FC236}">
                <a16:creationId xmlns:a16="http://schemas.microsoft.com/office/drawing/2014/main" id="{00000000-0008-0000-1100-0000A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1" name="Line 5877">
            <a:extLst>
              <a:ext uri="{FF2B5EF4-FFF2-40B4-BE49-F238E27FC236}">
                <a16:creationId xmlns:a16="http://schemas.microsoft.com/office/drawing/2014/main" id="{00000000-0008-0000-1100-0000A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8" name="Group 5878">
          <a:extLst>
            <a:ext uri="{FF2B5EF4-FFF2-40B4-BE49-F238E27FC236}">
              <a16:creationId xmlns:a16="http://schemas.microsoft.com/office/drawing/2014/main" id="{00000000-0008-0000-1100-000072A13F00}"/>
            </a:ext>
          </a:extLst>
        </xdr:cNvPr>
        <xdr:cNvGrpSpPr>
          <a:grpSpLocks/>
        </xdr:cNvGrpSpPr>
      </xdr:nvGrpSpPr>
      <xdr:grpSpPr bwMode="auto">
        <a:xfrm>
          <a:off x="4117181" y="10096500"/>
          <a:ext cx="228600" cy="0"/>
          <a:chOff x="466" y="3952"/>
          <a:chExt cx="28" cy="16"/>
        </a:xfrm>
      </xdr:grpSpPr>
      <xdr:sp macro="" textlink="">
        <xdr:nvSpPr>
          <xdr:cNvPr id="4171428" name="Line 5879">
            <a:extLst>
              <a:ext uri="{FF2B5EF4-FFF2-40B4-BE49-F238E27FC236}">
                <a16:creationId xmlns:a16="http://schemas.microsoft.com/office/drawing/2014/main" id="{00000000-0008-0000-1100-0000A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9" name="Line 5880">
            <a:extLst>
              <a:ext uri="{FF2B5EF4-FFF2-40B4-BE49-F238E27FC236}">
                <a16:creationId xmlns:a16="http://schemas.microsoft.com/office/drawing/2014/main" id="{00000000-0008-0000-1100-0000A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9" name="Group 5881">
          <a:extLst>
            <a:ext uri="{FF2B5EF4-FFF2-40B4-BE49-F238E27FC236}">
              <a16:creationId xmlns:a16="http://schemas.microsoft.com/office/drawing/2014/main" id="{00000000-0008-0000-1100-000073A13F00}"/>
            </a:ext>
          </a:extLst>
        </xdr:cNvPr>
        <xdr:cNvGrpSpPr>
          <a:grpSpLocks/>
        </xdr:cNvGrpSpPr>
      </xdr:nvGrpSpPr>
      <xdr:grpSpPr bwMode="auto">
        <a:xfrm>
          <a:off x="4117181" y="10096500"/>
          <a:ext cx="228600" cy="0"/>
          <a:chOff x="466" y="3952"/>
          <a:chExt cx="28" cy="16"/>
        </a:xfrm>
      </xdr:grpSpPr>
      <xdr:sp macro="" textlink="">
        <xdr:nvSpPr>
          <xdr:cNvPr id="4171426" name="Line 5882">
            <a:extLst>
              <a:ext uri="{FF2B5EF4-FFF2-40B4-BE49-F238E27FC236}">
                <a16:creationId xmlns:a16="http://schemas.microsoft.com/office/drawing/2014/main" id="{00000000-0008-0000-1100-0000A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7" name="Line 5883">
            <a:extLst>
              <a:ext uri="{FF2B5EF4-FFF2-40B4-BE49-F238E27FC236}">
                <a16:creationId xmlns:a16="http://schemas.microsoft.com/office/drawing/2014/main" id="{00000000-0008-0000-1100-0000A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0" name="Group 5884">
          <a:extLst>
            <a:ext uri="{FF2B5EF4-FFF2-40B4-BE49-F238E27FC236}">
              <a16:creationId xmlns:a16="http://schemas.microsoft.com/office/drawing/2014/main" id="{00000000-0008-0000-1100-000074A13F00}"/>
            </a:ext>
          </a:extLst>
        </xdr:cNvPr>
        <xdr:cNvGrpSpPr>
          <a:grpSpLocks/>
        </xdr:cNvGrpSpPr>
      </xdr:nvGrpSpPr>
      <xdr:grpSpPr bwMode="auto">
        <a:xfrm>
          <a:off x="4117181" y="10096500"/>
          <a:ext cx="228600" cy="0"/>
          <a:chOff x="466" y="3952"/>
          <a:chExt cx="28" cy="16"/>
        </a:xfrm>
      </xdr:grpSpPr>
      <xdr:sp macro="" textlink="">
        <xdr:nvSpPr>
          <xdr:cNvPr id="4171424" name="Line 5885">
            <a:extLst>
              <a:ext uri="{FF2B5EF4-FFF2-40B4-BE49-F238E27FC236}">
                <a16:creationId xmlns:a16="http://schemas.microsoft.com/office/drawing/2014/main" id="{00000000-0008-0000-1100-0000A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5" name="Line 5886">
            <a:extLst>
              <a:ext uri="{FF2B5EF4-FFF2-40B4-BE49-F238E27FC236}">
                <a16:creationId xmlns:a16="http://schemas.microsoft.com/office/drawing/2014/main" id="{00000000-0008-0000-1100-0000A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1" name="Group 5887">
          <a:extLst>
            <a:ext uri="{FF2B5EF4-FFF2-40B4-BE49-F238E27FC236}">
              <a16:creationId xmlns:a16="http://schemas.microsoft.com/office/drawing/2014/main" id="{00000000-0008-0000-1100-000075A13F00}"/>
            </a:ext>
          </a:extLst>
        </xdr:cNvPr>
        <xdr:cNvGrpSpPr>
          <a:grpSpLocks/>
        </xdr:cNvGrpSpPr>
      </xdr:nvGrpSpPr>
      <xdr:grpSpPr bwMode="auto">
        <a:xfrm>
          <a:off x="4117181" y="10096500"/>
          <a:ext cx="228600" cy="0"/>
          <a:chOff x="466" y="3952"/>
          <a:chExt cx="28" cy="16"/>
        </a:xfrm>
      </xdr:grpSpPr>
      <xdr:sp macro="" textlink="">
        <xdr:nvSpPr>
          <xdr:cNvPr id="4171422" name="Line 5888">
            <a:extLst>
              <a:ext uri="{FF2B5EF4-FFF2-40B4-BE49-F238E27FC236}">
                <a16:creationId xmlns:a16="http://schemas.microsoft.com/office/drawing/2014/main" id="{00000000-0008-0000-1100-00009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3" name="Line 5889">
            <a:extLst>
              <a:ext uri="{FF2B5EF4-FFF2-40B4-BE49-F238E27FC236}">
                <a16:creationId xmlns:a16="http://schemas.microsoft.com/office/drawing/2014/main" id="{00000000-0008-0000-1100-00009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2" name="Group 5890">
          <a:extLst>
            <a:ext uri="{FF2B5EF4-FFF2-40B4-BE49-F238E27FC236}">
              <a16:creationId xmlns:a16="http://schemas.microsoft.com/office/drawing/2014/main" id="{00000000-0008-0000-1100-000076A13F00}"/>
            </a:ext>
          </a:extLst>
        </xdr:cNvPr>
        <xdr:cNvGrpSpPr>
          <a:grpSpLocks/>
        </xdr:cNvGrpSpPr>
      </xdr:nvGrpSpPr>
      <xdr:grpSpPr bwMode="auto">
        <a:xfrm>
          <a:off x="4117181" y="10096500"/>
          <a:ext cx="228600" cy="0"/>
          <a:chOff x="466" y="3952"/>
          <a:chExt cx="28" cy="16"/>
        </a:xfrm>
      </xdr:grpSpPr>
      <xdr:sp macro="" textlink="">
        <xdr:nvSpPr>
          <xdr:cNvPr id="4171420" name="Line 5891">
            <a:extLst>
              <a:ext uri="{FF2B5EF4-FFF2-40B4-BE49-F238E27FC236}">
                <a16:creationId xmlns:a16="http://schemas.microsoft.com/office/drawing/2014/main" id="{00000000-0008-0000-1100-00009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1" name="Line 5892">
            <a:extLst>
              <a:ext uri="{FF2B5EF4-FFF2-40B4-BE49-F238E27FC236}">
                <a16:creationId xmlns:a16="http://schemas.microsoft.com/office/drawing/2014/main" id="{00000000-0008-0000-1100-00009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3" name="Group 5893">
          <a:extLst>
            <a:ext uri="{FF2B5EF4-FFF2-40B4-BE49-F238E27FC236}">
              <a16:creationId xmlns:a16="http://schemas.microsoft.com/office/drawing/2014/main" id="{00000000-0008-0000-1100-000077A13F00}"/>
            </a:ext>
          </a:extLst>
        </xdr:cNvPr>
        <xdr:cNvGrpSpPr>
          <a:grpSpLocks/>
        </xdr:cNvGrpSpPr>
      </xdr:nvGrpSpPr>
      <xdr:grpSpPr bwMode="auto">
        <a:xfrm>
          <a:off x="4700588" y="10096500"/>
          <a:ext cx="266700" cy="0"/>
          <a:chOff x="466" y="3952"/>
          <a:chExt cx="28" cy="16"/>
        </a:xfrm>
      </xdr:grpSpPr>
      <xdr:sp macro="" textlink="">
        <xdr:nvSpPr>
          <xdr:cNvPr id="4171418" name="Line 5894">
            <a:extLst>
              <a:ext uri="{FF2B5EF4-FFF2-40B4-BE49-F238E27FC236}">
                <a16:creationId xmlns:a16="http://schemas.microsoft.com/office/drawing/2014/main" id="{00000000-0008-0000-1100-00009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9" name="Line 5895">
            <a:extLst>
              <a:ext uri="{FF2B5EF4-FFF2-40B4-BE49-F238E27FC236}">
                <a16:creationId xmlns:a16="http://schemas.microsoft.com/office/drawing/2014/main" id="{00000000-0008-0000-1100-00009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4" name="Group 5896">
          <a:extLst>
            <a:ext uri="{FF2B5EF4-FFF2-40B4-BE49-F238E27FC236}">
              <a16:creationId xmlns:a16="http://schemas.microsoft.com/office/drawing/2014/main" id="{00000000-0008-0000-1100-000078A13F00}"/>
            </a:ext>
          </a:extLst>
        </xdr:cNvPr>
        <xdr:cNvGrpSpPr>
          <a:grpSpLocks/>
        </xdr:cNvGrpSpPr>
      </xdr:nvGrpSpPr>
      <xdr:grpSpPr bwMode="auto">
        <a:xfrm>
          <a:off x="4700588" y="10096500"/>
          <a:ext cx="266700" cy="0"/>
          <a:chOff x="466" y="3952"/>
          <a:chExt cx="28" cy="16"/>
        </a:xfrm>
      </xdr:grpSpPr>
      <xdr:sp macro="" textlink="">
        <xdr:nvSpPr>
          <xdr:cNvPr id="4171416" name="Line 5897">
            <a:extLst>
              <a:ext uri="{FF2B5EF4-FFF2-40B4-BE49-F238E27FC236}">
                <a16:creationId xmlns:a16="http://schemas.microsoft.com/office/drawing/2014/main" id="{00000000-0008-0000-1100-00009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7" name="Line 5898">
            <a:extLst>
              <a:ext uri="{FF2B5EF4-FFF2-40B4-BE49-F238E27FC236}">
                <a16:creationId xmlns:a16="http://schemas.microsoft.com/office/drawing/2014/main" id="{00000000-0008-0000-1100-00009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5" name="Group 5899">
          <a:extLst>
            <a:ext uri="{FF2B5EF4-FFF2-40B4-BE49-F238E27FC236}">
              <a16:creationId xmlns:a16="http://schemas.microsoft.com/office/drawing/2014/main" id="{00000000-0008-0000-1100-000079A13F00}"/>
            </a:ext>
          </a:extLst>
        </xdr:cNvPr>
        <xdr:cNvGrpSpPr>
          <a:grpSpLocks/>
        </xdr:cNvGrpSpPr>
      </xdr:nvGrpSpPr>
      <xdr:grpSpPr bwMode="auto">
        <a:xfrm>
          <a:off x="4700588" y="10096500"/>
          <a:ext cx="266700" cy="0"/>
          <a:chOff x="466" y="3952"/>
          <a:chExt cx="28" cy="16"/>
        </a:xfrm>
      </xdr:grpSpPr>
      <xdr:sp macro="" textlink="">
        <xdr:nvSpPr>
          <xdr:cNvPr id="4171414" name="Line 5900">
            <a:extLst>
              <a:ext uri="{FF2B5EF4-FFF2-40B4-BE49-F238E27FC236}">
                <a16:creationId xmlns:a16="http://schemas.microsoft.com/office/drawing/2014/main" id="{00000000-0008-0000-1100-00009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5" name="Line 5901">
            <a:extLst>
              <a:ext uri="{FF2B5EF4-FFF2-40B4-BE49-F238E27FC236}">
                <a16:creationId xmlns:a16="http://schemas.microsoft.com/office/drawing/2014/main" id="{00000000-0008-0000-1100-00009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6" name="Group 5902">
          <a:extLst>
            <a:ext uri="{FF2B5EF4-FFF2-40B4-BE49-F238E27FC236}">
              <a16:creationId xmlns:a16="http://schemas.microsoft.com/office/drawing/2014/main" id="{00000000-0008-0000-1100-00007AA13F00}"/>
            </a:ext>
          </a:extLst>
        </xdr:cNvPr>
        <xdr:cNvGrpSpPr>
          <a:grpSpLocks/>
        </xdr:cNvGrpSpPr>
      </xdr:nvGrpSpPr>
      <xdr:grpSpPr bwMode="auto">
        <a:xfrm>
          <a:off x="4700588" y="10096500"/>
          <a:ext cx="266700" cy="0"/>
          <a:chOff x="466" y="3952"/>
          <a:chExt cx="28" cy="16"/>
        </a:xfrm>
      </xdr:grpSpPr>
      <xdr:sp macro="" textlink="">
        <xdr:nvSpPr>
          <xdr:cNvPr id="4171412" name="Line 5903">
            <a:extLst>
              <a:ext uri="{FF2B5EF4-FFF2-40B4-BE49-F238E27FC236}">
                <a16:creationId xmlns:a16="http://schemas.microsoft.com/office/drawing/2014/main" id="{00000000-0008-0000-1100-00009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3" name="Line 5904">
            <a:extLst>
              <a:ext uri="{FF2B5EF4-FFF2-40B4-BE49-F238E27FC236}">
                <a16:creationId xmlns:a16="http://schemas.microsoft.com/office/drawing/2014/main" id="{00000000-0008-0000-1100-00009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7" name="Group 5905">
          <a:extLst>
            <a:ext uri="{FF2B5EF4-FFF2-40B4-BE49-F238E27FC236}">
              <a16:creationId xmlns:a16="http://schemas.microsoft.com/office/drawing/2014/main" id="{00000000-0008-0000-1100-00007BA13F00}"/>
            </a:ext>
          </a:extLst>
        </xdr:cNvPr>
        <xdr:cNvGrpSpPr>
          <a:grpSpLocks/>
        </xdr:cNvGrpSpPr>
      </xdr:nvGrpSpPr>
      <xdr:grpSpPr bwMode="auto">
        <a:xfrm>
          <a:off x="4700588" y="10096500"/>
          <a:ext cx="266700" cy="0"/>
          <a:chOff x="466" y="3952"/>
          <a:chExt cx="28" cy="16"/>
        </a:xfrm>
      </xdr:grpSpPr>
      <xdr:sp macro="" textlink="">
        <xdr:nvSpPr>
          <xdr:cNvPr id="4171410" name="Line 5906">
            <a:extLst>
              <a:ext uri="{FF2B5EF4-FFF2-40B4-BE49-F238E27FC236}">
                <a16:creationId xmlns:a16="http://schemas.microsoft.com/office/drawing/2014/main" id="{00000000-0008-0000-1100-00009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1" name="Line 5907">
            <a:extLst>
              <a:ext uri="{FF2B5EF4-FFF2-40B4-BE49-F238E27FC236}">
                <a16:creationId xmlns:a16="http://schemas.microsoft.com/office/drawing/2014/main" id="{00000000-0008-0000-1100-00009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8" name="Group 5908">
          <a:extLst>
            <a:ext uri="{FF2B5EF4-FFF2-40B4-BE49-F238E27FC236}">
              <a16:creationId xmlns:a16="http://schemas.microsoft.com/office/drawing/2014/main" id="{00000000-0008-0000-1100-00007CA13F00}"/>
            </a:ext>
          </a:extLst>
        </xdr:cNvPr>
        <xdr:cNvGrpSpPr>
          <a:grpSpLocks/>
        </xdr:cNvGrpSpPr>
      </xdr:nvGrpSpPr>
      <xdr:grpSpPr bwMode="auto">
        <a:xfrm>
          <a:off x="4117181" y="10096500"/>
          <a:ext cx="228600" cy="0"/>
          <a:chOff x="466" y="3952"/>
          <a:chExt cx="28" cy="16"/>
        </a:xfrm>
      </xdr:grpSpPr>
      <xdr:sp macro="" textlink="">
        <xdr:nvSpPr>
          <xdr:cNvPr id="4171408" name="Line 5909">
            <a:extLst>
              <a:ext uri="{FF2B5EF4-FFF2-40B4-BE49-F238E27FC236}">
                <a16:creationId xmlns:a16="http://schemas.microsoft.com/office/drawing/2014/main" id="{00000000-0008-0000-1100-00009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9" name="Line 5910">
            <a:extLst>
              <a:ext uri="{FF2B5EF4-FFF2-40B4-BE49-F238E27FC236}">
                <a16:creationId xmlns:a16="http://schemas.microsoft.com/office/drawing/2014/main" id="{00000000-0008-0000-1100-00009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9" name="Group 5911">
          <a:extLst>
            <a:ext uri="{FF2B5EF4-FFF2-40B4-BE49-F238E27FC236}">
              <a16:creationId xmlns:a16="http://schemas.microsoft.com/office/drawing/2014/main" id="{00000000-0008-0000-1100-00007DA13F00}"/>
            </a:ext>
          </a:extLst>
        </xdr:cNvPr>
        <xdr:cNvGrpSpPr>
          <a:grpSpLocks/>
        </xdr:cNvGrpSpPr>
      </xdr:nvGrpSpPr>
      <xdr:grpSpPr bwMode="auto">
        <a:xfrm>
          <a:off x="4117181" y="10096500"/>
          <a:ext cx="228600" cy="0"/>
          <a:chOff x="466" y="3952"/>
          <a:chExt cx="28" cy="16"/>
        </a:xfrm>
      </xdr:grpSpPr>
      <xdr:sp macro="" textlink="">
        <xdr:nvSpPr>
          <xdr:cNvPr id="4171406" name="Line 5912">
            <a:extLst>
              <a:ext uri="{FF2B5EF4-FFF2-40B4-BE49-F238E27FC236}">
                <a16:creationId xmlns:a16="http://schemas.microsoft.com/office/drawing/2014/main" id="{00000000-0008-0000-1100-00008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7" name="Line 5913">
            <a:extLst>
              <a:ext uri="{FF2B5EF4-FFF2-40B4-BE49-F238E27FC236}">
                <a16:creationId xmlns:a16="http://schemas.microsoft.com/office/drawing/2014/main" id="{00000000-0008-0000-1100-00008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0" name="Group 5914">
          <a:extLst>
            <a:ext uri="{FF2B5EF4-FFF2-40B4-BE49-F238E27FC236}">
              <a16:creationId xmlns:a16="http://schemas.microsoft.com/office/drawing/2014/main" id="{00000000-0008-0000-1100-00007EA13F00}"/>
            </a:ext>
          </a:extLst>
        </xdr:cNvPr>
        <xdr:cNvGrpSpPr>
          <a:grpSpLocks/>
        </xdr:cNvGrpSpPr>
      </xdr:nvGrpSpPr>
      <xdr:grpSpPr bwMode="auto">
        <a:xfrm>
          <a:off x="4700588" y="10096500"/>
          <a:ext cx="266700" cy="0"/>
          <a:chOff x="466" y="3952"/>
          <a:chExt cx="28" cy="16"/>
        </a:xfrm>
      </xdr:grpSpPr>
      <xdr:sp macro="" textlink="">
        <xdr:nvSpPr>
          <xdr:cNvPr id="4171404" name="Line 5915">
            <a:extLst>
              <a:ext uri="{FF2B5EF4-FFF2-40B4-BE49-F238E27FC236}">
                <a16:creationId xmlns:a16="http://schemas.microsoft.com/office/drawing/2014/main" id="{00000000-0008-0000-1100-00008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5" name="Line 5916">
            <a:extLst>
              <a:ext uri="{FF2B5EF4-FFF2-40B4-BE49-F238E27FC236}">
                <a16:creationId xmlns:a16="http://schemas.microsoft.com/office/drawing/2014/main" id="{00000000-0008-0000-1100-00008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1" name="Group 5917">
          <a:extLst>
            <a:ext uri="{FF2B5EF4-FFF2-40B4-BE49-F238E27FC236}">
              <a16:creationId xmlns:a16="http://schemas.microsoft.com/office/drawing/2014/main" id="{00000000-0008-0000-1100-00007FA13F00}"/>
            </a:ext>
          </a:extLst>
        </xdr:cNvPr>
        <xdr:cNvGrpSpPr>
          <a:grpSpLocks/>
        </xdr:cNvGrpSpPr>
      </xdr:nvGrpSpPr>
      <xdr:grpSpPr bwMode="auto">
        <a:xfrm>
          <a:off x="4700588" y="10096500"/>
          <a:ext cx="266700" cy="0"/>
          <a:chOff x="466" y="3952"/>
          <a:chExt cx="28" cy="16"/>
        </a:xfrm>
      </xdr:grpSpPr>
      <xdr:sp macro="" textlink="">
        <xdr:nvSpPr>
          <xdr:cNvPr id="4171402" name="Line 5918">
            <a:extLst>
              <a:ext uri="{FF2B5EF4-FFF2-40B4-BE49-F238E27FC236}">
                <a16:creationId xmlns:a16="http://schemas.microsoft.com/office/drawing/2014/main" id="{00000000-0008-0000-1100-00008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3" name="Line 5919">
            <a:extLst>
              <a:ext uri="{FF2B5EF4-FFF2-40B4-BE49-F238E27FC236}">
                <a16:creationId xmlns:a16="http://schemas.microsoft.com/office/drawing/2014/main" id="{00000000-0008-0000-1100-00008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12" name="Group 5920">
          <a:extLst>
            <a:ext uri="{FF2B5EF4-FFF2-40B4-BE49-F238E27FC236}">
              <a16:creationId xmlns:a16="http://schemas.microsoft.com/office/drawing/2014/main" id="{00000000-0008-0000-1100-000080A13F00}"/>
            </a:ext>
          </a:extLst>
        </xdr:cNvPr>
        <xdr:cNvGrpSpPr>
          <a:grpSpLocks/>
        </xdr:cNvGrpSpPr>
      </xdr:nvGrpSpPr>
      <xdr:grpSpPr bwMode="auto">
        <a:xfrm>
          <a:off x="4117181" y="10096500"/>
          <a:ext cx="240507" cy="0"/>
          <a:chOff x="466" y="3952"/>
          <a:chExt cx="28" cy="16"/>
        </a:xfrm>
      </xdr:grpSpPr>
      <xdr:sp macro="" textlink="">
        <xdr:nvSpPr>
          <xdr:cNvPr id="4171400" name="Line 5921">
            <a:extLst>
              <a:ext uri="{FF2B5EF4-FFF2-40B4-BE49-F238E27FC236}">
                <a16:creationId xmlns:a16="http://schemas.microsoft.com/office/drawing/2014/main" id="{00000000-0008-0000-1100-00008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1" name="Line 5922">
            <a:extLst>
              <a:ext uri="{FF2B5EF4-FFF2-40B4-BE49-F238E27FC236}">
                <a16:creationId xmlns:a16="http://schemas.microsoft.com/office/drawing/2014/main" id="{00000000-0008-0000-1100-00008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13" name="Group 5923">
          <a:extLst>
            <a:ext uri="{FF2B5EF4-FFF2-40B4-BE49-F238E27FC236}">
              <a16:creationId xmlns:a16="http://schemas.microsoft.com/office/drawing/2014/main" id="{00000000-0008-0000-1100-000081A13F00}"/>
            </a:ext>
          </a:extLst>
        </xdr:cNvPr>
        <xdr:cNvGrpSpPr>
          <a:grpSpLocks/>
        </xdr:cNvGrpSpPr>
      </xdr:nvGrpSpPr>
      <xdr:grpSpPr bwMode="auto">
        <a:xfrm>
          <a:off x="5486400" y="10096500"/>
          <a:ext cx="228600" cy="0"/>
          <a:chOff x="466" y="3952"/>
          <a:chExt cx="28" cy="16"/>
        </a:xfrm>
      </xdr:grpSpPr>
      <xdr:sp macro="" textlink="">
        <xdr:nvSpPr>
          <xdr:cNvPr id="4171398" name="Line 5924">
            <a:extLst>
              <a:ext uri="{FF2B5EF4-FFF2-40B4-BE49-F238E27FC236}">
                <a16:creationId xmlns:a16="http://schemas.microsoft.com/office/drawing/2014/main" id="{00000000-0008-0000-1100-00008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9" name="Line 5925">
            <a:extLst>
              <a:ext uri="{FF2B5EF4-FFF2-40B4-BE49-F238E27FC236}">
                <a16:creationId xmlns:a16="http://schemas.microsoft.com/office/drawing/2014/main" id="{00000000-0008-0000-1100-00008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4" name="Group 5926">
          <a:extLst>
            <a:ext uri="{FF2B5EF4-FFF2-40B4-BE49-F238E27FC236}">
              <a16:creationId xmlns:a16="http://schemas.microsoft.com/office/drawing/2014/main" id="{00000000-0008-0000-1100-000082A13F00}"/>
            </a:ext>
          </a:extLst>
        </xdr:cNvPr>
        <xdr:cNvGrpSpPr>
          <a:grpSpLocks/>
        </xdr:cNvGrpSpPr>
      </xdr:nvGrpSpPr>
      <xdr:grpSpPr bwMode="auto">
        <a:xfrm>
          <a:off x="4700588" y="10096500"/>
          <a:ext cx="266700" cy="0"/>
          <a:chOff x="466" y="3952"/>
          <a:chExt cx="28" cy="16"/>
        </a:xfrm>
      </xdr:grpSpPr>
      <xdr:sp macro="" textlink="">
        <xdr:nvSpPr>
          <xdr:cNvPr id="4171396" name="Line 5927">
            <a:extLst>
              <a:ext uri="{FF2B5EF4-FFF2-40B4-BE49-F238E27FC236}">
                <a16:creationId xmlns:a16="http://schemas.microsoft.com/office/drawing/2014/main" id="{00000000-0008-0000-1100-00008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7" name="Line 5928">
            <a:extLst>
              <a:ext uri="{FF2B5EF4-FFF2-40B4-BE49-F238E27FC236}">
                <a16:creationId xmlns:a16="http://schemas.microsoft.com/office/drawing/2014/main" id="{00000000-0008-0000-1100-00008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5" name="Group 5929">
          <a:extLst>
            <a:ext uri="{FF2B5EF4-FFF2-40B4-BE49-F238E27FC236}">
              <a16:creationId xmlns:a16="http://schemas.microsoft.com/office/drawing/2014/main" id="{00000000-0008-0000-1100-000083A13F00}"/>
            </a:ext>
          </a:extLst>
        </xdr:cNvPr>
        <xdr:cNvGrpSpPr>
          <a:grpSpLocks/>
        </xdr:cNvGrpSpPr>
      </xdr:nvGrpSpPr>
      <xdr:grpSpPr bwMode="auto">
        <a:xfrm>
          <a:off x="4700588" y="10096500"/>
          <a:ext cx="266700" cy="0"/>
          <a:chOff x="466" y="3952"/>
          <a:chExt cx="28" cy="16"/>
        </a:xfrm>
      </xdr:grpSpPr>
      <xdr:sp macro="" textlink="">
        <xdr:nvSpPr>
          <xdr:cNvPr id="4171394" name="Line 5930">
            <a:extLst>
              <a:ext uri="{FF2B5EF4-FFF2-40B4-BE49-F238E27FC236}">
                <a16:creationId xmlns:a16="http://schemas.microsoft.com/office/drawing/2014/main" id="{00000000-0008-0000-1100-00008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5" name="Line 5931">
            <a:extLst>
              <a:ext uri="{FF2B5EF4-FFF2-40B4-BE49-F238E27FC236}">
                <a16:creationId xmlns:a16="http://schemas.microsoft.com/office/drawing/2014/main" id="{00000000-0008-0000-1100-00008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6" name="Group 5932">
          <a:extLst>
            <a:ext uri="{FF2B5EF4-FFF2-40B4-BE49-F238E27FC236}">
              <a16:creationId xmlns:a16="http://schemas.microsoft.com/office/drawing/2014/main" id="{00000000-0008-0000-1100-000084A13F00}"/>
            </a:ext>
          </a:extLst>
        </xdr:cNvPr>
        <xdr:cNvGrpSpPr>
          <a:grpSpLocks/>
        </xdr:cNvGrpSpPr>
      </xdr:nvGrpSpPr>
      <xdr:grpSpPr bwMode="auto">
        <a:xfrm>
          <a:off x="4700588" y="10096500"/>
          <a:ext cx="266700" cy="0"/>
          <a:chOff x="466" y="3952"/>
          <a:chExt cx="28" cy="16"/>
        </a:xfrm>
      </xdr:grpSpPr>
      <xdr:sp macro="" textlink="">
        <xdr:nvSpPr>
          <xdr:cNvPr id="4171392" name="Line 5933">
            <a:extLst>
              <a:ext uri="{FF2B5EF4-FFF2-40B4-BE49-F238E27FC236}">
                <a16:creationId xmlns:a16="http://schemas.microsoft.com/office/drawing/2014/main" id="{00000000-0008-0000-1100-00008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3" name="Line 5934">
            <a:extLst>
              <a:ext uri="{FF2B5EF4-FFF2-40B4-BE49-F238E27FC236}">
                <a16:creationId xmlns:a16="http://schemas.microsoft.com/office/drawing/2014/main" id="{00000000-0008-0000-1100-00008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7" name="Group 5935">
          <a:extLst>
            <a:ext uri="{FF2B5EF4-FFF2-40B4-BE49-F238E27FC236}">
              <a16:creationId xmlns:a16="http://schemas.microsoft.com/office/drawing/2014/main" id="{00000000-0008-0000-1100-000085A13F00}"/>
            </a:ext>
          </a:extLst>
        </xdr:cNvPr>
        <xdr:cNvGrpSpPr>
          <a:grpSpLocks/>
        </xdr:cNvGrpSpPr>
      </xdr:nvGrpSpPr>
      <xdr:grpSpPr bwMode="auto">
        <a:xfrm>
          <a:off x="4700588" y="10096500"/>
          <a:ext cx="266700" cy="0"/>
          <a:chOff x="466" y="3952"/>
          <a:chExt cx="28" cy="16"/>
        </a:xfrm>
      </xdr:grpSpPr>
      <xdr:sp macro="" textlink="">
        <xdr:nvSpPr>
          <xdr:cNvPr id="4171390" name="Line 5936">
            <a:extLst>
              <a:ext uri="{FF2B5EF4-FFF2-40B4-BE49-F238E27FC236}">
                <a16:creationId xmlns:a16="http://schemas.microsoft.com/office/drawing/2014/main" id="{00000000-0008-0000-1100-00007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1" name="Line 5937">
            <a:extLst>
              <a:ext uri="{FF2B5EF4-FFF2-40B4-BE49-F238E27FC236}">
                <a16:creationId xmlns:a16="http://schemas.microsoft.com/office/drawing/2014/main" id="{00000000-0008-0000-1100-00007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8" name="Group 5938">
          <a:extLst>
            <a:ext uri="{FF2B5EF4-FFF2-40B4-BE49-F238E27FC236}">
              <a16:creationId xmlns:a16="http://schemas.microsoft.com/office/drawing/2014/main" id="{00000000-0008-0000-1100-000086A13F00}"/>
            </a:ext>
          </a:extLst>
        </xdr:cNvPr>
        <xdr:cNvGrpSpPr>
          <a:grpSpLocks/>
        </xdr:cNvGrpSpPr>
      </xdr:nvGrpSpPr>
      <xdr:grpSpPr bwMode="auto">
        <a:xfrm>
          <a:off x="4700588" y="10096500"/>
          <a:ext cx="266700" cy="0"/>
          <a:chOff x="466" y="3952"/>
          <a:chExt cx="28" cy="16"/>
        </a:xfrm>
      </xdr:grpSpPr>
      <xdr:sp macro="" textlink="">
        <xdr:nvSpPr>
          <xdr:cNvPr id="4171388" name="Line 5939">
            <a:extLst>
              <a:ext uri="{FF2B5EF4-FFF2-40B4-BE49-F238E27FC236}">
                <a16:creationId xmlns:a16="http://schemas.microsoft.com/office/drawing/2014/main" id="{00000000-0008-0000-1100-00007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9" name="Line 5940">
            <a:extLst>
              <a:ext uri="{FF2B5EF4-FFF2-40B4-BE49-F238E27FC236}">
                <a16:creationId xmlns:a16="http://schemas.microsoft.com/office/drawing/2014/main" id="{00000000-0008-0000-1100-00007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19" name="Group 5941">
          <a:extLst>
            <a:ext uri="{FF2B5EF4-FFF2-40B4-BE49-F238E27FC236}">
              <a16:creationId xmlns:a16="http://schemas.microsoft.com/office/drawing/2014/main" id="{00000000-0008-0000-1100-000087A13F00}"/>
            </a:ext>
          </a:extLst>
        </xdr:cNvPr>
        <xdr:cNvGrpSpPr>
          <a:grpSpLocks/>
        </xdr:cNvGrpSpPr>
      </xdr:nvGrpSpPr>
      <xdr:grpSpPr bwMode="auto">
        <a:xfrm>
          <a:off x="4576763" y="10096500"/>
          <a:ext cx="228600" cy="0"/>
          <a:chOff x="466" y="3952"/>
          <a:chExt cx="28" cy="16"/>
        </a:xfrm>
      </xdr:grpSpPr>
      <xdr:sp macro="" textlink="">
        <xdr:nvSpPr>
          <xdr:cNvPr id="4171386" name="Line 5942">
            <a:extLst>
              <a:ext uri="{FF2B5EF4-FFF2-40B4-BE49-F238E27FC236}">
                <a16:creationId xmlns:a16="http://schemas.microsoft.com/office/drawing/2014/main" id="{00000000-0008-0000-1100-00007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7" name="Line 5943">
            <a:extLst>
              <a:ext uri="{FF2B5EF4-FFF2-40B4-BE49-F238E27FC236}">
                <a16:creationId xmlns:a16="http://schemas.microsoft.com/office/drawing/2014/main" id="{00000000-0008-0000-1100-00007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0" name="Group 5944">
          <a:extLst>
            <a:ext uri="{FF2B5EF4-FFF2-40B4-BE49-F238E27FC236}">
              <a16:creationId xmlns:a16="http://schemas.microsoft.com/office/drawing/2014/main" id="{00000000-0008-0000-1100-000088A13F00}"/>
            </a:ext>
          </a:extLst>
        </xdr:cNvPr>
        <xdr:cNvGrpSpPr>
          <a:grpSpLocks/>
        </xdr:cNvGrpSpPr>
      </xdr:nvGrpSpPr>
      <xdr:grpSpPr bwMode="auto">
        <a:xfrm>
          <a:off x="4117181" y="10096500"/>
          <a:ext cx="240507" cy="0"/>
          <a:chOff x="466" y="3952"/>
          <a:chExt cx="28" cy="16"/>
        </a:xfrm>
      </xdr:grpSpPr>
      <xdr:sp macro="" textlink="">
        <xdr:nvSpPr>
          <xdr:cNvPr id="4171384" name="Line 5945">
            <a:extLst>
              <a:ext uri="{FF2B5EF4-FFF2-40B4-BE49-F238E27FC236}">
                <a16:creationId xmlns:a16="http://schemas.microsoft.com/office/drawing/2014/main" id="{00000000-0008-0000-1100-00007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5" name="Line 5946">
            <a:extLst>
              <a:ext uri="{FF2B5EF4-FFF2-40B4-BE49-F238E27FC236}">
                <a16:creationId xmlns:a16="http://schemas.microsoft.com/office/drawing/2014/main" id="{00000000-0008-0000-1100-00007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1" name="Group 5947">
          <a:extLst>
            <a:ext uri="{FF2B5EF4-FFF2-40B4-BE49-F238E27FC236}">
              <a16:creationId xmlns:a16="http://schemas.microsoft.com/office/drawing/2014/main" id="{00000000-0008-0000-1100-000089A13F00}"/>
            </a:ext>
          </a:extLst>
        </xdr:cNvPr>
        <xdr:cNvGrpSpPr>
          <a:grpSpLocks/>
        </xdr:cNvGrpSpPr>
      </xdr:nvGrpSpPr>
      <xdr:grpSpPr bwMode="auto">
        <a:xfrm>
          <a:off x="4117181" y="10096500"/>
          <a:ext cx="240507" cy="0"/>
          <a:chOff x="466" y="3952"/>
          <a:chExt cx="28" cy="16"/>
        </a:xfrm>
      </xdr:grpSpPr>
      <xdr:sp macro="" textlink="">
        <xdr:nvSpPr>
          <xdr:cNvPr id="4171382" name="Line 5948">
            <a:extLst>
              <a:ext uri="{FF2B5EF4-FFF2-40B4-BE49-F238E27FC236}">
                <a16:creationId xmlns:a16="http://schemas.microsoft.com/office/drawing/2014/main" id="{00000000-0008-0000-1100-00007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3" name="Line 5949">
            <a:extLst>
              <a:ext uri="{FF2B5EF4-FFF2-40B4-BE49-F238E27FC236}">
                <a16:creationId xmlns:a16="http://schemas.microsoft.com/office/drawing/2014/main" id="{00000000-0008-0000-1100-00007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2" name="Group 5950">
          <a:extLst>
            <a:ext uri="{FF2B5EF4-FFF2-40B4-BE49-F238E27FC236}">
              <a16:creationId xmlns:a16="http://schemas.microsoft.com/office/drawing/2014/main" id="{00000000-0008-0000-1100-00008AA13F00}"/>
            </a:ext>
          </a:extLst>
        </xdr:cNvPr>
        <xdr:cNvGrpSpPr>
          <a:grpSpLocks/>
        </xdr:cNvGrpSpPr>
      </xdr:nvGrpSpPr>
      <xdr:grpSpPr bwMode="auto">
        <a:xfrm>
          <a:off x="4117181" y="10096500"/>
          <a:ext cx="240507" cy="0"/>
          <a:chOff x="466" y="3952"/>
          <a:chExt cx="28" cy="16"/>
        </a:xfrm>
      </xdr:grpSpPr>
      <xdr:sp macro="" textlink="">
        <xdr:nvSpPr>
          <xdr:cNvPr id="4171380" name="Line 5951">
            <a:extLst>
              <a:ext uri="{FF2B5EF4-FFF2-40B4-BE49-F238E27FC236}">
                <a16:creationId xmlns:a16="http://schemas.microsoft.com/office/drawing/2014/main" id="{00000000-0008-0000-1100-00007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1" name="Line 5952">
            <a:extLst>
              <a:ext uri="{FF2B5EF4-FFF2-40B4-BE49-F238E27FC236}">
                <a16:creationId xmlns:a16="http://schemas.microsoft.com/office/drawing/2014/main" id="{00000000-0008-0000-1100-00007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3" name="Group 5953">
          <a:extLst>
            <a:ext uri="{FF2B5EF4-FFF2-40B4-BE49-F238E27FC236}">
              <a16:creationId xmlns:a16="http://schemas.microsoft.com/office/drawing/2014/main" id="{00000000-0008-0000-1100-00008BA13F00}"/>
            </a:ext>
          </a:extLst>
        </xdr:cNvPr>
        <xdr:cNvGrpSpPr>
          <a:grpSpLocks/>
        </xdr:cNvGrpSpPr>
      </xdr:nvGrpSpPr>
      <xdr:grpSpPr bwMode="auto">
        <a:xfrm>
          <a:off x="4117181" y="10096500"/>
          <a:ext cx="240507" cy="0"/>
          <a:chOff x="466" y="3952"/>
          <a:chExt cx="28" cy="16"/>
        </a:xfrm>
      </xdr:grpSpPr>
      <xdr:sp macro="" textlink="">
        <xdr:nvSpPr>
          <xdr:cNvPr id="4171378" name="Line 5954">
            <a:extLst>
              <a:ext uri="{FF2B5EF4-FFF2-40B4-BE49-F238E27FC236}">
                <a16:creationId xmlns:a16="http://schemas.microsoft.com/office/drawing/2014/main" id="{00000000-0008-0000-1100-00007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9" name="Line 5955">
            <a:extLst>
              <a:ext uri="{FF2B5EF4-FFF2-40B4-BE49-F238E27FC236}">
                <a16:creationId xmlns:a16="http://schemas.microsoft.com/office/drawing/2014/main" id="{00000000-0008-0000-1100-00007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4" name="Group 5956">
          <a:extLst>
            <a:ext uri="{FF2B5EF4-FFF2-40B4-BE49-F238E27FC236}">
              <a16:creationId xmlns:a16="http://schemas.microsoft.com/office/drawing/2014/main" id="{00000000-0008-0000-1100-00008CA13F00}"/>
            </a:ext>
          </a:extLst>
        </xdr:cNvPr>
        <xdr:cNvGrpSpPr>
          <a:grpSpLocks/>
        </xdr:cNvGrpSpPr>
      </xdr:nvGrpSpPr>
      <xdr:grpSpPr bwMode="auto">
        <a:xfrm>
          <a:off x="4117181" y="10096500"/>
          <a:ext cx="240507" cy="0"/>
          <a:chOff x="466" y="3952"/>
          <a:chExt cx="28" cy="16"/>
        </a:xfrm>
      </xdr:grpSpPr>
      <xdr:sp macro="" textlink="">
        <xdr:nvSpPr>
          <xdr:cNvPr id="4171376" name="Line 5957">
            <a:extLst>
              <a:ext uri="{FF2B5EF4-FFF2-40B4-BE49-F238E27FC236}">
                <a16:creationId xmlns:a16="http://schemas.microsoft.com/office/drawing/2014/main" id="{00000000-0008-0000-1100-00007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7" name="Line 5958">
            <a:extLst>
              <a:ext uri="{FF2B5EF4-FFF2-40B4-BE49-F238E27FC236}">
                <a16:creationId xmlns:a16="http://schemas.microsoft.com/office/drawing/2014/main" id="{00000000-0008-0000-1100-00007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5" name="Group 5959">
          <a:extLst>
            <a:ext uri="{FF2B5EF4-FFF2-40B4-BE49-F238E27FC236}">
              <a16:creationId xmlns:a16="http://schemas.microsoft.com/office/drawing/2014/main" id="{00000000-0008-0000-1100-00008DA13F00}"/>
            </a:ext>
          </a:extLst>
        </xdr:cNvPr>
        <xdr:cNvGrpSpPr>
          <a:grpSpLocks/>
        </xdr:cNvGrpSpPr>
      </xdr:nvGrpSpPr>
      <xdr:grpSpPr bwMode="auto">
        <a:xfrm>
          <a:off x="4117181" y="10096500"/>
          <a:ext cx="240507" cy="0"/>
          <a:chOff x="466" y="3952"/>
          <a:chExt cx="28" cy="16"/>
        </a:xfrm>
      </xdr:grpSpPr>
      <xdr:sp macro="" textlink="">
        <xdr:nvSpPr>
          <xdr:cNvPr id="4171374" name="Line 5960">
            <a:extLst>
              <a:ext uri="{FF2B5EF4-FFF2-40B4-BE49-F238E27FC236}">
                <a16:creationId xmlns:a16="http://schemas.microsoft.com/office/drawing/2014/main" id="{00000000-0008-0000-1100-00006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5" name="Line 5961">
            <a:extLst>
              <a:ext uri="{FF2B5EF4-FFF2-40B4-BE49-F238E27FC236}">
                <a16:creationId xmlns:a16="http://schemas.microsoft.com/office/drawing/2014/main" id="{00000000-0008-0000-1100-00006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126" name="Group 5962">
          <a:extLst>
            <a:ext uri="{FF2B5EF4-FFF2-40B4-BE49-F238E27FC236}">
              <a16:creationId xmlns:a16="http://schemas.microsoft.com/office/drawing/2014/main" id="{00000000-0008-0000-1100-00008EA13F00}"/>
            </a:ext>
          </a:extLst>
        </xdr:cNvPr>
        <xdr:cNvGrpSpPr>
          <a:grpSpLocks/>
        </xdr:cNvGrpSpPr>
      </xdr:nvGrpSpPr>
      <xdr:grpSpPr bwMode="auto">
        <a:xfrm>
          <a:off x="3993356" y="10096500"/>
          <a:ext cx="228600" cy="0"/>
          <a:chOff x="466" y="3952"/>
          <a:chExt cx="28" cy="16"/>
        </a:xfrm>
      </xdr:grpSpPr>
      <xdr:sp macro="" textlink="">
        <xdr:nvSpPr>
          <xdr:cNvPr id="4171372" name="Line 5963">
            <a:extLst>
              <a:ext uri="{FF2B5EF4-FFF2-40B4-BE49-F238E27FC236}">
                <a16:creationId xmlns:a16="http://schemas.microsoft.com/office/drawing/2014/main" id="{00000000-0008-0000-1100-00006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3" name="Line 5964">
            <a:extLst>
              <a:ext uri="{FF2B5EF4-FFF2-40B4-BE49-F238E27FC236}">
                <a16:creationId xmlns:a16="http://schemas.microsoft.com/office/drawing/2014/main" id="{00000000-0008-0000-1100-00006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7" name="Group 5965">
          <a:extLst>
            <a:ext uri="{FF2B5EF4-FFF2-40B4-BE49-F238E27FC236}">
              <a16:creationId xmlns:a16="http://schemas.microsoft.com/office/drawing/2014/main" id="{00000000-0008-0000-1100-00008FA13F00}"/>
            </a:ext>
          </a:extLst>
        </xdr:cNvPr>
        <xdr:cNvGrpSpPr>
          <a:grpSpLocks/>
        </xdr:cNvGrpSpPr>
      </xdr:nvGrpSpPr>
      <xdr:grpSpPr bwMode="auto">
        <a:xfrm>
          <a:off x="4117181" y="10096500"/>
          <a:ext cx="228600" cy="0"/>
          <a:chOff x="466" y="3952"/>
          <a:chExt cx="28" cy="16"/>
        </a:xfrm>
      </xdr:grpSpPr>
      <xdr:sp macro="" textlink="">
        <xdr:nvSpPr>
          <xdr:cNvPr id="4171370" name="Line 5966">
            <a:extLst>
              <a:ext uri="{FF2B5EF4-FFF2-40B4-BE49-F238E27FC236}">
                <a16:creationId xmlns:a16="http://schemas.microsoft.com/office/drawing/2014/main" id="{00000000-0008-0000-1100-00006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1" name="Line 5967">
            <a:extLst>
              <a:ext uri="{FF2B5EF4-FFF2-40B4-BE49-F238E27FC236}">
                <a16:creationId xmlns:a16="http://schemas.microsoft.com/office/drawing/2014/main" id="{00000000-0008-0000-1100-00006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8" name="Group 5968">
          <a:extLst>
            <a:ext uri="{FF2B5EF4-FFF2-40B4-BE49-F238E27FC236}">
              <a16:creationId xmlns:a16="http://schemas.microsoft.com/office/drawing/2014/main" id="{00000000-0008-0000-1100-000090A13F00}"/>
            </a:ext>
          </a:extLst>
        </xdr:cNvPr>
        <xdr:cNvGrpSpPr>
          <a:grpSpLocks/>
        </xdr:cNvGrpSpPr>
      </xdr:nvGrpSpPr>
      <xdr:grpSpPr bwMode="auto">
        <a:xfrm>
          <a:off x="4117181" y="10096500"/>
          <a:ext cx="228600" cy="0"/>
          <a:chOff x="466" y="3952"/>
          <a:chExt cx="28" cy="16"/>
        </a:xfrm>
      </xdr:grpSpPr>
      <xdr:sp macro="" textlink="">
        <xdr:nvSpPr>
          <xdr:cNvPr id="4171368" name="Line 5969">
            <a:extLst>
              <a:ext uri="{FF2B5EF4-FFF2-40B4-BE49-F238E27FC236}">
                <a16:creationId xmlns:a16="http://schemas.microsoft.com/office/drawing/2014/main" id="{00000000-0008-0000-1100-00006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9" name="Line 5970">
            <a:extLst>
              <a:ext uri="{FF2B5EF4-FFF2-40B4-BE49-F238E27FC236}">
                <a16:creationId xmlns:a16="http://schemas.microsoft.com/office/drawing/2014/main" id="{00000000-0008-0000-1100-00006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9" name="Group 5971">
          <a:extLst>
            <a:ext uri="{FF2B5EF4-FFF2-40B4-BE49-F238E27FC236}">
              <a16:creationId xmlns:a16="http://schemas.microsoft.com/office/drawing/2014/main" id="{00000000-0008-0000-1100-000091A13F00}"/>
            </a:ext>
          </a:extLst>
        </xdr:cNvPr>
        <xdr:cNvGrpSpPr>
          <a:grpSpLocks/>
        </xdr:cNvGrpSpPr>
      </xdr:nvGrpSpPr>
      <xdr:grpSpPr bwMode="auto">
        <a:xfrm>
          <a:off x="4117181" y="10096500"/>
          <a:ext cx="240507" cy="0"/>
          <a:chOff x="466" y="3952"/>
          <a:chExt cx="28" cy="16"/>
        </a:xfrm>
      </xdr:grpSpPr>
      <xdr:sp macro="" textlink="">
        <xdr:nvSpPr>
          <xdr:cNvPr id="4171366" name="Line 5972">
            <a:extLst>
              <a:ext uri="{FF2B5EF4-FFF2-40B4-BE49-F238E27FC236}">
                <a16:creationId xmlns:a16="http://schemas.microsoft.com/office/drawing/2014/main" id="{00000000-0008-0000-1100-00006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7" name="Line 5973">
            <a:extLst>
              <a:ext uri="{FF2B5EF4-FFF2-40B4-BE49-F238E27FC236}">
                <a16:creationId xmlns:a16="http://schemas.microsoft.com/office/drawing/2014/main" id="{00000000-0008-0000-1100-00006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0" name="Group 5974">
          <a:extLst>
            <a:ext uri="{FF2B5EF4-FFF2-40B4-BE49-F238E27FC236}">
              <a16:creationId xmlns:a16="http://schemas.microsoft.com/office/drawing/2014/main" id="{00000000-0008-0000-1100-000092A13F00}"/>
            </a:ext>
          </a:extLst>
        </xdr:cNvPr>
        <xdr:cNvGrpSpPr>
          <a:grpSpLocks/>
        </xdr:cNvGrpSpPr>
      </xdr:nvGrpSpPr>
      <xdr:grpSpPr bwMode="auto">
        <a:xfrm>
          <a:off x="4117181" y="10096500"/>
          <a:ext cx="228600" cy="0"/>
          <a:chOff x="466" y="3952"/>
          <a:chExt cx="28" cy="16"/>
        </a:xfrm>
      </xdr:grpSpPr>
      <xdr:sp macro="" textlink="">
        <xdr:nvSpPr>
          <xdr:cNvPr id="4171364" name="Line 5975">
            <a:extLst>
              <a:ext uri="{FF2B5EF4-FFF2-40B4-BE49-F238E27FC236}">
                <a16:creationId xmlns:a16="http://schemas.microsoft.com/office/drawing/2014/main" id="{00000000-0008-0000-1100-00006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5" name="Line 5976">
            <a:extLst>
              <a:ext uri="{FF2B5EF4-FFF2-40B4-BE49-F238E27FC236}">
                <a16:creationId xmlns:a16="http://schemas.microsoft.com/office/drawing/2014/main" id="{00000000-0008-0000-1100-00006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1" name="Group 5977">
          <a:extLst>
            <a:ext uri="{FF2B5EF4-FFF2-40B4-BE49-F238E27FC236}">
              <a16:creationId xmlns:a16="http://schemas.microsoft.com/office/drawing/2014/main" id="{00000000-0008-0000-1100-000093A13F00}"/>
            </a:ext>
          </a:extLst>
        </xdr:cNvPr>
        <xdr:cNvGrpSpPr>
          <a:grpSpLocks/>
        </xdr:cNvGrpSpPr>
      </xdr:nvGrpSpPr>
      <xdr:grpSpPr bwMode="auto">
        <a:xfrm>
          <a:off x="4117181" y="10096500"/>
          <a:ext cx="228600" cy="0"/>
          <a:chOff x="466" y="3952"/>
          <a:chExt cx="28" cy="16"/>
        </a:xfrm>
      </xdr:grpSpPr>
      <xdr:sp macro="" textlink="">
        <xdr:nvSpPr>
          <xdr:cNvPr id="4171362" name="Line 5978">
            <a:extLst>
              <a:ext uri="{FF2B5EF4-FFF2-40B4-BE49-F238E27FC236}">
                <a16:creationId xmlns:a16="http://schemas.microsoft.com/office/drawing/2014/main" id="{00000000-0008-0000-1100-00006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3" name="Line 5979">
            <a:extLst>
              <a:ext uri="{FF2B5EF4-FFF2-40B4-BE49-F238E27FC236}">
                <a16:creationId xmlns:a16="http://schemas.microsoft.com/office/drawing/2014/main" id="{00000000-0008-0000-1100-00006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32" name="Group 5980">
          <a:extLst>
            <a:ext uri="{FF2B5EF4-FFF2-40B4-BE49-F238E27FC236}">
              <a16:creationId xmlns:a16="http://schemas.microsoft.com/office/drawing/2014/main" id="{00000000-0008-0000-1100-000094A13F00}"/>
            </a:ext>
          </a:extLst>
        </xdr:cNvPr>
        <xdr:cNvGrpSpPr>
          <a:grpSpLocks/>
        </xdr:cNvGrpSpPr>
      </xdr:nvGrpSpPr>
      <xdr:grpSpPr bwMode="auto">
        <a:xfrm>
          <a:off x="4117181" y="10096500"/>
          <a:ext cx="240507" cy="0"/>
          <a:chOff x="466" y="3952"/>
          <a:chExt cx="28" cy="16"/>
        </a:xfrm>
      </xdr:grpSpPr>
      <xdr:sp macro="" textlink="">
        <xdr:nvSpPr>
          <xdr:cNvPr id="4171360" name="Line 5981">
            <a:extLst>
              <a:ext uri="{FF2B5EF4-FFF2-40B4-BE49-F238E27FC236}">
                <a16:creationId xmlns:a16="http://schemas.microsoft.com/office/drawing/2014/main" id="{00000000-0008-0000-1100-00006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1" name="Line 5982">
            <a:extLst>
              <a:ext uri="{FF2B5EF4-FFF2-40B4-BE49-F238E27FC236}">
                <a16:creationId xmlns:a16="http://schemas.microsoft.com/office/drawing/2014/main" id="{00000000-0008-0000-1100-00006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3" name="Group 5983">
          <a:extLst>
            <a:ext uri="{FF2B5EF4-FFF2-40B4-BE49-F238E27FC236}">
              <a16:creationId xmlns:a16="http://schemas.microsoft.com/office/drawing/2014/main" id="{00000000-0008-0000-1100-000095A13F00}"/>
            </a:ext>
          </a:extLst>
        </xdr:cNvPr>
        <xdr:cNvGrpSpPr>
          <a:grpSpLocks/>
        </xdr:cNvGrpSpPr>
      </xdr:nvGrpSpPr>
      <xdr:grpSpPr bwMode="auto">
        <a:xfrm>
          <a:off x="4700588" y="10096500"/>
          <a:ext cx="266700" cy="0"/>
          <a:chOff x="466" y="3952"/>
          <a:chExt cx="28" cy="16"/>
        </a:xfrm>
      </xdr:grpSpPr>
      <xdr:sp macro="" textlink="">
        <xdr:nvSpPr>
          <xdr:cNvPr id="4171358" name="Line 5984">
            <a:extLst>
              <a:ext uri="{FF2B5EF4-FFF2-40B4-BE49-F238E27FC236}">
                <a16:creationId xmlns:a16="http://schemas.microsoft.com/office/drawing/2014/main" id="{00000000-0008-0000-1100-00005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9" name="Line 5985">
            <a:extLst>
              <a:ext uri="{FF2B5EF4-FFF2-40B4-BE49-F238E27FC236}">
                <a16:creationId xmlns:a16="http://schemas.microsoft.com/office/drawing/2014/main" id="{00000000-0008-0000-1100-00005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4" name="Group 5986">
          <a:extLst>
            <a:ext uri="{FF2B5EF4-FFF2-40B4-BE49-F238E27FC236}">
              <a16:creationId xmlns:a16="http://schemas.microsoft.com/office/drawing/2014/main" id="{00000000-0008-0000-1100-000096A13F00}"/>
            </a:ext>
          </a:extLst>
        </xdr:cNvPr>
        <xdr:cNvGrpSpPr>
          <a:grpSpLocks/>
        </xdr:cNvGrpSpPr>
      </xdr:nvGrpSpPr>
      <xdr:grpSpPr bwMode="auto">
        <a:xfrm>
          <a:off x="4700588" y="10096500"/>
          <a:ext cx="266700" cy="0"/>
          <a:chOff x="466" y="3952"/>
          <a:chExt cx="28" cy="16"/>
        </a:xfrm>
      </xdr:grpSpPr>
      <xdr:sp macro="" textlink="">
        <xdr:nvSpPr>
          <xdr:cNvPr id="4171356" name="Line 5987">
            <a:extLst>
              <a:ext uri="{FF2B5EF4-FFF2-40B4-BE49-F238E27FC236}">
                <a16:creationId xmlns:a16="http://schemas.microsoft.com/office/drawing/2014/main" id="{00000000-0008-0000-1100-00005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7" name="Line 5988">
            <a:extLst>
              <a:ext uri="{FF2B5EF4-FFF2-40B4-BE49-F238E27FC236}">
                <a16:creationId xmlns:a16="http://schemas.microsoft.com/office/drawing/2014/main" id="{00000000-0008-0000-1100-00005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5" name="Group 5989">
          <a:extLst>
            <a:ext uri="{FF2B5EF4-FFF2-40B4-BE49-F238E27FC236}">
              <a16:creationId xmlns:a16="http://schemas.microsoft.com/office/drawing/2014/main" id="{00000000-0008-0000-1100-000097A13F00}"/>
            </a:ext>
          </a:extLst>
        </xdr:cNvPr>
        <xdr:cNvGrpSpPr>
          <a:grpSpLocks/>
        </xdr:cNvGrpSpPr>
      </xdr:nvGrpSpPr>
      <xdr:grpSpPr bwMode="auto">
        <a:xfrm>
          <a:off x="4700588" y="10096500"/>
          <a:ext cx="266700" cy="0"/>
          <a:chOff x="466" y="3952"/>
          <a:chExt cx="28" cy="16"/>
        </a:xfrm>
      </xdr:grpSpPr>
      <xdr:sp macro="" textlink="">
        <xdr:nvSpPr>
          <xdr:cNvPr id="4171354" name="Line 5990">
            <a:extLst>
              <a:ext uri="{FF2B5EF4-FFF2-40B4-BE49-F238E27FC236}">
                <a16:creationId xmlns:a16="http://schemas.microsoft.com/office/drawing/2014/main" id="{00000000-0008-0000-1100-00005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5" name="Line 5991">
            <a:extLst>
              <a:ext uri="{FF2B5EF4-FFF2-40B4-BE49-F238E27FC236}">
                <a16:creationId xmlns:a16="http://schemas.microsoft.com/office/drawing/2014/main" id="{00000000-0008-0000-1100-00005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6" name="Group 5992">
          <a:extLst>
            <a:ext uri="{FF2B5EF4-FFF2-40B4-BE49-F238E27FC236}">
              <a16:creationId xmlns:a16="http://schemas.microsoft.com/office/drawing/2014/main" id="{00000000-0008-0000-1100-000098A13F00}"/>
            </a:ext>
          </a:extLst>
        </xdr:cNvPr>
        <xdr:cNvGrpSpPr>
          <a:grpSpLocks/>
        </xdr:cNvGrpSpPr>
      </xdr:nvGrpSpPr>
      <xdr:grpSpPr bwMode="auto">
        <a:xfrm>
          <a:off x="5486400" y="10096500"/>
          <a:ext cx="266700" cy="0"/>
          <a:chOff x="466" y="3952"/>
          <a:chExt cx="28" cy="16"/>
        </a:xfrm>
      </xdr:grpSpPr>
      <xdr:sp macro="" textlink="">
        <xdr:nvSpPr>
          <xdr:cNvPr id="4171352" name="Line 5993">
            <a:extLst>
              <a:ext uri="{FF2B5EF4-FFF2-40B4-BE49-F238E27FC236}">
                <a16:creationId xmlns:a16="http://schemas.microsoft.com/office/drawing/2014/main" id="{00000000-0008-0000-1100-00005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3" name="Line 5994">
            <a:extLst>
              <a:ext uri="{FF2B5EF4-FFF2-40B4-BE49-F238E27FC236}">
                <a16:creationId xmlns:a16="http://schemas.microsoft.com/office/drawing/2014/main" id="{00000000-0008-0000-1100-00005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7" name="Group 5995">
          <a:extLst>
            <a:ext uri="{FF2B5EF4-FFF2-40B4-BE49-F238E27FC236}">
              <a16:creationId xmlns:a16="http://schemas.microsoft.com/office/drawing/2014/main" id="{00000000-0008-0000-1100-000099A13F00}"/>
            </a:ext>
          </a:extLst>
        </xdr:cNvPr>
        <xdr:cNvGrpSpPr>
          <a:grpSpLocks/>
        </xdr:cNvGrpSpPr>
      </xdr:nvGrpSpPr>
      <xdr:grpSpPr bwMode="auto">
        <a:xfrm>
          <a:off x="5486400" y="10096500"/>
          <a:ext cx="266700" cy="0"/>
          <a:chOff x="466" y="3952"/>
          <a:chExt cx="28" cy="16"/>
        </a:xfrm>
      </xdr:grpSpPr>
      <xdr:sp macro="" textlink="">
        <xdr:nvSpPr>
          <xdr:cNvPr id="4171350" name="Line 5996">
            <a:extLst>
              <a:ext uri="{FF2B5EF4-FFF2-40B4-BE49-F238E27FC236}">
                <a16:creationId xmlns:a16="http://schemas.microsoft.com/office/drawing/2014/main" id="{00000000-0008-0000-1100-00005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1" name="Line 5997">
            <a:extLst>
              <a:ext uri="{FF2B5EF4-FFF2-40B4-BE49-F238E27FC236}">
                <a16:creationId xmlns:a16="http://schemas.microsoft.com/office/drawing/2014/main" id="{00000000-0008-0000-1100-00005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8" name="Group 5998">
          <a:extLst>
            <a:ext uri="{FF2B5EF4-FFF2-40B4-BE49-F238E27FC236}">
              <a16:creationId xmlns:a16="http://schemas.microsoft.com/office/drawing/2014/main" id="{00000000-0008-0000-1100-00009AA13F00}"/>
            </a:ext>
          </a:extLst>
        </xdr:cNvPr>
        <xdr:cNvGrpSpPr>
          <a:grpSpLocks/>
        </xdr:cNvGrpSpPr>
      </xdr:nvGrpSpPr>
      <xdr:grpSpPr bwMode="auto">
        <a:xfrm>
          <a:off x="5486400" y="10096500"/>
          <a:ext cx="266700" cy="0"/>
          <a:chOff x="466" y="3952"/>
          <a:chExt cx="28" cy="16"/>
        </a:xfrm>
      </xdr:grpSpPr>
      <xdr:sp macro="" textlink="">
        <xdr:nvSpPr>
          <xdr:cNvPr id="4171348" name="Line 5999">
            <a:extLst>
              <a:ext uri="{FF2B5EF4-FFF2-40B4-BE49-F238E27FC236}">
                <a16:creationId xmlns:a16="http://schemas.microsoft.com/office/drawing/2014/main" id="{00000000-0008-0000-1100-00005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9" name="Line 6000">
            <a:extLst>
              <a:ext uri="{FF2B5EF4-FFF2-40B4-BE49-F238E27FC236}">
                <a16:creationId xmlns:a16="http://schemas.microsoft.com/office/drawing/2014/main" id="{00000000-0008-0000-1100-00005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9" name="Group 6001">
          <a:extLst>
            <a:ext uri="{FF2B5EF4-FFF2-40B4-BE49-F238E27FC236}">
              <a16:creationId xmlns:a16="http://schemas.microsoft.com/office/drawing/2014/main" id="{00000000-0008-0000-1100-00009BA13F00}"/>
            </a:ext>
          </a:extLst>
        </xdr:cNvPr>
        <xdr:cNvGrpSpPr>
          <a:grpSpLocks/>
        </xdr:cNvGrpSpPr>
      </xdr:nvGrpSpPr>
      <xdr:grpSpPr bwMode="auto">
        <a:xfrm>
          <a:off x="5486400" y="10096500"/>
          <a:ext cx="266700" cy="0"/>
          <a:chOff x="466" y="3952"/>
          <a:chExt cx="28" cy="16"/>
        </a:xfrm>
      </xdr:grpSpPr>
      <xdr:sp macro="" textlink="">
        <xdr:nvSpPr>
          <xdr:cNvPr id="4171346" name="Line 6002">
            <a:extLst>
              <a:ext uri="{FF2B5EF4-FFF2-40B4-BE49-F238E27FC236}">
                <a16:creationId xmlns:a16="http://schemas.microsoft.com/office/drawing/2014/main" id="{00000000-0008-0000-1100-00005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7" name="Line 6003">
            <a:extLst>
              <a:ext uri="{FF2B5EF4-FFF2-40B4-BE49-F238E27FC236}">
                <a16:creationId xmlns:a16="http://schemas.microsoft.com/office/drawing/2014/main" id="{00000000-0008-0000-1100-00005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40" name="Group 6004">
          <a:extLst>
            <a:ext uri="{FF2B5EF4-FFF2-40B4-BE49-F238E27FC236}">
              <a16:creationId xmlns:a16="http://schemas.microsoft.com/office/drawing/2014/main" id="{00000000-0008-0000-1100-00009CA13F00}"/>
            </a:ext>
          </a:extLst>
        </xdr:cNvPr>
        <xdr:cNvGrpSpPr>
          <a:grpSpLocks/>
        </xdr:cNvGrpSpPr>
      </xdr:nvGrpSpPr>
      <xdr:grpSpPr bwMode="auto">
        <a:xfrm>
          <a:off x="5486400" y="10096500"/>
          <a:ext cx="266700" cy="0"/>
          <a:chOff x="466" y="3952"/>
          <a:chExt cx="28" cy="16"/>
        </a:xfrm>
      </xdr:grpSpPr>
      <xdr:sp macro="" textlink="">
        <xdr:nvSpPr>
          <xdr:cNvPr id="4171344" name="Line 6005">
            <a:extLst>
              <a:ext uri="{FF2B5EF4-FFF2-40B4-BE49-F238E27FC236}">
                <a16:creationId xmlns:a16="http://schemas.microsoft.com/office/drawing/2014/main" id="{00000000-0008-0000-1100-00005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5" name="Line 6006">
            <a:extLst>
              <a:ext uri="{FF2B5EF4-FFF2-40B4-BE49-F238E27FC236}">
                <a16:creationId xmlns:a16="http://schemas.microsoft.com/office/drawing/2014/main" id="{00000000-0008-0000-1100-00005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1" name="Group 6007">
          <a:extLst>
            <a:ext uri="{FF2B5EF4-FFF2-40B4-BE49-F238E27FC236}">
              <a16:creationId xmlns:a16="http://schemas.microsoft.com/office/drawing/2014/main" id="{00000000-0008-0000-1100-00009DA13F00}"/>
            </a:ext>
          </a:extLst>
        </xdr:cNvPr>
        <xdr:cNvGrpSpPr>
          <a:grpSpLocks/>
        </xdr:cNvGrpSpPr>
      </xdr:nvGrpSpPr>
      <xdr:grpSpPr bwMode="auto">
        <a:xfrm>
          <a:off x="4117181" y="10096500"/>
          <a:ext cx="228600" cy="0"/>
          <a:chOff x="466" y="3952"/>
          <a:chExt cx="28" cy="16"/>
        </a:xfrm>
      </xdr:grpSpPr>
      <xdr:sp macro="" textlink="">
        <xdr:nvSpPr>
          <xdr:cNvPr id="4171342" name="Line 6008">
            <a:extLst>
              <a:ext uri="{FF2B5EF4-FFF2-40B4-BE49-F238E27FC236}">
                <a16:creationId xmlns:a16="http://schemas.microsoft.com/office/drawing/2014/main" id="{00000000-0008-0000-1100-00004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3" name="Line 6009">
            <a:extLst>
              <a:ext uri="{FF2B5EF4-FFF2-40B4-BE49-F238E27FC236}">
                <a16:creationId xmlns:a16="http://schemas.microsoft.com/office/drawing/2014/main" id="{00000000-0008-0000-1100-00004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2" name="Group 6010">
          <a:extLst>
            <a:ext uri="{FF2B5EF4-FFF2-40B4-BE49-F238E27FC236}">
              <a16:creationId xmlns:a16="http://schemas.microsoft.com/office/drawing/2014/main" id="{00000000-0008-0000-1100-00009EA13F00}"/>
            </a:ext>
          </a:extLst>
        </xdr:cNvPr>
        <xdr:cNvGrpSpPr>
          <a:grpSpLocks/>
        </xdr:cNvGrpSpPr>
      </xdr:nvGrpSpPr>
      <xdr:grpSpPr bwMode="auto">
        <a:xfrm>
          <a:off x="4700588" y="10096500"/>
          <a:ext cx="266700" cy="0"/>
          <a:chOff x="466" y="3952"/>
          <a:chExt cx="28" cy="16"/>
        </a:xfrm>
      </xdr:grpSpPr>
      <xdr:sp macro="" textlink="">
        <xdr:nvSpPr>
          <xdr:cNvPr id="4171340" name="Line 6011">
            <a:extLst>
              <a:ext uri="{FF2B5EF4-FFF2-40B4-BE49-F238E27FC236}">
                <a16:creationId xmlns:a16="http://schemas.microsoft.com/office/drawing/2014/main" id="{00000000-0008-0000-1100-00004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1" name="Line 6012">
            <a:extLst>
              <a:ext uri="{FF2B5EF4-FFF2-40B4-BE49-F238E27FC236}">
                <a16:creationId xmlns:a16="http://schemas.microsoft.com/office/drawing/2014/main" id="{00000000-0008-0000-1100-00004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3" name="Group 6013">
          <a:extLst>
            <a:ext uri="{FF2B5EF4-FFF2-40B4-BE49-F238E27FC236}">
              <a16:creationId xmlns:a16="http://schemas.microsoft.com/office/drawing/2014/main" id="{00000000-0008-0000-1100-00009FA13F00}"/>
            </a:ext>
          </a:extLst>
        </xdr:cNvPr>
        <xdr:cNvGrpSpPr>
          <a:grpSpLocks/>
        </xdr:cNvGrpSpPr>
      </xdr:nvGrpSpPr>
      <xdr:grpSpPr bwMode="auto">
        <a:xfrm>
          <a:off x="4117181" y="10096500"/>
          <a:ext cx="228600" cy="0"/>
          <a:chOff x="466" y="3952"/>
          <a:chExt cx="28" cy="16"/>
        </a:xfrm>
      </xdr:grpSpPr>
      <xdr:sp macro="" textlink="">
        <xdr:nvSpPr>
          <xdr:cNvPr id="4171338" name="Line 6014">
            <a:extLst>
              <a:ext uri="{FF2B5EF4-FFF2-40B4-BE49-F238E27FC236}">
                <a16:creationId xmlns:a16="http://schemas.microsoft.com/office/drawing/2014/main" id="{00000000-0008-0000-1100-00004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9" name="Line 6015">
            <a:extLst>
              <a:ext uri="{FF2B5EF4-FFF2-40B4-BE49-F238E27FC236}">
                <a16:creationId xmlns:a16="http://schemas.microsoft.com/office/drawing/2014/main" id="{00000000-0008-0000-1100-00004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4" name="Group 6016">
          <a:extLst>
            <a:ext uri="{FF2B5EF4-FFF2-40B4-BE49-F238E27FC236}">
              <a16:creationId xmlns:a16="http://schemas.microsoft.com/office/drawing/2014/main" id="{00000000-0008-0000-1100-0000A0A13F00}"/>
            </a:ext>
          </a:extLst>
        </xdr:cNvPr>
        <xdr:cNvGrpSpPr>
          <a:grpSpLocks/>
        </xdr:cNvGrpSpPr>
      </xdr:nvGrpSpPr>
      <xdr:grpSpPr bwMode="auto">
        <a:xfrm>
          <a:off x="4700588" y="10096500"/>
          <a:ext cx="266700" cy="0"/>
          <a:chOff x="466" y="3952"/>
          <a:chExt cx="28" cy="16"/>
        </a:xfrm>
      </xdr:grpSpPr>
      <xdr:sp macro="" textlink="">
        <xdr:nvSpPr>
          <xdr:cNvPr id="4171336" name="Line 6017">
            <a:extLst>
              <a:ext uri="{FF2B5EF4-FFF2-40B4-BE49-F238E27FC236}">
                <a16:creationId xmlns:a16="http://schemas.microsoft.com/office/drawing/2014/main" id="{00000000-0008-0000-1100-00004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7" name="Line 6018">
            <a:extLst>
              <a:ext uri="{FF2B5EF4-FFF2-40B4-BE49-F238E27FC236}">
                <a16:creationId xmlns:a16="http://schemas.microsoft.com/office/drawing/2014/main" id="{00000000-0008-0000-1100-00004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5" name="Group 6019">
          <a:extLst>
            <a:ext uri="{FF2B5EF4-FFF2-40B4-BE49-F238E27FC236}">
              <a16:creationId xmlns:a16="http://schemas.microsoft.com/office/drawing/2014/main" id="{00000000-0008-0000-1100-0000A1A13F00}"/>
            </a:ext>
          </a:extLst>
        </xdr:cNvPr>
        <xdr:cNvGrpSpPr>
          <a:grpSpLocks/>
        </xdr:cNvGrpSpPr>
      </xdr:nvGrpSpPr>
      <xdr:grpSpPr bwMode="auto">
        <a:xfrm>
          <a:off x="4117181" y="10096500"/>
          <a:ext cx="228600" cy="0"/>
          <a:chOff x="466" y="3952"/>
          <a:chExt cx="28" cy="16"/>
        </a:xfrm>
      </xdr:grpSpPr>
      <xdr:sp macro="" textlink="">
        <xdr:nvSpPr>
          <xdr:cNvPr id="4171334" name="Line 6020">
            <a:extLst>
              <a:ext uri="{FF2B5EF4-FFF2-40B4-BE49-F238E27FC236}">
                <a16:creationId xmlns:a16="http://schemas.microsoft.com/office/drawing/2014/main" id="{00000000-0008-0000-1100-00004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5" name="Line 6021">
            <a:extLst>
              <a:ext uri="{FF2B5EF4-FFF2-40B4-BE49-F238E27FC236}">
                <a16:creationId xmlns:a16="http://schemas.microsoft.com/office/drawing/2014/main" id="{00000000-0008-0000-1100-00004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6" name="Group 6022">
          <a:extLst>
            <a:ext uri="{FF2B5EF4-FFF2-40B4-BE49-F238E27FC236}">
              <a16:creationId xmlns:a16="http://schemas.microsoft.com/office/drawing/2014/main" id="{00000000-0008-0000-1100-0000A2A13F00}"/>
            </a:ext>
          </a:extLst>
        </xdr:cNvPr>
        <xdr:cNvGrpSpPr>
          <a:grpSpLocks/>
        </xdr:cNvGrpSpPr>
      </xdr:nvGrpSpPr>
      <xdr:grpSpPr bwMode="auto">
        <a:xfrm>
          <a:off x="4700588" y="10096500"/>
          <a:ext cx="266700" cy="0"/>
          <a:chOff x="466" y="3952"/>
          <a:chExt cx="28" cy="16"/>
        </a:xfrm>
      </xdr:grpSpPr>
      <xdr:sp macro="" textlink="">
        <xdr:nvSpPr>
          <xdr:cNvPr id="4171332" name="Line 6023">
            <a:extLst>
              <a:ext uri="{FF2B5EF4-FFF2-40B4-BE49-F238E27FC236}">
                <a16:creationId xmlns:a16="http://schemas.microsoft.com/office/drawing/2014/main" id="{00000000-0008-0000-1100-00004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3" name="Line 6024">
            <a:extLst>
              <a:ext uri="{FF2B5EF4-FFF2-40B4-BE49-F238E27FC236}">
                <a16:creationId xmlns:a16="http://schemas.microsoft.com/office/drawing/2014/main" id="{00000000-0008-0000-1100-00004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7" name="Group 6025">
          <a:extLst>
            <a:ext uri="{FF2B5EF4-FFF2-40B4-BE49-F238E27FC236}">
              <a16:creationId xmlns:a16="http://schemas.microsoft.com/office/drawing/2014/main" id="{00000000-0008-0000-1100-0000A3A13F00}"/>
            </a:ext>
          </a:extLst>
        </xdr:cNvPr>
        <xdr:cNvGrpSpPr>
          <a:grpSpLocks/>
        </xdr:cNvGrpSpPr>
      </xdr:nvGrpSpPr>
      <xdr:grpSpPr bwMode="auto">
        <a:xfrm>
          <a:off x="4117181" y="10096500"/>
          <a:ext cx="228600" cy="0"/>
          <a:chOff x="466" y="3952"/>
          <a:chExt cx="28" cy="16"/>
        </a:xfrm>
      </xdr:grpSpPr>
      <xdr:sp macro="" textlink="">
        <xdr:nvSpPr>
          <xdr:cNvPr id="4171330" name="Line 6026">
            <a:extLst>
              <a:ext uri="{FF2B5EF4-FFF2-40B4-BE49-F238E27FC236}">
                <a16:creationId xmlns:a16="http://schemas.microsoft.com/office/drawing/2014/main" id="{00000000-0008-0000-1100-00004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1" name="Line 6027">
            <a:extLst>
              <a:ext uri="{FF2B5EF4-FFF2-40B4-BE49-F238E27FC236}">
                <a16:creationId xmlns:a16="http://schemas.microsoft.com/office/drawing/2014/main" id="{00000000-0008-0000-1100-00004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8" name="Group 6028">
          <a:extLst>
            <a:ext uri="{FF2B5EF4-FFF2-40B4-BE49-F238E27FC236}">
              <a16:creationId xmlns:a16="http://schemas.microsoft.com/office/drawing/2014/main" id="{00000000-0008-0000-1100-0000A4A13F00}"/>
            </a:ext>
          </a:extLst>
        </xdr:cNvPr>
        <xdr:cNvGrpSpPr>
          <a:grpSpLocks/>
        </xdr:cNvGrpSpPr>
      </xdr:nvGrpSpPr>
      <xdr:grpSpPr bwMode="auto">
        <a:xfrm>
          <a:off x="4700588" y="10096500"/>
          <a:ext cx="266700" cy="0"/>
          <a:chOff x="466" y="3952"/>
          <a:chExt cx="28" cy="16"/>
        </a:xfrm>
      </xdr:grpSpPr>
      <xdr:sp macro="" textlink="">
        <xdr:nvSpPr>
          <xdr:cNvPr id="4171328" name="Line 6029">
            <a:extLst>
              <a:ext uri="{FF2B5EF4-FFF2-40B4-BE49-F238E27FC236}">
                <a16:creationId xmlns:a16="http://schemas.microsoft.com/office/drawing/2014/main" id="{00000000-0008-0000-1100-00004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9" name="Line 6030">
            <a:extLst>
              <a:ext uri="{FF2B5EF4-FFF2-40B4-BE49-F238E27FC236}">
                <a16:creationId xmlns:a16="http://schemas.microsoft.com/office/drawing/2014/main" id="{00000000-0008-0000-1100-00004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9" name="Group 6031">
          <a:extLst>
            <a:ext uri="{FF2B5EF4-FFF2-40B4-BE49-F238E27FC236}">
              <a16:creationId xmlns:a16="http://schemas.microsoft.com/office/drawing/2014/main" id="{00000000-0008-0000-1100-0000A5A13F00}"/>
            </a:ext>
          </a:extLst>
        </xdr:cNvPr>
        <xdr:cNvGrpSpPr>
          <a:grpSpLocks/>
        </xdr:cNvGrpSpPr>
      </xdr:nvGrpSpPr>
      <xdr:grpSpPr bwMode="auto">
        <a:xfrm>
          <a:off x="4117181" y="10096500"/>
          <a:ext cx="228600" cy="0"/>
          <a:chOff x="466" y="3952"/>
          <a:chExt cx="28" cy="16"/>
        </a:xfrm>
      </xdr:grpSpPr>
      <xdr:sp macro="" textlink="">
        <xdr:nvSpPr>
          <xdr:cNvPr id="4171326" name="Line 6032">
            <a:extLst>
              <a:ext uri="{FF2B5EF4-FFF2-40B4-BE49-F238E27FC236}">
                <a16:creationId xmlns:a16="http://schemas.microsoft.com/office/drawing/2014/main" id="{00000000-0008-0000-1100-00003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7" name="Line 6033">
            <a:extLst>
              <a:ext uri="{FF2B5EF4-FFF2-40B4-BE49-F238E27FC236}">
                <a16:creationId xmlns:a16="http://schemas.microsoft.com/office/drawing/2014/main" id="{00000000-0008-0000-1100-00003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0" name="Group 6034">
          <a:extLst>
            <a:ext uri="{FF2B5EF4-FFF2-40B4-BE49-F238E27FC236}">
              <a16:creationId xmlns:a16="http://schemas.microsoft.com/office/drawing/2014/main" id="{00000000-0008-0000-1100-0000A6A13F00}"/>
            </a:ext>
          </a:extLst>
        </xdr:cNvPr>
        <xdr:cNvGrpSpPr>
          <a:grpSpLocks/>
        </xdr:cNvGrpSpPr>
      </xdr:nvGrpSpPr>
      <xdr:grpSpPr bwMode="auto">
        <a:xfrm>
          <a:off x="4117181" y="10096500"/>
          <a:ext cx="228600" cy="0"/>
          <a:chOff x="466" y="3952"/>
          <a:chExt cx="28" cy="16"/>
        </a:xfrm>
      </xdr:grpSpPr>
      <xdr:sp macro="" textlink="">
        <xdr:nvSpPr>
          <xdr:cNvPr id="4171324" name="Line 6035">
            <a:extLst>
              <a:ext uri="{FF2B5EF4-FFF2-40B4-BE49-F238E27FC236}">
                <a16:creationId xmlns:a16="http://schemas.microsoft.com/office/drawing/2014/main" id="{00000000-0008-0000-1100-00003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5" name="Line 6036">
            <a:extLst>
              <a:ext uri="{FF2B5EF4-FFF2-40B4-BE49-F238E27FC236}">
                <a16:creationId xmlns:a16="http://schemas.microsoft.com/office/drawing/2014/main" id="{00000000-0008-0000-1100-00003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1" name="Group 6037">
          <a:extLst>
            <a:ext uri="{FF2B5EF4-FFF2-40B4-BE49-F238E27FC236}">
              <a16:creationId xmlns:a16="http://schemas.microsoft.com/office/drawing/2014/main" id="{00000000-0008-0000-1100-0000A7A13F00}"/>
            </a:ext>
          </a:extLst>
        </xdr:cNvPr>
        <xdr:cNvGrpSpPr>
          <a:grpSpLocks/>
        </xdr:cNvGrpSpPr>
      </xdr:nvGrpSpPr>
      <xdr:grpSpPr bwMode="auto">
        <a:xfrm>
          <a:off x="4117181" y="10096500"/>
          <a:ext cx="228600" cy="0"/>
          <a:chOff x="466" y="3952"/>
          <a:chExt cx="28" cy="16"/>
        </a:xfrm>
      </xdr:grpSpPr>
      <xdr:sp macro="" textlink="">
        <xdr:nvSpPr>
          <xdr:cNvPr id="4171322" name="Line 6038">
            <a:extLst>
              <a:ext uri="{FF2B5EF4-FFF2-40B4-BE49-F238E27FC236}">
                <a16:creationId xmlns:a16="http://schemas.microsoft.com/office/drawing/2014/main" id="{00000000-0008-0000-1100-00003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3" name="Line 6039">
            <a:extLst>
              <a:ext uri="{FF2B5EF4-FFF2-40B4-BE49-F238E27FC236}">
                <a16:creationId xmlns:a16="http://schemas.microsoft.com/office/drawing/2014/main" id="{00000000-0008-0000-1100-00003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2" name="Group 6040">
          <a:extLst>
            <a:ext uri="{FF2B5EF4-FFF2-40B4-BE49-F238E27FC236}">
              <a16:creationId xmlns:a16="http://schemas.microsoft.com/office/drawing/2014/main" id="{00000000-0008-0000-1100-0000A8A13F00}"/>
            </a:ext>
          </a:extLst>
        </xdr:cNvPr>
        <xdr:cNvGrpSpPr>
          <a:grpSpLocks/>
        </xdr:cNvGrpSpPr>
      </xdr:nvGrpSpPr>
      <xdr:grpSpPr bwMode="auto">
        <a:xfrm>
          <a:off x="4117181" y="10096500"/>
          <a:ext cx="228600" cy="0"/>
          <a:chOff x="466" y="3952"/>
          <a:chExt cx="28" cy="16"/>
        </a:xfrm>
      </xdr:grpSpPr>
      <xdr:sp macro="" textlink="">
        <xdr:nvSpPr>
          <xdr:cNvPr id="4171320" name="Line 6041">
            <a:extLst>
              <a:ext uri="{FF2B5EF4-FFF2-40B4-BE49-F238E27FC236}">
                <a16:creationId xmlns:a16="http://schemas.microsoft.com/office/drawing/2014/main" id="{00000000-0008-0000-1100-00003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1" name="Line 6042">
            <a:extLst>
              <a:ext uri="{FF2B5EF4-FFF2-40B4-BE49-F238E27FC236}">
                <a16:creationId xmlns:a16="http://schemas.microsoft.com/office/drawing/2014/main" id="{00000000-0008-0000-1100-00003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3" name="Group 6043">
          <a:extLst>
            <a:ext uri="{FF2B5EF4-FFF2-40B4-BE49-F238E27FC236}">
              <a16:creationId xmlns:a16="http://schemas.microsoft.com/office/drawing/2014/main" id="{00000000-0008-0000-1100-0000A9A13F00}"/>
            </a:ext>
          </a:extLst>
        </xdr:cNvPr>
        <xdr:cNvGrpSpPr>
          <a:grpSpLocks/>
        </xdr:cNvGrpSpPr>
      </xdr:nvGrpSpPr>
      <xdr:grpSpPr bwMode="auto">
        <a:xfrm>
          <a:off x="4117181" y="10096500"/>
          <a:ext cx="228600" cy="0"/>
          <a:chOff x="466" y="3952"/>
          <a:chExt cx="28" cy="16"/>
        </a:xfrm>
      </xdr:grpSpPr>
      <xdr:sp macro="" textlink="">
        <xdr:nvSpPr>
          <xdr:cNvPr id="4171318" name="Line 6044">
            <a:extLst>
              <a:ext uri="{FF2B5EF4-FFF2-40B4-BE49-F238E27FC236}">
                <a16:creationId xmlns:a16="http://schemas.microsoft.com/office/drawing/2014/main" id="{00000000-0008-0000-1100-00003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9" name="Line 6045">
            <a:extLst>
              <a:ext uri="{FF2B5EF4-FFF2-40B4-BE49-F238E27FC236}">
                <a16:creationId xmlns:a16="http://schemas.microsoft.com/office/drawing/2014/main" id="{00000000-0008-0000-1100-00003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4" name="Group 6046">
          <a:extLst>
            <a:ext uri="{FF2B5EF4-FFF2-40B4-BE49-F238E27FC236}">
              <a16:creationId xmlns:a16="http://schemas.microsoft.com/office/drawing/2014/main" id="{00000000-0008-0000-1100-0000AAA13F00}"/>
            </a:ext>
          </a:extLst>
        </xdr:cNvPr>
        <xdr:cNvGrpSpPr>
          <a:grpSpLocks/>
        </xdr:cNvGrpSpPr>
      </xdr:nvGrpSpPr>
      <xdr:grpSpPr bwMode="auto">
        <a:xfrm>
          <a:off x="4700588" y="10096500"/>
          <a:ext cx="266700" cy="0"/>
          <a:chOff x="466" y="3952"/>
          <a:chExt cx="28" cy="16"/>
        </a:xfrm>
      </xdr:grpSpPr>
      <xdr:sp macro="" textlink="">
        <xdr:nvSpPr>
          <xdr:cNvPr id="4171316" name="Line 6047">
            <a:extLst>
              <a:ext uri="{FF2B5EF4-FFF2-40B4-BE49-F238E27FC236}">
                <a16:creationId xmlns:a16="http://schemas.microsoft.com/office/drawing/2014/main" id="{00000000-0008-0000-1100-00003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7" name="Line 6048">
            <a:extLst>
              <a:ext uri="{FF2B5EF4-FFF2-40B4-BE49-F238E27FC236}">
                <a16:creationId xmlns:a16="http://schemas.microsoft.com/office/drawing/2014/main" id="{00000000-0008-0000-1100-00003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5" name="Group 6049">
          <a:extLst>
            <a:ext uri="{FF2B5EF4-FFF2-40B4-BE49-F238E27FC236}">
              <a16:creationId xmlns:a16="http://schemas.microsoft.com/office/drawing/2014/main" id="{00000000-0008-0000-1100-0000ABA13F00}"/>
            </a:ext>
          </a:extLst>
        </xdr:cNvPr>
        <xdr:cNvGrpSpPr>
          <a:grpSpLocks/>
        </xdr:cNvGrpSpPr>
      </xdr:nvGrpSpPr>
      <xdr:grpSpPr bwMode="auto">
        <a:xfrm>
          <a:off x="4700588" y="10096500"/>
          <a:ext cx="266700" cy="0"/>
          <a:chOff x="466" y="3952"/>
          <a:chExt cx="28" cy="16"/>
        </a:xfrm>
      </xdr:grpSpPr>
      <xdr:sp macro="" textlink="">
        <xdr:nvSpPr>
          <xdr:cNvPr id="4171314" name="Line 6050">
            <a:extLst>
              <a:ext uri="{FF2B5EF4-FFF2-40B4-BE49-F238E27FC236}">
                <a16:creationId xmlns:a16="http://schemas.microsoft.com/office/drawing/2014/main" id="{00000000-0008-0000-1100-00003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5" name="Line 6051">
            <a:extLst>
              <a:ext uri="{FF2B5EF4-FFF2-40B4-BE49-F238E27FC236}">
                <a16:creationId xmlns:a16="http://schemas.microsoft.com/office/drawing/2014/main" id="{00000000-0008-0000-1100-00003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6" name="Group 6052">
          <a:extLst>
            <a:ext uri="{FF2B5EF4-FFF2-40B4-BE49-F238E27FC236}">
              <a16:creationId xmlns:a16="http://schemas.microsoft.com/office/drawing/2014/main" id="{00000000-0008-0000-1100-0000ACA13F00}"/>
            </a:ext>
          </a:extLst>
        </xdr:cNvPr>
        <xdr:cNvGrpSpPr>
          <a:grpSpLocks/>
        </xdr:cNvGrpSpPr>
      </xdr:nvGrpSpPr>
      <xdr:grpSpPr bwMode="auto">
        <a:xfrm>
          <a:off x="4700588" y="10096500"/>
          <a:ext cx="266700" cy="0"/>
          <a:chOff x="466" y="3952"/>
          <a:chExt cx="28" cy="16"/>
        </a:xfrm>
      </xdr:grpSpPr>
      <xdr:sp macro="" textlink="">
        <xdr:nvSpPr>
          <xdr:cNvPr id="4171312" name="Line 6053">
            <a:extLst>
              <a:ext uri="{FF2B5EF4-FFF2-40B4-BE49-F238E27FC236}">
                <a16:creationId xmlns:a16="http://schemas.microsoft.com/office/drawing/2014/main" id="{00000000-0008-0000-1100-00003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3" name="Line 6054">
            <a:extLst>
              <a:ext uri="{FF2B5EF4-FFF2-40B4-BE49-F238E27FC236}">
                <a16:creationId xmlns:a16="http://schemas.microsoft.com/office/drawing/2014/main" id="{00000000-0008-0000-1100-00003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7" name="Group 6055">
          <a:extLst>
            <a:ext uri="{FF2B5EF4-FFF2-40B4-BE49-F238E27FC236}">
              <a16:creationId xmlns:a16="http://schemas.microsoft.com/office/drawing/2014/main" id="{00000000-0008-0000-1100-0000ADA13F00}"/>
            </a:ext>
          </a:extLst>
        </xdr:cNvPr>
        <xdr:cNvGrpSpPr>
          <a:grpSpLocks/>
        </xdr:cNvGrpSpPr>
      </xdr:nvGrpSpPr>
      <xdr:grpSpPr bwMode="auto">
        <a:xfrm>
          <a:off x="4700588" y="10096500"/>
          <a:ext cx="266700" cy="0"/>
          <a:chOff x="466" y="3952"/>
          <a:chExt cx="28" cy="16"/>
        </a:xfrm>
      </xdr:grpSpPr>
      <xdr:sp macro="" textlink="">
        <xdr:nvSpPr>
          <xdr:cNvPr id="4171310" name="Line 6056">
            <a:extLst>
              <a:ext uri="{FF2B5EF4-FFF2-40B4-BE49-F238E27FC236}">
                <a16:creationId xmlns:a16="http://schemas.microsoft.com/office/drawing/2014/main" id="{00000000-0008-0000-1100-00002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1" name="Line 6057">
            <a:extLst>
              <a:ext uri="{FF2B5EF4-FFF2-40B4-BE49-F238E27FC236}">
                <a16:creationId xmlns:a16="http://schemas.microsoft.com/office/drawing/2014/main" id="{00000000-0008-0000-1100-00002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8" name="Group 6058">
          <a:extLst>
            <a:ext uri="{FF2B5EF4-FFF2-40B4-BE49-F238E27FC236}">
              <a16:creationId xmlns:a16="http://schemas.microsoft.com/office/drawing/2014/main" id="{00000000-0008-0000-1100-0000AEA13F00}"/>
            </a:ext>
          </a:extLst>
        </xdr:cNvPr>
        <xdr:cNvGrpSpPr>
          <a:grpSpLocks/>
        </xdr:cNvGrpSpPr>
      </xdr:nvGrpSpPr>
      <xdr:grpSpPr bwMode="auto">
        <a:xfrm>
          <a:off x="4700588" y="10096500"/>
          <a:ext cx="266700" cy="0"/>
          <a:chOff x="466" y="3952"/>
          <a:chExt cx="28" cy="16"/>
        </a:xfrm>
      </xdr:grpSpPr>
      <xdr:sp macro="" textlink="">
        <xdr:nvSpPr>
          <xdr:cNvPr id="4171308" name="Line 6059">
            <a:extLst>
              <a:ext uri="{FF2B5EF4-FFF2-40B4-BE49-F238E27FC236}">
                <a16:creationId xmlns:a16="http://schemas.microsoft.com/office/drawing/2014/main" id="{00000000-0008-0000-1100-00002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9" name="Line 6060">
            <a:extLst>
              <a:ext uri="{FF2B5EF4-FFF2-40B4-BE49-F238E27FC236}">
                <a16:creationId xmlns:a16="http://schemas.microsoft.com/office/drawing/2014/main" id="{00000000-0008-0000-1100-00002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9" name="Group 6061">
          <a:extLst>
            <a:ext uri="{FF2B5EF4-FFF2-40B4-BE49-F238E27FC236}">
              <a16:creationId xmlns:a16="http://schemas.microsoft.com/office/drawing/2014/main" id="{00000000-0008-0000-1100-0000AFA13F00}"/>
            </a:ext>
          </a:extLst>
        </xdr:cNvPr>
        <xdr:cNvGrpSpPr>
          <a:grpSpLocks/>
        </xdr:cNvGrpSpPr>
      </xdr:nvGrpSpPr>
      <xdr:grpSpPr bwMode="auto">
        <a:xfrm>
          <a:off x="4117181" y="10096500"/>
          <a:ext cx="228600" cy="0"/>
          <a:chOff x="466" y="3952"/>
          <a:chExt cx="28" cy="16"/>
        </a:xfrm>
      </xdr:grpSpPr>
      <xdr:sp macro="" textlink="">
        <xdr:nvSpPr>
          <xdr:cNvPr id="4171306" name="Line 6062">
            <a:extLst>
              <a:ext uri="{FF2B5EF4-FFF2-40B4-BE49-F238E27FC236}">
                <a16:creationId xmlns:a16="http://schemas.microsoft.com/office/drawing/2014/main" id="{00000000-0008-0000-1100-00002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7" name="Line 6063">
            <a:extLst>
              <a:ext uri="{FF2B5EF4-FFF2-40B4-BE49-F238E27FC236}">
                <a16:creationId xmlns:a16="http://schemas.microsoft.com/office/drawing/2014/main" id="{00000000-0008-0000-1100-00002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60" name="Group 6064">
          <a:extLst>
            <a:ext uri="{FF2B5EF4-FFF2-40B4-BE49-F238E27FC236}">
              <a16:creationId xmlns:a16="http://schemas.microsoft.com/office/drawing/2014/main" id="{00000000-0008-0000-1100-0000B0A13F00}"/>
            </a:ext>
          </a:extLst>
        </xdr:cNvPr>
        <xdr:cNvGrpSpPr>
          <a:grpSpLocks/>
        </xdr:cNvGrpSpPr>
      </xdr:nvGrpSpPr>
      <xdr:grpSpPr bwMode="auto">
        <a:xfrm>
          <a:off x="4117181" y="10096500"/>
          <a:ext cx="228600" cy="0"/>
          <a:chOff x="466" y="3952"/>
          <a:chExt cx="28" cy="16"/>
        </a:xfrm>
      </xdr:grpSpPr>
      <xdr:sp macro="" textlink="">
        <xdr:nvSpPr>
          <xdr:cNvPr id="4171304" name="Line 6065">
            <a:extLst>
              <a:ext uri="{FF2B5EF4-FFF2-40B4-BE49-F238E27FC236}">
                <a16:creationId xmlns:a16="http://schemas.microsoft.com/office/drawing/2014/main" id="{00000000-0008-0000-1100-00002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5" name="Line 6066">
            <a:extLst>
              <a:ext uri="{FF2B5EF4-FFF2-40B4-BE49-F238E27FC236}">
                <a16:creationId xmlns:a16="http://schemas.microsoft.com/office/drawing/2014/main" id="{00000000-0008-0000-1100-00002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1" name="Group 6067">
          <a:extLst>
            <a:ext uri="{FF2B5EF4-FFF2-40B4-BE49-F238E27FC236}">
              <a16:creationId xmlns:a16="http://schemas.microsoft.com/office/drawing/2014/main" id="{00000000-0008-0000-1100-0000B1A13F00}"/>
            </a:ext>
          </a:extLst>
        </xdr:cNvPr>
        <xdr:cNvGrpSpPr>
          <a:grpSpLocks/>
        </xdr:cNvGrpSpPr>
      </xdr:nvGrpSpPr>
      <xdr:grpSpPr bwMode="auto">
        <a:xfrm>
          <a:off x="4700588" y="10096500"/>
          <a:ext cx="266700" cy="0"/>
          <a:chOff x="466" y="3952"/>
          <a:chExt cx="28" cy="16"/>
        </a:xfrm>
      </xdr:grpSpPr>
      <xdr:sp macro="" textlink="">
        <xdr:nvSpPr>
          <xdr:cNvPr id="4171302" name="Line 6068">
            <a:extLst>
              <a:ext uri="{FF2B5EF4-FFF2-40B4-BE49-F238E27FC236}">
                <a16:creationId xmlns:a16="http://schemas.microsoft.com/office/drawing/2014/main" id="{00000000-0008-0000-1100-00002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3" name="Line 6069">
            <a:extLst>
              <a:ext uri="{FF2B5EF4-FFF2-40B4-BE49-F238E27FC236}">
                <a16:creationId xmlns:a16="http://schemas.microsoft.com/office/drawing/2014/main" id="{00000000-0008-0000-1100-00002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2" name="Group 6070">
          <a:extLst>
            <a:ext uri="{FF2B5EF4-FFF2-40B4-BE49-F238E27FC236}">
              <a16:creationId xmlns:a16="http://schemas.microsoft.com/office/drawing/2014/main" id="{00000000-0008-0000-1100-0000B2A13F00}"/>
            </a:ext>
          </a:extLst>
        </xdr:cNvPr>
        <xdr:cNvGrpSpPr>
          <a:grpSpLocks/>
        </xdr:cNvGrpSpPr>
      </xdr:nvGrpSpPr>
      <xdr:grpSpPr bwMode="auto">
        <a:xfrm>
          <a:off x="4700588" y="10096500"/>
          <a:ext cx="266700" cy="0"/>
          <a:chOff x="466" y="3952"/>
          <a:chExt cx="28" cy="16"/>
        </a:xfrm>
      </xdr:grpSpPr>
      <xdr:sp macro="" textlink="">
        <xdr:nvSpPr>
          <xdr:cNvPr id="4171300" name="Line 6071">
            <a:extLst>
              <a:ext uri="{FF2B5EF4-FFF2-40B4-BE49-F238E27FC236}">
                <a16:creationId xmlns:a16="http://schemas.microsoft.com/office/drawing/2014/main" id="{00000000-0008-0000-1100-00002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1" name="Line 6072">
            <a:extLst>
              <a:ext uri="{FF2B5EF4-FFF2-40B4-BE49-F238E27FC236}">
                <a16:creationId xmlns:a16="http://schemas.microsoft.com/office/drawing/2014/main" id="{00000000-0008-0000-1100-00002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63" name="Group 6073">
          <a:extLst>
            <a:ext uri="{FF2B5EF4-FFF2-40B4-BE49-F238E27FC236}">
              <a16:creationId xmlns:a16="http://schemas.microsoft.com/office/drawing/2014/main" id="{00000000-0008-0000-1100-0000B3A13F00}"/>
            </a:ext>
          </a:extLst>
        </xdr:cNvPr>
        <xdr:cNvGrpSpPr>
          <a:grpSpLocks/>
        </xdr:cNvGrpSpPr>
      </xdr:nvGrpSpPr>
      <xdr:grpSpPr bwMode="auto">
        <a:xfrm>
          <a:off x="4117181" y="10096500"/>
          <a:ext cx="240507" cy="0"/>
          <a:chOff x="466" y="3952"/>
          <a:chExt cx="28" cy="16"/>
        </a:xfrm>
      </xdr:grpSpPr>
      <xdr:sp macro="" textlink="">
        <xdr:nvSpPr>
          <xdr:cNvPr id="4171298" name="Line 6074">
            <a:extLst>
              <a:ext uri="{FF2B5EF4-FFF2-40B4-BE49-F238E27FC236}">
                <a16:creationId xmlns:a16="http://schemas.microsoft.com/office/drawing/2014/main" id="{00000000-0008-0000-1100-00002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9" name="Line 6075">
            <a:extLst>
              <a:ext uri="{FF2B5EF4-FFF2-40B4-BE49-F238E27FC236}">
                <a16:creationId xmlns:a16="http://schemas.microsoft.com/office/drawing/2014/main" id="{00000000-0008-0000-1100-00002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64" name="Group 6076">
          <a:extLst>
            <a:ext uri="{FF2B5EF4-FFF2-40B4-BE49-F238E27FC236}">
              <a16:creationId xmlns:a16="http://schemas.microsoft.com/office/drawing/2014/main" id="{00000000-0008-0000-1100-0000B4A13F00}"/>
            </a:ext>
          </a:extLst>
        </xdr:cNvPr>
        <xdr:cNvGrpSpPr>
          <a:grpSpLocks/>
        </xdr:cNvGrpSpPr>
      </xdr:nvGrpSpPr>
      <xdr:grpSpPr bwMode="auto">
        <a:xfrm>
          <a:off x="5486400" y="10096500"/>
          <a:ext cx="228600" cy="0"/>
          <a:chOff x="466" y="3952"/>
          <a:chExt cx="28" cy="16"/>
        </a:xfrm>
      </xdr:grpSpPr>
      <xdr:sp macro="" textlink="">
        <xdr:nvSpPr>
          <xdr:cNvPr id="4171296" name="Line 6077">
            <a:extLst>
              <a:ext uri="{FF2B5EF4-FFF2-40B4-BE49-F238E27FC236}">
                <a16:creationId xmlns:a16="http://schemas.microsoft.com/office/drawing/2014/main" id="{00000000-0008-0000-1100-00002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7" name="Line 6078">
            <a:extLst>
              <a:ext uri="{FF2B5EF4-FFF2-40B4-BE49-F238E27FC236}">
                <a16:creationId xmlns:a16="http://schemas.microsoft.com/office/drawing/2014/main" id="{00000000-0008-0000-1100-00002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5" name="Group 6079">
          <a:extLst>
            <a:ext uri="{FF2B5EF4-FFF2-40B4-BE49-F238E27FC236}">
              <a16:creationId xmlns:a16="http://schemas.microsoft.com/office/drawing/2014/main" id="{00000000-0008-0000-1100-0000B5A13F00}"/>
            </a:ext>
          </a:extLst>
        </xdr:cNvPr>
        <xdr:cNvGrpSpPr>
          <a:grpSpLocks/>
        </xdr:cNvGrpSpPr>
      </xdr:nvGrpSpPr>
      <xdr:grpSpPr bwMode="auto">
        <a:xfrm>
          <a:off x="4700588" y="10096500"/>
          <a:ext cx="266700" cy="0"/>
          <a:chOff x="466" y="3952"/>
          <a:chExt cx="28" cy="16"/>
        </a:xfrm>
      </xdr:grpSpPr>
      <xdr:sp macro="" textlink="">
        <xdr:nvSpPr>
          <xdr:cNvPr id="4171294" name="Line 6080">
            <a:extLst>
              <a:ext uri="{FF2B5EF4-FFF2-40B4-BE49-F238E27FC236}">
                <a16:creationId xmlns:a16="http://schemas.microsoft.com/office/drawing/2014/main" id="{00000000-0008-0000-1100-00001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5" name="Line 6081">
            <a:extLst>
              <a:ext uri="{FF2B5EF4-FFF2-40B4-BE49-F238E27FC236}">
                <a16:creationId xmlns:a16="http://schemas.microsoft.com/office/drawing/2014/main" id="{00000000-0008-0000-1100-00001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6" name="Group 6082">
          <a:extLst>
            <a:ext uri="{FF2B5EF4-FFF2-40B4-BE49-F238E27FC236}">
              <a16:creationId xmlns:a16="http://schemas.microsoft.com/office/drawing/2014/main" id="{00000000-0008-0000-1100-0000B6A13F00}"/>
            </a:ext>
          </a:extLst>
        </xdr:cNvPr>
        <xdr:cNvGrpSpPr>
          <a:grpSpLocks/>
        </xdr:cNvGrpSpPr>
      </xdr:nvGrpSpPr>
      <xdr:grpSpPr bwMode="auto">
        <a:xfrm>
          <a:off x="4700588" y="10096500"/>
          <a:ext cx="266700" cy="0"/>
          <a:chOff x="466" y="3952"/>
          <a:chExt cx="28" cy="16"/>
        </a:xfrm>
      </xdr:grpSpPr>
      <xdr:sp macro="" textlink="">
        <xdr:nvSpPr>
          <xdr:cNvPr id="4171292" name="Line 6083">
            <a:extLst>
              <a:ext uri="{FF2B5EF4-FFF2-40B4-BE49-F238E27FC236}">
                <a16:creationId xmlns:a16="http://schemas.microsoft.com/office/drawing/2014/main" id="{00000000-0008-0000-1100-00001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3" name="Line 6084">
            <a:extLst>
              <a:ext uri="{FF2B5EF4-FFF2-40B4-BE49-F238E27FC236}">
                <a16:creationId xmlns:a16="http://schemas.microsoft.com/office/drawing/2014/main" id="{00000000-0008-0000-1100-00001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7" name="Group 6085">
          <a:extLst>
            <a:ext uri="{FF2B5EF4-FFF2-40B4-BE49-F238E27FC236}">
              <a16:creationId xmlns:a16="http://schemas.microsoft.com/office/drawing/2014/main" id="{00000000-0008-0000-1100-0000B7A13F00}"/>
            </a:ext>
          </a:extLst>
        </xdr:cNvPr>
        <xdr:cNvGrpSpPr>
          <a:grpSpLocks/>
        </xdr:cNvGrpSpPr>
      </xdr:nvGrpSpPr>
      <xdr:grpSpPr bwMode="auto">
        <a:xfrm>
          <a:off x="4700588" y="10096500"/>
          <a:ext cx="266700" cy="0"/>
          <a:chOff x="466" y="3952"/>
          <a:chExt cx="28" cy="16"/>
        </a:xfrm>
      </xdr:grpSpPr>
      <xdr:sp macro="" textlink="">
        <xdr:nvSpPr>
          <xdr:cNvPr id="4171290" name="Line 6086">
            <a:extLst>
              <a:ext uri="{FF2B5EF4-FFF2-40B4-BE49-F238E27FC236}">
                <a16:creationId xmlns:a16="http://schemas.microsoft.com/office/drawing/2014/main" id="{00000000-0008-0000-1100-00001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1" name="Line 6087">
            <a:extLst>
              <a:ext uri="{FF2B5EF4-FFF2-40B4-BE49-F238E27FC236}">
                <a16:creationId xmlns:a16="http://schemas.microsoft.com/office/drawing/2014/main" id="{00000000-0008-0000-1100-00001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8" name="Group 6088">
          <a:extLst>
            <a:ext uri="{FF2B5EF4-FFF2-40B4-BE49-F238E27FC236}">
              <a16:creationId xmlns:a16="http://schemas.microsoft.com/office/drawing/2014/main" id="{00000000-0008-0000-1100-0000B8A13F00}"/>
            </a:ext>
          </a:extLst>
        </xdr:cNvPr>
        <xdr:cNvGrpSpPr>
          <a:grpSpLocks/>
        </xdr:cNvGrpSpPr>
      </xdr:nvGrpSpPr>
      <xdr:grpSpPr bwMode="auto">
        <a:xfrm>
          <a:off x="4700588" y="10096500"/>
          <a:ext cx="266700" cy="0"/>
          <a:chOff x="466" y="3952"/>
          <a:chExt cx="28" cy="16"/>
        </a:xfrm>
      </xdr:grpSpPr>
      <xdr:sp macro="" textlink="">
        <xdr:nvSpPr>
          <xdr:cNvPr id="4171288" name="Line 6089">
            <a:extLst>
              <a:ext uri="{FF2B5EF4-FFF2-40B4-BE49-F238E27FC236}">
                <a16:creationId xmlns:a16="http://schemas.microsoft.com/office/drawing/2014/main" id="{00000000-0008-0000-1100-00001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9" name="Line 6090">
            <a:extLst>
              <a:ext uri="{FF2B5EF4-FFF2-40B4-BE49-F238E27FC236}">
                <a16:creationId xmlns:a16="http://schemas.microsoft.com/office/drawing/2014/main" id="{00000000-0008-0000-1100-00001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69" name="Group 6091">
          <a:extLst>
            <a:ext uri="{FF2B5EF4-FFF2-40B4-BE49-F238E27FC236}">
              <a16:creationId xmlns:a16="http://schemas.microsoft.com/office/drawing/2014/main" id="{00000000-0008-0000-1100-0000B9A13F00}"/>
            </a:ext>
          </a:extLst>
        </xdr:cNvPr>
        <xdr:cNvGrpSpPr>
          <a:grpSpLocks/>
        </xdr:cNvGrpSpPr>
      </xdr:nvGrpSpPr>
      <xdr:grpSpPr bwMode="auto">
        <a:xfrm>
          <a:off x="4576763" y="10096500"/>
          <a:ext cx="228600" cy="0"/>
          <a:chOff x="466" y="3952"/>
          <a:chExt cx="28" cy="16"/>
        </a:xfrm>
      </xdr:grpSpPr>
      <xdr:sp macro="" textlink="">
        <xdr:nvSpPr>
          <xdr:cNvPr id="4171286" name="Line 6092">
            <a:extLst>
              <a:ext uri="{FF2B5EF4-FFF2-40B4-BE49-F238E27FC236}">
                <a16:creationId xmlns:a16="http://schemas.microsoft.com/office/drawing/2014/main" id="{00000000-0008-0000-1100-00001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7" name="Line 6093">
            <a:extLst>
              <a:ext uri="{FF2B5EF4-FFF2-40B4-BE49-F238E27FC236}">
                <a16:creationId xmlns:a16="http://schemas.microsoft.com/office/drawing/2014/main" id="{00000000-0008-0000-1100-00001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0" name="Group 6094">
          <a:extLst>
            <a:ext uri="{FF2B5EF4-FFF2-40B4-BE49-F238E27FC236}">
              <a16:creationId xmlns:a16="http://schemas.microsoft.com/office/drawing/2014/main" id="{00000000-0008-0000-1100-0000BAA13F00}"/>
            </a:ext>
          </a:extLst>
        </xdr:cNvPr>
        <xdr:cNvGrpSpPr>
          <a:grpSpLocks/>
        </xdr:cNvGrpSpPr>
      </xdr:nvGrpSpPr>
      <xdr:grpSpPr bwMode="auto">
        <a:xfrm>
          <a:off x="4117181" y="10096500"/>
          <a:ext cx="240507" cy="0"/>
          <a:chOff x="466" y="3952"/>
          <a:chExt cx="28" cy="16"/>
        </a:xfrm>
      </xdr:grpSpPr>
      <xdr:sp macro="" textlink="">
        <xdr:nvSpPr>
          <xdr:cNvPr id="4171284" name="Line 6095">
            <a:extLst>
              <a:ext uri="{FF2B5EF4-FFF2-40B4-BE49-F238E27FC236}">
                <a16:creationId xmlns:a16="http://schemas.microsoft.com/office/drawing/2014/main" id="{00000000-0008-0000-1100-00001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5" name="Line 6096">
            <a:extLst>
              <a:ext uri="{FF2B5EF4-FFF2-40B4-BE49-F238E27FC236}">
                <a16:creationId xmlns:a16="http://schemas.microsoft.com/office/drawing/2014/main" id="{00000000-0008-0000-1100-00001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1" name="Group 6097">
          <a:extLst>
            <a:ext uri="{FF2B5EF4-FFF2-40B4-BE49-F238E27FC236}">
              <a16:creationId xmlns:a16="http://schemas.microsoft.com/office/drawing/2014/main" id="{00000000-0008-0000-1100-0000BBA13F00}"/>
            </a:ext>
          </a:extLst>
        </xdr:cNvPr>
        <xdr:cNvGrpSpPr>
          <a:grpSpLocks/>
        </xdr:cNvGrpSpPr>
      </xdr:nvGrpSpPr>
      <xdr:grpSpPr bwMode="auto">
        <a:xfrm>
          <a:off x="4700588" y="10096500"/>
          <a:ext cx="266700" cy="0"/>
          <a:chOff x="466" y="3952"/>
          <a:chExt cx="28" cy="16"/>
        </a:xfrm>
      </xdr:grpSpPr>
      <xdr:sp macro="" textlink="">
        <xdr:nvSpPr>
          <xdr:cNvPr id="4171282" name="Line 6098">
            <a:extLst>
              <a:ext uri="{FF2B5EF4-FFF2-40B4-BE49-F238E27FC236}">
                <a16:creationId xmlns:a16="http://schemas.microsoft.com/office/drawing/2014/main" id="{00000000-0008-0000-1100-00001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3" name="Line 6099">
            <a:extLst>
              <a:ext uri="{FF2B5EF4-FFF2-40B4-BE49-F238E27FC236}">
                <a16:creationId xmlns:a16="http://schemas.microsoft.com/office/drawing/2014/main" id="{00000000-0008-0000-1100-00001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2" name="Group 6100">
          <a:extLst>
            <a:ext uri="{FF2B5EF4-FFF2-40B4-BE49-F238E27FC236}">
              <a16:creationId xmlns:a16="http://schemas.microsoft.com/office/drawing/2014/main" id="{00000000-0008-0000-1100-0000BCA13F00}"/>
            </a:ext>
          </a:extLst>
        </xdr:cNvPr>
        <xdr:cNvGrpSpPr>
          <a:grpSpLocks/>
        </xdr:cNvGrpSpPr>
      </xdr:nvGrpSpPr>
      <xdr:grpSpPr bwMode="auto">
        <a:xfrm>
          <a:off x="4117181" y="10096500"/>
          <a:ext cx="240507" cy="0"/>
          <a:chOff x="466" y="3952"/>
          <a:chExt cx="28" cy="16"/>
        </a:xfrm>
      </xdr:grpSpPr>
      <xdr:sp macro="" textlink="">
        <xdr:nvSpPr>
          <xdr:cNvPr id="4171280" name="Line 6101">
            <a:extLst>
              <a:ext uri="{FF2B5EF4-FFF2-40B4-BE49-F238E27FC236}">
                <a16:creationId xmlns:a16="http://schemas.microsoft.com/office/drawing/2014/main" id="{00000000-0008-0000-1100-00001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1" name="Line 6102">
            <a:extLst>
              <a:ext uri="{FF2B5EF4-FFF2-40B4-BE49-F238E27FC236}">
                <a16:creationId xmlns:a16="http://schemas.microsoft.com/office/drawing/2014/main" id="{00000000-0008-0000-1100-00001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3" name="Group 6103">
          <a:extLst>
            <a:ext uri="{FF2B5EF4-FFF2-40B4-BE49-F238E27FC236}">
              <a16:creationId xmlns:a16="http://schemas.microsoft.com/office/drawing/2014/main" id="{00000000-0008-0000-1100-0000BDA13F00}"/>
            </a:ext>
          </a:extLst>
        </xdr:cNvPr>
        <xdr:cNvGrpSpPr>
          <a:grpSpLocks/>
        </xdr:cNvGrpSpPr>
      </xdr:nvGrpSpPr>
      <xdr:grpSpPr bwMode="auto">
        <a:xfrm>
          <a:off x="4700588" y="10096500"/>
          <a:ext cx="266700" cy="0"/>
          <a:chOff x="466" y="3952"/>
          <a:chExt cx="28" cy="16"/>
        </a:xfrm>
      </xdr:grpSpPr>
      <xdr:sp macro="" textlink="">
        <xdr:nvSpPr>
          <xdr:cNvPr id="4171278" name="Line 6104">
            <a:extLst>
              <a:ext uri="{FF2B5EF4-FFF2-40B4-BE49-F238E27FC236}">
                <a16:creationId xmlns:a16="http://schemas.microsoft.com/office/drawing/2014/main" id="{00000000-0008-0000-1100-00000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9" name="Line 6105">
            <a:extLst>
              <a:ext uri="{FF2B5EF4-FFF2-40B4-BE49-F238E27FC236}">
                <a16:creationId xmlns:a16="http://schemas.microsoft.com/office/drawing/2014/main" id="{00000000-0008-0000-1100-00000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4" name="Group 6106">
          <a:extLst>
            <a:ext uri="{FF2B5EF4-FFF2-40B4-BE49-F238E27FC236}">
              <a16:creationId xmlns:a16="http://schemas.microsoft.com/office/drawing/2014/main" id="{00000000-0008-0000-1100-0000BEA13F00}"/>
            </a:ext>
          </a:extLst>
        </xdr:cNvPr>
        <xdr:cNvGrpSpPr>
          <a:grpSpLocks/>
        </xdr:cNvGrpSpPr>
      </xdr:nvGrpSpPr>
      <xdr:grpSpPr bwMode="auto">
        <a:xfrm>
          <a:off x="4117181" y="10096500"/>
          <a:ext cx="240507" cy="0"/>
          <a:chOff x="466" y="3952"/>
          <a:chExt cx="28" cy="16"/>
        </a:xfrm>
      </xdr:grpSpPr>
      <xdr:sp macro="" textlink="">
        <xdr:nvSpPr>
          <xdr:cNvPr id="4171276" name="Line 6107">
            <a:extLst>
              <a:ext uri="{FF2B5EF4-FFF2-40B4-BE49-F238E27FC236}">
                <a16:creationId xmlns:a16="http://schemas.microsoft.com/office/drawing/2014/main" id="{00000000-0008-0000-1100-00000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7" name="Line 6108">
            <a:extLst>
              <a:ext uri="{FF2B5EF4-FFF2-40B4-BE49-F238E27FC236}">
                <a16:creationId xmlns:a16="http://schemas.microsoft.com/office/drawing/2014/main" id="{00000000-0008-0000-1100-00000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5" name="Group 6109">
          <a:extLst>
            <a:ext uri="{FF2B5EF4-FFF2-40B4-BE49-F238E27FC236}">
              <a16:creationId xmlns:a16="http://schemas.microsoft.com/office/drawing/2014/main" id="{00000000-0008-0000-1100-0000BFA13F00}"/>
            </a:ext>
          </a:extLst>
        </xdr:cNvPr>
        <xdr:cNvGrpSpPr>
          <a:grpSpLocks/>
        </xdr:cNvGrpSpPr>
      </xdr:nvGrpSpPr>
      <xdr:grpSpPr bwMode="auto">
        <a:xfrm>
          <a:off x="4700588" y="10096500"/>
          <a:ext cx="266700" cy="0"/>
          <a:chOff x="466" y="3952"/>
          <a:chExt cx="28" cy="16"/>
        </a:xfrm>
      </xdr:grpSpPr>
      <xdr:sp macro="" textlink="">
        <xdr:nvSpPr>
          <xdr:cNvPr id="4171274" name="Line 6110">
            <a:extLst>
              <a:ext uri="{FF2B5EF4-FFF2-40B4-BE49-F238E27FC236}">
                <a16:creationId xmlns:a16="http://schemas.microsoft.com/office/drawing/2014/main" id="{00000000-0008-0000-1100-00000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5" name="Line 6111">
            <a:extLst>
              <a:ext uri="{FF2B5EF4-FFF2-40B4-BE49-F238E27FC236}">
                <a16:creationId xmlns:a16="http://schemas.microsoft.com/office/drawing/2014/main" id="{00000000-0008-0000-1100-00000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6" name="Group 6112">
          <a:extLst>
            <a:ext uri="{FF2B5EF4-FFF2-40B4-BE49-F238E27FC236}">
              <a16:creationId xmlns:a16="http://schemas.microsoft.com/office/drawing/2014/main" id="{00000000-0008-0000-1100-0000C0A13F00}"/>
            </a:ext>
          </a:extLst>
        </xdr:cNvPr>
        <xdr:cNvGrpSpPr>
          <a:grpSpLocks/>
        </xdr:cNvGrpSpPr>
      </xdr:nvGrpSpPr>
      <xdr:grpSpPr bwMode="auto">
        <a:xfrm>
          <a:off x="4117181" y="10096500"/>
          <a:ext cx="240507" cy="0"/>
          <a:chOff x="466" y="3952"/>
          <a:chExt cx="28" cy="16"/>
        </a:xfrm>
      </xdr:grpSpPr>
      <xdr:sp macro="" textlink="">
        <xdr:nvSpPr>
          <xdr:cNvPr id="4171272" name="Line 6113">
            <a:extLst>
              <a:ext uri="{FF2B5EF4-FFF2-40B4-BE49-F238E27FC236}">
                <a16:creationId xmlns:a16="http://schemas.microsoft.com/office/drawing/2014/main" id="{00000000-0008-0000-1100-00000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3" name="Line 6114">
            <a:extLst>
              <a:ext uri="{FF2B5EF4-FFF2-40B4-BE49-F238E27FC236}">
                <a16:creationId xmlns:a16="http://schemas.microsoft.com/office/drawing/2014/main" id="{00000000-0008-0000-1100-00000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7" name="Group 6115">
          <a:extLst>
            <a:ext uri="{FF2B5EF4-FFF2-40B4-BE49-F238E27FC236}">
              <a16:creationId xmlns:a16="http://schemas.microsoft.com/office/drawing/2014/main" id="{00000000-0008-0000-1100-0000C1A13F00}"/>
            </a:ext>
          </a:extLst>
        </xdr:cNvPr>
        <xdr:cNvGrpSpPr>
          <a:grpSpLocks/>
        </xdr:cNvGrpSpPr>
      </xdr:nvGrpSpPr>
      <xdr:grpSpPr bwMode="auto">
        <a:xfrm>
          <a:off x="4117181" y="10096500"/>
          <a:ext cx="240507" cy="0"/>
          <a:chOff x="466" y="3952"/>
          <a:chExt cx="28" cy="16"/>
        </a:xfrm>
      </xdr:grpSpPr>
      <xdr:sp macro="" textlink="">
        <xdr:nvSpPr>
          <xdr:cNvPr id="4171270" name="Line 6116">
            <a:extLst>
              <a:ext uri="{FF2B5EF4-FFF2-40B4-BE49-F238E27FC236}">
                <a16:creationId xmlns:a16="http://schemas.microsoft.com/office/drawing/2014/main" id="{00000000-0008-0000-1100-00000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1" name="Line 6117">
            <a:extLst>
              <a:ext uri="{FF2B5EF4-FFF2-40B4-BE49-F238E27FC236}">
                <a16:creationId xmlns:a16="http://schemas.microsoft.com/office/drawing/2014/main" id="{00000000-0008-0000-1100-00000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8" name="Group 6118">
          <a:extLst>
            <a:ext uri="{FF2B5EF4-FFF2-40B4-BE49-F238E27FC236}">
              <a16:creationId xmlns:a16="http://schemas.microsoft.com/office/drawing/2014/main" id="{00000000-0008-0000-1100-0000C2A13F00}"/>
            </a:ext>
          </a:extLst>
        </xdr:cNvPr>
        <xdr:cNvGrpSpPr>
          <a:grpSpLocks/>
        </xdr:cNvGrpSpPr>
      </xdr:nvGrpSpPr>
      <xdr:grpSpPr bwMode="auto">
        <a:xfrm>
          <a:off x="4117181" y="10096500"/>
          <a:ext cx="240507" cy="0"/>
          <a:chOff x="466" y="3952"/>
          <a:chExt cx="28" cy="16"/>
        </a:xfrm>
      </xdr:grpSpPr>
      <xdr:sp macro="" textlink="">
        <xdr:nvSpPr>
          <xdr:cNvPr id="4171268" name="Line 6119">
            <a:extLst>
              <a:ext uri="{FF2B5EF4-FFF2-40B4-BE49-F238E27FC236}">
                <a16:creationId xmlns:a16="http://schemas.microsoft.com/office/drawing/2014/main" id="{00000000-0008-0000-1100-00000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9" name="Line 6120">
            <a:extLst>
              <a:ext uri="{FF2B5EF4-FFF2-40B4-BE49-F238E27FC236}">
                <a16:creationId xmlns:a16="http://schemas.microsoft.com/office/drawing/2014/main" id="{00000000-0008-0000-1100-00000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9" name="Group 6121">
          <a:extLst>
            <a:ext uri="{FF2B5EF4-FFF2-40B4-BE49-F238E27FC236}">
              <a16:creationId xmlns:a16="http://schemas.microsoft.com/office/drawing/2014/main" id="{00000000-0008-0000-1100-0000C3A13F00}"/>
            </a:ext>
          </a:extLst>
        </xdr:cNvPr>
        <xdr:cNvGrpSpPr>
          <a:grpSpLocks/>
        </xdr:cNvGrpSpPr>
      </xdr:nvGrpSpPr>
      <xdr:grpSpPr bwMode="auto">
        <a:xfrm>
          <a:off x="4117181" y="10096500"/>
          <a:ext cx="240507" cy="0"/>
          <a:chOff x="466" y="3952"/>
          <a:chExt cx="28" cy="16"/>
        </a:xfrm>
      </xdr:grpSpPr>
      <xdr:sp macro="" textlink="">
        <xdr:nvSpPr>
          <xdr:cNvPr id="4171266" name="Line 6122">
            <a:extLst>
              <a:ext uri="{FF2B5EF4-FFF2-40B4-BE49-F238E27FC236}">
                <a16:creationId xmlns:a16="http://schemas.microsoft.com/office/drawing/2014/main" id="{00000000-0008-0000-1100-00000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7" name="Line 6123">
            <a:extLst>
              <a:ext uri="{FF2B5EF4-FFF2-40B4-BE49-F238E27FC236}">
                <a16:creationId xmlns:a16="http://schemas.microsoft.com/office/drawing/2014/main" id="{00000000-0008-0000-1100-00000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0" name="Group 6124">
          <a:extLst>
            <a:ext uri="{FF2B5EF4-FFF2-40B4-BE49-F238E27FC236}">
              <a16:creationId xmlns:a16="http://schemas.microsoft.com/office/drawing/2014/main" id="{00000000-0008-0000-1100-0000C4A13F00}"/>
            </a:ext>
          </a:extLst>
        </xdr:cNvPr>
        <xdr:cNvGrpSpPr>
          <a:grpSpLocks/>
        </xdr:cNvGrpSpPr>
      </xdr:nvGrpSpPr>
      <xdr:grpSpPr bwMode="auto">
        <a:xfrm>
          <a:off x="5143500" y="10096500"/>
          <a:ext cx="0" cy="0"/>
          <a:chOff x="466" y="3952"/>
          <a:chExt cx="28" cy="16"/>
        </a:xfrm>
      </xdr:grpSpPr>
      <xdr:sp macro="" textlink="">
        <xdr:nvSpPr>
          <xdr:cNvPr id="4171264" name="Line 6125">
            <a:extLst>
              <a:ext uri="{FF2B5EF4-FFF2-40B4-BE49-F238E27FC236}">
                <a16:creationId xmlns:a16="http://schemas.microsoft.com/office/drawing/2014/main" id="{00000000-0008-0000-1100-00000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5" name="Line 6126">
            <a:extLst>
              <a:ext uri="{FF2B5EF4-FFF2-40B4-BE49-F238E27FC236}">
                <a16:creationId xmlns:a16="http://schemas.microsoft.com/office/drawing/2014/main" id="{00000000-0008-0000-1100-00000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1" name="Group 6127">
          <a:extLst>
            <a:ext uri="{FF2B5EF4-FFF2-40B4-BE49-F238E27FC236}">
              <a16:creationId xmlns:a16="http://schemas.microsoft.com/office/drawing/2014/main" id="{00000000-0008-0000-1100-0000C5A13F00}"/>
            </a:ext>
          </a:extLst>
        </xdr:cNvPr>
        <xdr:cNvGrpSpPr>
          <a:grpSpLocks/>
        </xdr:cNvGrpSpPr>
      </xdr:nvGrpSpPr>
      <xdr:grpSpPr bwMode="auto">
        <a:xfrm>
          <a:off x="5143500" y="10096500"/>
          <a:ext cx="0" cy="0"/>
          <a:chOff x="466" y="3952"/>
          <a:chExt cx="28" cy="16"/>
        </a:xfrm>
      </xdr:grpSpPr>
      <xdr:sp macro="" textlink="">
        <xdr:nvSpPr>
          <xdr:cNvPr id="4171262" name="Line 6128">
            <a:extLst>
              <a:ext uri="{FF2B5EF4-FFF2-40B4-BE49-F238E27FC236}">
                <a16:creationId xmlns:a16="http://schemas.microsoft.com/office/drawing/2014/main" id="{00000000-0008-0000-1100-0000F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3" name="Line 6129">
            <a:extLst>
              <a:ext uri="{FF2B5EF4-FFF2-40B4-BE49-F238E27FC236}">
                <a16:creationId xmlns:a16="http://schemas.microsoft.com/office/drawing/2014/main" id="{00000000-0008-0000-1100-0000F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2" name="Group 6130">
          <a:extLst>
            <a:ext uri="{FF2B5EF4-FFF2-40B4-BE49-F238E27FC236}">
              <a16:creationId xmlns:a16="http://schemas.microsoft.com/office/drawing/2014/main" id="{00000000-0008-0000-1100-0000C6A13F00}"/>
            </a:ext>
          </a:extLst>
        </xdr:cNvPr>
        <xdr:cNvGrpSpPr>
          <a:grpSpLocks/>
        </xdr:cNvGrpSpPr>
      </xdr:nvGrpSpPr>
      <xdr:grpSpPr bwMode="auto">
        <a:xfrm>
          <a:off x="5143500" y="10096500"/>
          <a:ext cx="0" cy="0"/>
          <a:chOff x="466" y="3952"/>
          <a:chExt cx="28" cy="16"/>
        </a:xfrm>
      </xdr:grpSpPr>
      <xdr:sp macro="" textlink="">
        <xdr:nvSpPr>
          <xdr:cNvPr id="4171260" name="Line 6131">
            <a:extLst>
              <a:ext uri="{FF2B5EF4-FFF2-40B4-BE49-F238E27FC236}">
                <a16:creationId xmlns:a16="http://schemas.microsoft.com/office/drawing/2014/main" id="{00000000-0008-0000-1100-0000F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1" name="Line 6132">
            <a:extLst>
              <a:ext uri="{FF2B5EF4-FFF2-40B4-BE49-F238E27FC236}">
                <a16:creationId xmlns:a16="http://schemas.microsoft.com/office/drawing/2014/main" id="{00000000-0008-0000-1100-0000F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3" name="Group 6133">
          <a:extLst>
            <a:ext uri="{FF2B5EF4-FFF2-40B4-BE49-F238E27FC236}">
              <a16:creationId xmlns:a16="http://schemas.microsoft.com/office/drawing/2014/main" id="{00000000-0008-0000-1100-0000C7A13F00}"/>
            </a:ext>
          </a:extLst>
        </xdr:cNvPr>
        <xdr:cNvGrpSpPr>
          <a:grpSpLocks/>
        </xdr:cNvGrpSpPr>
      </xdr:nvGrpSpPr>
      <xdr:grpSpPr bwMode="auto">
        <a:xfrm>
          <a:off x="5143500" y="10096500"/>
          <a:ext cx="0" cy="0"/>
          <a:chOff x="466" y="3952"/>
          <a:chExt cx="28" cy="16"/>
        </a:xfrm>
      </xdr:grpSpPr>
      <xdr:sp macro="" textlink="">
        <xdr:nvSpPr>
          <xdr:cNvPr id="4171258" name="Line 6134">
            <a:extLst>
              <a:ext uri="{FF2B5EF4-FFF2-40B4-BE49-F238E27FC236}">
                <a16:creationId xmlns:a16="http://schemas.microsoft.com/office/drawing/2014/main" id="{00000000-0008-0000-1100-0000F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9" name="Line 6135">
            <a:extLst>
              <a:ext uri="{FF2B5EF4-FFF2-40B4-BE49-F238E27FC236}">
                <a16:creationId xmlns:a16="http://schemas.microsoft.com/office/drawing/2014/main" id="{00000000-0008-0000-1100-0000F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184" name="Group 6136">
          <a:extLst>
            <a:ext uri="{FF2B5EF4-FFF2-40B4-BE49-F238E27FC236}">
              <a16:creationId xmlns:a16="http://schemas.microsoft.com/office/drawing/2014/main" id="{00000000-0008-0000-1100-0000C8A13F00}"/>
            </a:ext>
          </a:extLst>
        </xdr:cNvPr>
        <xdr:cNvGrpSpPr>
          <a:grpSpLocks/>
        </xdr:cNvGrpSpPr>
      </xdr:nvGrpSpPr>
      <xdr:grpSpPr bwMode="auto">
        <a:xfrm>
          <a:off x="4050506" y="10096500"/>
          <a:ext cx="266700" cy="0"/>
          <a:chOff x="466" y="3952"/>
          <a:chExt cx="28" cy="16"/>
        </a:xfrm>
      </xdr:grpSpPr>
      <xdr:sp macro="" textlink="">
        <xdr:nvSpPr>
          <xdr:cNvPr id="4171256" name="Line 6137">
            <a:extLst>
              <a:ext uri="{FF2B5EF4-FFF2-40B4-BE49-F238E27FC236}">
                <a16:creationId xmlns:a16="http://schemas.microsoft.com/office/drawing/2014/main" id="{00000000-0008-0000-1100-0000F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7" name="Line 6138">
            <a:extLst>
              <a:ext uri="{FF2B5EF4-FFF2-40B4-BE49-F238E27FC236}">
                <a16:creationId xmlns:a16="http://schemas.microsoft.com/office/drawing/2014/main" id="{00000000-0008-0000-1100-0000F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185" name="Group 6139">
          <a:extLst>
            <a:ext uri="{FF2B5EF4-FFF2-40B4-BE49-F238E27FC236}">
              <a16:creationId xmlns:a16="http://schemas.microsoft.com/office/drawing/2014/main" id="{00000000-0008-0000-1100-0000C9A13F00}"/>
            </a:ext>
          </a:extLst>
        </xdr:cNvPr>
        <xdr:cNvGrpSpPr>
          <a:grpSpLocks/>
        </xdr:cNvGrpSpPr>
      </xdr:nvGrpSpPr>
      <xdr:grpSpPr bwMode="auto">
        <a:xfrm>
          <a:off x="4031456" y="10096500"/>
          <a:ext cx="266700" cy="0"/>
          <a:chOff x="466" y="3952"/>
          <a:chExt cx="28" cy="16"/>
        </a:xfrm>
      </xdr:grpSpPr>
      <xdr:sp macro="" textlink="">
        <xdr:nvSpPr>
          <xdr:cNvPr id="4171254" name="Line 6140">
            <a:extLst>
              <a:ext uri="{FF2B5EF4-FFF2-40B4-BE49-F238E27FC236}">
                <a16:creationId xmlns:a16="http://schemas.microsoft.com/office/drawing/2014/main" id="{00000000-0008-0000-1100-0000F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5" name="Line 6141">
            <a:extLst>
              <a:ext uri="{FF2B5EF4-FFF2-40B4-BE49-F238E27FC236}">
                <a16:creationId xmlns:a16="http://schemas.microsoft.com/office/drawing/2014/main" id="{00000000-0008-0000-1100-0000F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86" name="Group 6142">
          <a:extLst>
            <a:ext uri="{FF2B5EF4-FFF2-40B4-BE49-F238E27FC236}">
              <a16:creationId xmlns:a16="http://schemas.microsoft.com/office/drawing/2014/main" id="{00000000-0008-0000-1100-0000CAA13F00}"/>
            </a:ext>
          </a:extLst>
        </xdr:cNvPr>
        <xdr:cNvGrpSpPr>
          <a:grpSpLocks/>
        </xdr:cNvGrpSpPr>
      </xdr:nvGrpSpPr>
      <xdr:grpSpPr bwMode="auto">
        <a:xfrm>
          <a:off x="4060031" y="10096500"/>
          <a:ext cx="266700" cy="0"/>
          <a:chOff x="466" y="3952"/>
          <a:chExt cx="28" cy="16"/>
        </a:xfrm>
      </xdr:grpSpPr>
      <xdr:sp macro="" textlink="">
        <xdr:nvSpPr>
          <xdr:cNvPr id="4171252" name="Line 6143">
            <a:extLst>
              <a:ext uri="{FF2B5EF4-FFF2-40B4-BE49-F238E27FC236}">
                <a16:creationId xmlns:a16="http://schemas.microsoft.com/office/drawing/2014/main" id="{00000000-0008-0000-1100-0000F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3" name="Line 6144">
            <a:extLst>
              <a:ext uri="{FF2B5EF4-FFF2-40B4-BE49-F238E27FC236}">
                <a16:creationId xmlns:a16="http://schemas.microsoft.com/office/drawing/2014/main" id="{00000000-0008-0000-1100-0000F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187" name="Group 6145">
          <a:extLst>
            <a:ext uri="{FF2B5EF4-FFF2-40B4-BE49-F238E27FC236}">
              <a16:creationId xmlns:a16="http://schemas.microsoft.com/office/drawing/2014/main" id="{00000000-0008-0000-1100-0000CBA13F00}"/>
            </a:ext>
          </a:extLst>
        </xdr:cNvPr>
        <xdr:cNvGrpSpPr>
          <a:grpSpLocks/>
        </xdr:cNvGrpSpPr>
      </xdr:nvGrpSpPr>
      <xdr:grpSpPr bwMode="auto">
        <a:xfrm>
          <a:off x="4633913" y="10096500"/>
          <a:ext cx="266700" cy="0"/>
          <a:chOff x="466" y="3952"/>
          <a:chExt cx="28" cy="16"/>
        </a:xfrm>
      </xdr:grpSpPr>
      <xdr:sp macro="" textlink="">
        <xdr:nvSpPr>
          <xdr:cNvPr id="4171250" name="Line 6146">
            <a:extLst>
              <a:ext uri="{FF2B5EF4-FFF2-40B4-BE49-F238E27FC236}">
                <a16:creationId xmlns:a16="http://schemas.microsoft.com/office/drawing/2014/main" id="{00000000-0008-0000-1100-0000F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1" name="Line 6147">
            <a:extLst>
              <a:ext uri="{FF2B5EF4-FFF2-40B4-BE49-F238E27FC236}">
                <a16:creationId xmlns:a16="http://schemas.microsoft.com/office/drawing/2014/main" id="{00000000-0008-0000-1100-0000F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188" name="Group 6148">
          <a:extLst>
            <a:ext uri="{FF2B5EF4-FFF2-40B4-BE49-F238E27FC236}">
              <a16:creationId xmlns:a16="http://schemas.microsoft.com/office/drawing/2014/main" id="{00000000-0008-0000-1100-0000CCA13F00}"/>
            </a:ext>
          </a:extLst>
        </xdr:cNvPr>
        <xdr:cNvGrpSpPr>
          <a:grpSpLocks/>
        </xdr:cNvGrpSpPr>
      </xdr:nvGrpSpPr>
      <xdr:grpSpPr bwMode="auto">
        <a:xfrm>
          <a:off x="4662488" y="10096500"/>
          <a:ext cx="266700" cy="0"/>
          <a:chOff x="466" y="3952"/>
          <a:chExt cx="28" cy="16"/>
        </a:xfrm>
      </xdr:grpSpPr>
      <xdr:sp macro="" textlink="">
        <xdr:nvSpPr>
          <xdr:cNvPr id="4171248" name="Line 6149">
            <a:extLst>
              <a:ext uri="{FF2B5EF4-FFF2-40B4-BE49-F238E27FC236}">
                <a16:creationId xmlns:a16="http://schemas.microsoft.com/office/drawing/2014/main" id="{00000000-0008-0000-1100-0000F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9" name="Line 6150">
            <a:extLst>
              <a:ext uri="{FF2B5EF4-FFF2-40B4-BE49-F238E27FC236}">
                <a16:creationId xmlns:a16="http://schemas.microsoft.com/office/drawing/2014/main" id="{00000000-0008-0000-1100-0000F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189" name="Group 6151">
          <a:extLst>
            <a:ext uri="{FF2B5EF4-FFF2-40B4-BE49-F238E27FC236}">
              <a16:creationId xmlns:a16="http://schemas.microsoft.com/office/drawing/2014/main" id="{00000000-0008-0000-1100-0000CDA13F00}"/>
            </a:ext>
          </a:extLst>
        </xdr:cNvPr>
        <xdr:cNvGrpSpPr>
          <a:grpSpLocks/>
        </xdr:cNvGrpSpPr>
      </xdr:nvGrpSpPr>
      <xdr:grpSpPr bwMode="auto">
        <a:xfrm>
          <a:off x="4652963" y="10096500"/>
          <a:ext cx="266700" cy="0"/>
          <a:chOff x="466" y="3952"/>
          <a:chExt cx="28" cy="16"/>
        </a:xfrm>
      </xdr:grpSpPr>
      <xdr:sp macro="" textlink="">
        <xdr:nvSpPr>
          <xdr:cNvPr id="4171246" name="Line 6152">
            <a:extLst>
              <a:ext uri="{FF2B5EF4-FFF2-40B4-BE49-F238E27FC236}">
                <a16:creationId xmlns:a16="http://schemas.microsoft.com/office/drawing/2014/main" id="{00000000-0008-0000-1100-0000E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7" name="Line 6153">
            <a:extLst>
              <a:ext uri="{FF2B5EF4-FFF2-40B4-BE49-F238E27FC236}">
                <a16:creationId xmlns:a16="http://schemas.microsoft.com/office/drawing/2014/main" id="{00000000-0008-0000-1100-0000E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190" name="Group 6154">
          <a:extLst>
            <a:ext uri="{FF2B5EF4-FFF2-40B4-BE49-F238E27FC236}">
              <a16:creationId xmlns:a16="http://schemas.microsoft.com/office/drawing/2014/main" id="{00000000-0008-0000-1100-0000CEA13F00}"/>
            </a:ext>
          </a:extLst>
        </xdr:cNvPr>
        <xdr:cNvGrpSpPr>
          <a:grpSpLocks/>
        </xdr:cNvGrpSpPr>
      </xdr:nvGrpSpPr>
      <xdr:grpSpPr bwMode="auto">
        <a:xfrm>
          <a:off x="4040981" y="10096500"/>
          <a:ext cx="266700" cy="0"/>
          <a:chOff x="466" y="3952"/>
          <a:chExt cx="28" cy="16"/>
        </a:xfrm>
      </xdr:grpSpPr>
      <xdr:sp macro="" textlink="">
        <xdr:nvSpPr>
          <xdr:cNvPr id="4171244" name="Line 6155">
            <a:extLst>
              <a:ext uri="{FF2B5EF4-FFF2-40B4-BE49-F238E27FC236}">
                <a16:creationId xmlns:a16="http://schemas.microsoft.com/office/drawing/2014/main" id="{00000000-0008-0000-1100-0000E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5" name="Line 6156">
            <a:extLst>
              <a:ext uri="{FF2B5EF4-FFF2-40B4-BE49-F238E27FC236}">
                <a16:creationId xmlns:a16="http://schemas.microsoft.com/office/drawing/2014/main" id="{00000000-0008-0000-1100-0000E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191" name="Group 6157">
          <a:extLst>
            <a:ext uri="{FF2B5EF4-FFF2-40B4-BE49-F238E27FC236}">
              <a16:creationId xmlns:a16="http://schemas.microsoft.com/office/drawing/2014/main" id="{00000000-0008-0000-1100-0000CFA13F00}"/>
            </a:ext>
          </a:extLst>
        </xdr:cNvPr>
        <xdr:cNvGrpSpPr>
          <a:grpSpLocks/>
        </xdr:cNvGrpSpPr>
      </xdr:nvGrpSpPr>
      <xdr:grpSpPr bwMode="auto">
        <a:xfrm>
          <a:off x="4088606" y="10096500"/>
          <a:ext cx="269082" cy="0"/>
          <a:chOff x="466" y="3952"/>
          <a:chExt cx="28" cy="16"/>
        </a:xfrm>
      </xdr:grpSpPr>
      <xdr:sp macro="" textlink="">
        <xdr:nvSpPr>
          <xdr:cNvPr id="4171242" name="Line 6158">
            <a:extLst>
              <a:ext uri="{FF2B5EF4-FFF2-40B4-BE49-F238E27FC236}">
                <a16:creationId xmlns:a16="http://schemas.microsoft.com/office/drawing/2014/main" id="{00000000-0008-0000-1100-0000E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3" name="Line 6159">
            <a:extLst>
              <a:ext uri="{FF2B5EF4-FFF2-40B4-BE49-F238E27FC236}">
                <a16:creationId xmlns:a16="http://schemas.microsoft.com/office/drawing/2014/main" id="{00000000-0008-0000-1100-0000E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192" name="Group 6160">
          <a:extLst>
            <a:ext uri="{FF2B5EF4-FFF2-40B4-BE49-F238E27FC236}">
              <a16:creationId xmlns:a16="http://schemas.microsoft.com/office/drawing/2014/main" id="{00000000-0008-0000-1100-0000D0A13F00}"/>
            </a:ext>
          </a:extLst>
        </xdr:cNvPr>
        <xdr:cNvGrpSpPr>
          <a:grpSpLocks/>
        </xdr:cNvGrpSpPr>
      </xdr:nvGrpSpPr>
      <xdr:grpSpPr bwMode="auto">
        <a:xfrm>
          <a:off x="4069556" y="10096500"/>
          <a:ext cx="266700" cy="0"/>
          <a:chOff x="466" y="3952"/>
          <a:chExt cx="28" cy="16"/>
        </a:xfrm>
      </xdr:grpSpPr>
      <xdr:sp macro="" textlink="">
        <xdr:nvSpPr>
          <xdr:cNvPr id="4171240" name="Line 6161">
            <a:extLst>
              <a:ext uri="{FF2B5EF4-FFF2-40B4-BE49-F238E27FC236}">
                <a16:creationId xmlns:a16="http://schemas.microsoft.com/office/drawing/2014/main" id="{00000000-0008-0000-1100-0000E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1" name="Line 6162">
            <a:extLst>
              <a:ext uri="{FF2B5EF4-FFF2-40B4-BE49-F238E27FC236}">
                <a16:creationId xmlns:a16="http://schemas.microsoft.com/office/drawing/2014/main" id="{00000000-0008-0000-1100-0000E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93" name="Group 6163">
          <a:extLst>
            <a:ext uri="{FF2B5EF4-FFF2-40B4-BE49-F238E27FC236}">
              <a16:creationId xmlns:a16="http://schemas.microsoft.com/office/drawing/2014/main" id="{00000000-0008-0000-1100-0000D1A13F00}"/>
            </a:ext>
          </a:extLst>
        </xdr:cNvPr>
        <xdr:cNvGrpSpPr>
          <a:grpSpLocks/>
        </xdr:cNvGrpSpPr>
      </xdr:nvGrpSpPr>
      <xdr:grpSpPr bwMode="auto">
        <a:xfrm>
          <a:off x="4060031" y="10096500"/>
          <a:ext cx="266700" cy="0"/>
          <a:chOff x="466" y="3952"/>
          <a:chExt cx="28" cy="16"/>
        </a:xfrm>
      </xdr:grpSpPr>
      <xdr:sp macro="" textlink="">
        <xdr:nvSpPr>
          <xdr:cNvPr id="4171238" name="Line 6164">
            <a:extLst>
              <a:ext uri="{FF2B5EF4-FFF2-40B4-BE49-F238E27FC236}">
                <a16:creationId xmlns:a16="http://schemas.microsoft.com/office/drawing/2014/main" id="{00000000-0008-0000-1100-0000E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9" name="Line 6165">
            <a:extLst>
              <a:ext uri="{FF2B5EF4-FFF2-40B4-BE49-F238E27FC236}">
                <a16:creationId xmlns:a16="http://schemas.microsoft.com/office/drawing/2014/main" id="{00000000-0008-0000-1100-0000E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4" name="Group 6166">
          <a:extLst>
            <a:ext uri="{FF2B5EF4-FFF2-40B4-BE49-F238E27FC236}">
              <a16:creationId xmlns:a16="http://schemas.microsoft.com/office/drawing/2014/main" id="{00000000-0008-0000-1100-0000D2A13F00}"/>
            </a:ext>
          </a:extLst>
        </xdr:cNvPr>
        <xdr:cNvGrpSpPr>
          <a:grpSpLocks/>
        </xdr:cNvGrpSpPr>
      </xdr:nvGrpSpPr>
      <xdr:grpSpPr bwMode="auto">
        <a:xfrm>
          <a:off x="4117181" y="10096500"/>
          <a:ext cx="240507" cy="0"/>
          <a:chOff x="466" y="3952"/>
          <a:chExt cx="28" cy="16"/>
        </a:xfrm>
      </xdr:grpSpPr>
      <xdr:sp macro="" textlink="">
        <xdr:nvSpPr>
          <xdr:cNvPr id="4171236" name="Line 6167">
            <a:extLst>
              <a:ext uri="{FF2B5EF4-FFF2-40B4-BE49-F238E27FC236}">
                <a16:creationId xmlns:a16="http://schemas.microsoft.com/office/drawing/2014/main" id="{00000000-0008-0000-1100-0000E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7" name="Line 6168">
            <a:extLst>
              <a:ext uri="{FF2B5EF4-FFF2-40B4-BE49-F238E27FC236}">
                <a16:creationId xmlns:a16="http://schemas.microsoft.com/office/drawing/2014/main" id="{00000000-0008-0000-1100-0000E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5" name="Group 6169">
          <a:extLst>
            <a:ext uri="{FF2B5EF4-FFF2-40B4-BE49-F238E27FC236}">
              <a16:creationId xmlns:a16="http://schemas.microsoft.com/office/drawing/2014/main" id="{00000000-0008-0000-1100-0000D3A13F00}"/>
            </a:ext>
          </a:extLst>
        </xdr:cNvPr>
        <xdr:cNvGrpSpPr>
          <a:grpSpLocks/>
        </xdr:cNvGrpSpPr>
      </xdr:nvGrpSpPr>
      <xdr:grpSpPr bwMode="auto">
        <a:xfrm>
          <a:off x="4117181" y="10096500"/>
          <a:ext cx="240507" cy="0"/>
          <a:chOff x="466" y="3952"/>
          <a:chExt cx="28" cy="16"/>
        </a:xfrm>
      </xdr:grpSpPr>
      <xdr:sp macro="" textlink="">
        <xdr:nvSpPr>
          <xdr:cNvPr id="4171234" name="Line 6170">
            <a:extLst>
              <a:ext uri="{FF2B5EF4-FFF2-40B4-BE49-F238E27FC236}">
                <a16:creationId xmlns:a16="http://schemas.microsoft.com/office/drawing/2014/main" id="{00000000-0008-0000-1100-0000E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5" name="Line 6171">
            <a:extLst>
              <a:ext uri="{FF2B5EF4-FFF2-40B4-BE49-F238E27FC236}">
                <a16:creationId xmlns:a16="http://schemas.microsoft.com/office/drawing/2014/main" id="{00000000-0008-0000-1100-0000E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6" name="Group 6172">
          <a:extLst>
            <a:ext uri="{FF2B5EF4-FFF2-40B4-BE49-F238E27FC236}">
              <a16:creationId xmlns:a16="http://schemas.microsoft.com/office/drawing/2014/main" id="{00000000-0008-0000-1100-0000D4A13F00}"/>
            </a:ext>
          </a:extLst>
        </xdr:cNvPr>
        <xdr:cNvGrpSpPr>
          <a:grpSpLocks/>
        </xdr:cNvGrpSpPr>
      </xdr:nvGrpSpPr>
      <xdr:grpSpPr bwMode="auto">
        <a:xfrm>
          <a:off x="4117181" y="10096500"/>
          <a:ext cx="240507" cy="0"/>
          <a:chOff x="466" y="3952"/>
          <a:chExt cx="28" cy="16"/>
        </a:xfrm>
      </xdr:grpSpPr>
      <xdr:sp macro="" textlink="">
        <xdr:nvSpPr>
          <xdr:cNvPr id="4171232" name="Line 6173">
            <a:extLst>
              <a:ext uri="{FF2B5EF4-FFF2-40B4-BE49-F238E27FC236}">
                <a16:creationId xmlns:a16="http://schemas.microsoft.com/office/drawing/2014/main" id="{00000000-0008-0000-1100-0000E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3" name="Line 6174">
            <a:extLst>
              <a:ext uri="{FF2B5EF4-FFF2-40B4-BE49-F238E27FC236}">
                <a16:creationId xmlns:a16="http://schemas.microsoft.com/office/drawing/2014/main" id="{00000000-0008-0000-1100-0000E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7" name="Group 6175">
          <a:extLst>
            <a:ext uri="{FF2B5EF4-FFF2-40B4-BE49-F238E27FC236}">
              <a16:creationId xmlns:a16="http://schemas.microsoft.com/office/drawing/2014/main" id="{00000000-0008-0000-1100-0000D5A13F00}"/>
            </a:ext>
          </a:extLst>
        </xdr:cNvPr>
        <xdr:cNvGrpSpPr>
          <a:grpSpLocks/>
        </xdr:cNvGrpSpPr>
      </xdr:nvGrpSpPr>
      <xdr:grpSpPr bwMode="auto">
        <a:xfrm>
          <a:off x="4117181" y="10096500"/>
          <a:ext cx="240507" cy="0"/>
          <a:chOff x="466" y="3952"/>
          <a:chExt cx="28" cy="16"/>
        </a:xfrm>
      </xdr:grpSpPr>
      <xdr:sp macro="" textlink="">
        <xdr:nvSpPr>
          <xdr:cNvPr id="4171230" name="Line 6176">
            <a:extLst>
              <a:ext uri="{FF2B5EF4-FFF2-40B4-BE49-F238E27FC236}">
                <a16:creationId xmlns:a16="http://schemas.microsoft.com/office/drawing/2014/main" id="{00000000-0008-0000-1100-0000D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1" name="Line 6177">
            <a:extLst>
              <a:ext uri="{FF2B5EF4-FFF2-40B4-BE49-F238E27FC236}">
                <a16:creationId xmlns:a16="http://schemas.microsoft.com/office/drawing/2014/main" id="{00000000-0008-0000-1100-0000D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8" name="Group 6178">
          <a:extLst>
            <a:ext uri="{FF2B5EF4-FFF2-40B4-BE49-F238E27FC236}">
              <a16:creationId xmlns:a16="http://schemas.microsoft.com/office/drawing/2014/main" id="{00000000-0008-0000-1100-0000D6A13F00}"/>
            </a:ext>
          </a:extLst>
        </xdr:cNvPr>
        <xdr:cNvGrpSpPr>
          <a:grpSpLocks/>
        </xdr:cNvGrpSpPr>
      </xdr:nvGrpSpPr>
      <xdr:grpSpPr bwMode="auto">
        <a:xfrm>
          <a:off x="4117181" y="10096500"/>
          <a:ext cx="240507" cy="0"/>
          <a:chOff x="466" y="3952"/>
          <a:chExt cx="28" cy="16"/>
        </a:xfrm>
      </xdr:grpSpPr>
      <xdr:sp macro="" textlink="">
        <xdr:nvSpPr>
          <xdr:cNvPr id="4171228" name="Line 6179">
            <a:extLst>
              <a:ext uri="{FF2B5EF4-FFF2-40B4-BE49-F238E27FC236}">
                <a16:creationId xmlns:a16="http://schemas.microsoft.com/office/drawing/2014/main" id="{00000000-0008-0000-1100-0000D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9" name="Line 6180">
            <a:extLst>
              <a:ext uri="{FF2B5EF4-FFF2-40B4-BE49-F238E27FC236}">
                <a16:creationId xmlns:a16="http://schemas.microsoft.com/office/drawing/2014/main" id="{00000000-0008-0000-1100-0000D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9" name="Group 6181">
          <a:extLst>
            <a:ext uri="{FF2B5EF4-FFF2-40B4-BE49-F238E27FC236}">
              <a16:creationId xmlns:a16="http://schemas.microsoft.com/office/drawing/2014/main" id="{00000000-0008-0000-1100-0000D7A13F00}"/>
            </a:ext>
          </a:extLst>
        </xdr:cNvPr>
        <xdr:cNvGrpSpPr>
          <a:grpSpLocks/>
        </xdr:cNvGrpSpPr>
      </xdr:nvGrpSpPr>
      <xdr:grpSpPr bwMode="auto">
        <a:xfrm>
          <a:off x="4117181" y="10096500"/>
          <a:ext cx="240507" cy="0"/>
          <a:chOff x="466" y="3952"/>
          <a:chExt cx="28" cy="16"/>
        </a:xfrm>
      </xdr:grpSpPr>
      <xdr:sp macro="" textlink="">
        <xdr:nvSpPr>
          <xdr:cNvPr id="4171226" name="Line 6182">
            <a:extLst>
              <a:ext uri="{FF2B5EF4-FFF2-40B4-BE49-F238E27FC236}">
                <a16:creationId xmlns:a16="http://schemas.microsoft.com/office/drawing/2014/main" id="{00000000-0008-0000-1100-0000D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7" name="Line 6183">
            <a:extLst>
              <a:ext uri="{FF2B5EF4-FFF2-40B4-BE49-F238E27FC236}">
                <a16:creationId xmlns:a16="http://schemas.microsoft.com/office/drawing/2014/main" id="{00000000-0008-0000-1100-0000D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00" name="Group 6184">
          <a:extLst>
            <a:ext uri="{FF2B5EF4-FFF2-40B4-BE49-F238E27FC236}">
              <a16:creationId xmlns:a16="http://schemas.microsoft.com/office/drawing/2014/main" id="{00000000-0008-0000-1100-0000D8A13F00}"/>
            </a:ext>
          </a:extLst>
        </xdr:cNvPr>
        <xdr:cNvGrpSpPr>
          <a:grpSpLocks/>
        </xdr:cNvGrpSpPr>
      </xdr:nvGrpSpPr>
      <xdr:grpSpPr bwMode="auto">
        <a:xfrm>
          <a:off x="3993356" y="10096500"/>
          <a:ext cx="228600" cy="0"/>
          <a:chOff x="466" y="3952"/>
          <a:chExt cx="28" cy="16"/>
        </a:xfrm>
      </xdr:grpSpPr>
      <xdr:sp macro="" textlink="">
        <xdr:nvSpPr>
          <xdr:cNvPr id="4171224" name="Line 6185">
            <a:extLst>
              <a:ext uri="{FF2B5EF4-FFF2-40B4-BE49-F238E27FC236}">
                <a16:creationId xmlns:a16="http://schemas.microsoft.com/office/drawing/2014/main" id="{00000000-0008-0000-1100-0000D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5" name="Line 6186">
            <a:extLst>
              <a:ext uri="{FF2B5EF4-FFF2-40B4-BE49-F238E27FC236}">
                <a16:creationId xmlns:a16="http://schemas.microsoft.com/office/drawing/2014/main" id="{00000000-0008-0000-1100-0000D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1" name="Group 6187">
          <a:extLst>
            <a:ext uri="{FF2B5EF4-FFF2-40B4-BE49-F238E27FC236}">
              <a16:creationId xmlns:a16="http://schemas.microsoft.com/office/drawing/2014/main" id="{00000000-0008-0000-1100-0000D9A13F00}"/>
            </a:ext>
          </a:extLst>
        </xdr:cNvPr>
        <xdr:cNvGrpSpPr>
          <a:grpSpLocks/>
        </xdr:cNvGrpSpPr>
      </xdr:nvGrpSpPr>
      <xdr:grpSpPr bwMode="auto">
        <a:xfrm>
          <a:off x="4117181" y="10096500"/>
          <a:ext cx="228600" cy="0"/>
          <a:chOff x="466" y="3952"/>
          <a:chExt cx="28" cy="16"/>
        </a:xfrm>
      </xdr:grpSpPr>
      <xdr:sp macro="" textlink="">
        <xdr:nvSpPr>
          <xdr:cNvPr id="4171222" name="Line 6188">
            <a:extLst>
              <a:ext uri="{FF2B5EF4-FFF2-40B4-BE49-F238E27FC236}">
                <a16:creationId xmlns:a16="http://schemas.microsoft.com/office/drawing/2014/main" id="{00000000-0008-0000-1100-0000D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3" name="Line 6189">
            <a:extLst>
              <a:ext uri="{FF2B5EF4-FFF2-40B4-BE49-F238E27FC236}">
                <a16:creationId xmlns:a16="http://schemas.microsoft.com/office/drawing/2014/main" id="{00000000-0008-0000-1100-0000D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2" name="Group 6190">
          <a:extLst>
            <a:ext uri="{FF2B5EF4-FFF2-40B4-BE49-F238E27FC236}">
              <a16:creationId xmlns:a16="http://schemas.microsoft.com/office/drawing/2014/main" id="{00000000-0008-0000-1100-0000DAA13F00}"/>
            </a:ext>
          </a:extLst>
        </xdr:cNvPr>
        <xdr:cNvGrpSpPr>
          <a:grpSpLocks/>
        </xdr:cNvGrpSpPr>
      </xdr:nvGrpSpPr>
      <xdr:grpSpPr bwMode="auto">
        <a:xfrm>
          <a:off x="4117181" y="10096500"/>
          <a:ext cx="228600" cy="0"/>
          <a:chOff x="466" y="3952"/>
          <a:chExt cx="28" cy="16"/>
        </a:xfrm>
      </xdr:grpSpPr>
      <xdr:sp macro="" textlink="">
        <xdr:nvSpPr>
          <xdr:cNvPr id="4171220" name="Line 6191">
            <a:extLst>
              <a:ext uri="{FF2B5EF4-FFF2-40B4-BE49-F238E27FC236}">
                <a16:creationId xmlns:a16="http://schemas.microsoft.com/office/drawing/2014/main" id="{00000000-0008-0000-1100-0000D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1" name="Line 6192">
            <a:extLst>
              <a:ext uri="{FF2B5EF4-FFF2-40B4-BE49-F238E27FC236}">
                <a16:creationId xmlns:a16="http://schemas.microsoft.com/office/drawing/2014/main" id="{00000000-0008-0000-1100-0000D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3" name="Group 6193">
          <a:extLst>
            <a:ext uri="{FF2B5EF4-FFF2-40B4-BE49-F238E27FC236}">
              <a16:creationId xmlns:a16="http://schemas.microsoft.com/office/drawing/2014/main" id="{00000000-0008-0000-1100-0000DBA13F00}"/>
            </a:ext>
          </a:extLst>
        </xdr:cNvPr>
        <xdr:cNvGrpSpPr>
          <a:grpSpLocks/>
        </xdr:cNvGrpSpPr>
      </xdr:nvGrpSpPr>
      <xdr:grpSpPr bwMode="auto">
        <a:xfrm>
          <a:off x="4117181" y="10096500"/>
          <a:ext cx="240507" cy="0"/>
          <a:chOff x="466" y="3952"/>
          <a:chExt cx="28" cy="16"/>
        </a:xfrm>
      </xdr:grpSpPr>
      <xdr:sp macro="" textlink="">
        <xdr:nvSpPr>
          <xdr:cNvPr id="4171218" name="Line 6194">
            <a:extLst>
              <a:ext uri="{FF2B5EF4-FFF2-40B4-BE49-F238E27FC236}">
                <a16:creationId xmlns:a16="http://schemas.microsoft.com/office/drawing/2014/main" id="{00000000-0008-0000-1100-0000D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9" name="Line 6195">
            <a:extLst>
              <a:ext uri="{FF2B5EF4-FFF2-40B4-BE49-F238E27FC236}">
                <a16:creationId xmlns:a16="http://schemas.microsoft.com/office/drawing/2014/main" id="{00000000-0008-0000-1100-0000D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4" name="Group 6196">
          <a:extLst>
            <a:ext uri="{FF2B5EF4-FFF2-40B4-BE49-F238E27FC236}">
              <a16:creationId xmlns:a16="http://schemas.microsoft.com/office/drawing/2014/main" id="{00000000-0008-0000-1100-0000DCA13F00}"/>
            </a:ext>
          </a:extLst>
        </xdr:cNvPr>
        <xdr:cNvGrpSpPr>
          <a:grpSpLocks/>
        </xdr:cNvGrpSpPr>
      </xdr:nvGrpSpPr>
      <xdr:grpSpPr bwMode="auto">
        <a:xfrm>
          <a:off x="4117181" y="10096500"/>
          <a:ext cx="228600" cy="0"/>
          <a:chOff x="466" y="3952"/>
          <a:chExt cx="28" cy="16"/>
        </a:xfrm>
      </xdr:grpSpPr>
      <xdr:sp macro="" textlink="">
        <xdr:nvSpPr>
          <xdr:cNvPr id="4171216" name="Line 6197">
            <a:extLst>
              <a:ext uri="{FF2B5EF4-FFF2-40B4-BE49-F238E27FC236}">
                <a16:creationId xmlns:a16="http://schemas.microsoft.com/office/drawing/2014/main" id="{00000000-0008-0000-1100-0000D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7" name="Line 6198">
            <a:extLst>
              <a:ext uri="{FF2B5EF4-FFF2-40B4-BE49-F238E27FC236}">
                <a16:creationId xmlns:a16="http://schemas.microsoft.com/office/drawing/2014/main" id="{00000000-0008-0000-1100-0000D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5" name="Group 6199">
          <a:extLst>
            <a:ext uri="{FF2B5EF4-FFF2-40B4-BE49-F238E27FC236}">
              <a16:creationId xmlns:a16="http://schemas.microsoft.com/office/drawing/2014/main" id="{00000000-0008-0000-1100-0000DDA13F00}"/>
            </a:ext>
          </a:extLst>
        </xdr:cNvPr>
        <xdr:cNvGrpSpPr>
          <a:grpSpLocks/>
        </xdr:cNvGrpSpPr>
      </xdr:nvGrpSpPr>
      <xdr:grpSpPr bwMode="auto">
        <a:xfrm>
          <a:off x="4117181" y="10096500"/>
          <a:ext cx="228600" cy="0"/>
          <a:chOff x="466" y="3952"/>
          <a:chExt cx="28" cy="16"/>
        </a:xfrm>
      </xdr:grpSpPr>
      <xdr:sp macro="" textlink="">
        <xdr:nvSpPr>
          <xdr:cNvPr id="4171214" name="Line 6200">
            <a:extLst>
              <a:ext uri="{FF2B5EF4-FFF2-40B4-BE49-F238E27FC236}">
                <a16:creationId xmlns:a16="http://schemas.microsoft.com/office/drawing/2014/main" id="{00000000-0008-0000-1100-0000C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5" name="Line 6201">
            <a:extLst>
              <a:ext uri="{FF2B5EF4-FFF2-40B4-BE49-F238E27FC236}">
                <a16:creationId xmlns:a16="http://schemas.microsoft.com/office/drawing/2014/main" id="{00000000-0008-0000-1100-0000C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6" name="Group 6202">
          <a:extLst>
            <a:ext uri="{FF2B5EF4-FFF2-40B4-BE49-F238E27FC236}">
              <a16:creationId xmlns:a16="http://schemas.microsoft.com/office/drawing/2014/main" id="{00000000-0008-0000-1100-0000DEA13F00}"/>
            </a:ext>
          </a:extLst>
        </xdr:cNvPr>
        <xdr:cNvGrpSpPr>
          <a:grpSpLocks/>
        </xdr:cNvGrpSpPr>
      </xdr:nvGrpSpPr>
      <xdr:grpSpPr bwMode="auto">
        <a:xfrm>
          <a:off x="4117181" y="10096500"/>
          <a:ext cx="240507" cy="0"/>
          <a:chOff x="466" y="3952"/>
          <a:chExt cx="28" cy="16"/>
        </a:xfrm>
      </xdr:grpSpPr>
      <xdr:sp macro="" textlink="">
        <xdr:nvSpPr>
          <xdr:cNvPr id="4171212" name="Line 6203">
            <a:extLst>
              <a:ext uri="{FF2B5EF4-FFF2-40B4-BE49-F238E27FC236}">
                <a16:creationId xmlns:a16="http://schemas.microsoft.com/office/drawing/2014/main" id="{00000000-0008-0000-1100-0000C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3" name="Line 6204">
            <a:extLst>
              <a:ext uri="{FF2B5EF4-FFF2-40B4-BE49-F238E27FC236}">
                <a16:creationId xmlns:a16="http://schemas.microsoft.com/office/drawing/2014/main" id="{00000000-0008-0000-1100-0000C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7" name="Group 6205">
          <a:extLst>
            <a:ext uri="{FF2B5EF4-FFF2-40B4-BE49-F238E27FC236}">
              <a16:creationId xmlns:a16="http://schemas.microsoft.com/office/drawing/2014/main" id="{00000000-0008-0000-1100-0000DFA13F00}"/>
            </a:ext>
          </a:extLst>
        </xdr:cNvPr>
        <xdr:cNvGrpSpPr>
          <a:grpSpLocks/>
        </xdr:cNvGrpSpPr>
      </xdr:nvGrpSpPr>
      <xdr:grpSpPr bwMode="auto">
        <a:xfrm>
          <a:off x="4700588" y="10096500"/>
          <a:ext cx="266700" cy="0"/>
          <a:chOff x="466" y="3952"/>
          <a:chExt cx="28" cy="16"/>
        </a:xfrm>
      </xdr:grpSpPr>
      <xdr:sp macro="" textlink="">
        <xdr:nvSpPr>
          <xdr:cNvPr id="4171210" name="Line 6206">
            <a:extLst>
              <a:ext uri="{FF2B5EF4-FFF2-40B4-BE49-F238E27FC236}">
                <a16:creationId xmlns:a16="http://schemas.microsoft.com/office/drawing/2014/main" id="{00000000-0008-0000-1100-0000C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1" name="Line 6207">
            <a:extLst>
              <a:ext uri="{FF2B5EF4-FFF2-40B4-BE49-F238E27FC236}">
                <a16:creationId xmlns:a16="http://schemas.microsoft.com/office/drawing/2014/main" id="{00000000-0008-0000-1100-0000C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8" name="Group 6208">
          <a:extLst>
            <a:ext uri="{FF2B5EF4-FFF2-40B4-BE49-F238E27FC236}">
              <a16:creationId xmlns:a16="http://schemas.microsoft.com/office/drawing/2014/main" id="{00000000-0008-0000-1100-0000E0A13F00}"/>
            </a:ext>
          </a:extLst>
        </xdr:cNvPr>
        <xdr:cNvGrpSpPr>
          <a:grpSpLocks/>
        </xdr:cNvGrpSpPr>
      </xdr:nvGrpSpPr>
      <xdr:grpSpPr bwMode="auto">
        <a:xfrm>
          <a:off x="4700588" y="10096500"/>
          <a:ext cx="266700" cy="0"/>
          <a:chOff x="466" y="3952"/>
          <a:chExt cx="28" cy="16"/>
        </a:xfrm>
      </xdr:grpSpPr>
      <xdr:sp macro="" textlink="">
        <xdr:nvSpPr>
          <xdr:cNvPr id="4171208" name="Line 6209">
            <a:extLst>
              <a:ext uri="{FF2B5EF4-FFF2-40B4-BE49-F238E27FC236}">
                <a16:creationId xmlns:a16="http://schemas.microsoft.com/office/drawing/2014/main" id="{00000000-0008-0000-1100-0000C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9" name="Line 6210">
            <a:extLst>
              <a:ext uri="{FF2B5EF4-FFF2-40B4-BE49-F238E27FC236}">
                <a16:creationId xmlns:a16="http://schemas.microsoft.com/office/drawing/2014/main" id="{00000000-0008-0000-1100-0000C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9" name="Group 6211">
          <a:extLst>
            <a:ext uri="{FF2B5EF4-FFF2-40B4-BE49-F238E27FC236}">
              <a16:creationId xmlns:a16="http://schemas.microsoft.com/office/drawing/2014/main" id="{00000000-0008-0000-1100-0000E1A13F00}"/>
            </a:ext>
          </a:extLst>
        </xdr:cNvPr>
        <xdr:cNvGrpSpPr>
          <a:grpSpLocks/>
        </xdr:cNvGrpSpPr>
      </xdr:nvGrpSpPr>
      <xdr:grpSpPr bwMode="auto">
        <a:xfrm>
          <a:off x="4700588" y="10096500"/>
          <a:ext cx="266700" cy="0"/>
          <a:chOff x="466" y="3952"/>
          <a:chExt cx="28" cy="16"/>
        </a:xfrm>
      </xdr:grpSpPr>
      <xdr:sp macro="" textlink="">
        <xdr:nvSpPr>
          <xdr:cNvPr id="4171206" name="Line 6212">
            <a:extLst>
              <a:ext uri="{FF2B5EF4-FFF2-40B4-BE49-F238E27FC236}">
                <a16:creationId xmlns:a16="http://schemas.microsoft.com/office/drawing/2014/main" id="{00000000-0008-0000-1100-0000C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7" name="Line 6213">
            <a:extLst>
              <a:ext uri="{FF2B5EF4-FFF2-40B4-BE49-F238E27FC236}">
                <a16:creationId xmlns:a16="http://schemas.microsoft.com/office/drawing/2014/main" id="{00000000-0008-0000-1100-0000C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0" name="Group 6214">
          <a:extLst>
            <a:ext uri="{FF2B5EF4-FFF2-40B4-BE49-F238E27FC236}">
              <a16:creationId xmlns:a16="http://schemas.microsoft.com/office/drawing/2014/main" id="{00000000-0008-0000-1100-0000E2A13F00}"/>
            </a:ext>
          </a:extLst>
        </xdr:cNvPr>
        <xdr:cNvGrpSpPr>
          <a:grpSpLocks/>
        </xdr:cNvGrpSpPr>
      </xdr:nvGrpSpPr>
      <xdr:grpSpPr bwMode="auto">
        <a:xfrm>
          <a:off x="5486400" y="10096500"/>
          <a:ext cx="266700" cy="0"/>
          <a:chOff x="466" y="3952"/>
          <a:chExt cx="28" cy="16"/>
        </a:xfrm>
      </xdr:grpSpPr>
      <xdr:sp macro="" textlink="">
        <xdr:nvSpPr>
          <xdr:cNvPr id="4171204" name="Line 6215">
            <a:extLst>
              <a:ext uri="{FF2B5EF4-FFF2-40B4-BE49-F238E27FC236}">
                <a16:creationId xmlns:a16="http://schemas.microsoft.com/office/drawing/2014/main" id="{00000000-0008-0000-1100-0000C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5" name="Line 6216">
            <a:extLst>
              <a:ext uri="{FF2B5EF4-FFF2-40B4-BE49-F238E27FC236}">
                <a16:creationId xmlns:a16="http://schemas.microsoft.com/office/drawing/2014/main" id="{00000000-0008-0000-1100-0000C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1" name="Group 6217">
          <a:extLst>
            <a:ext uri="{FF2B5EF4-FFF2-40B4-BE49-F238E27FC236}">
              <a16:creationId xmlns:a16="http://schemas.microsoft.com/office/drawing/2014/main" id="{00000000-0008-0000-1100-0000E3A13F00}"/>
            </a:ext>
          </a:extLst>
        </xdr:cNvPr>
        <xdr:cNvGrpSpPr>
          <a:grpSpLocks/>
        </xdr:cNvGrpSpPr>
      </xdr:nvGrpSpPr>
      <xdr:grpSpPr bwMode="auto">
        <a:xfrm>
          <a:off x="5486400" y="10096500"/>
          <a:ext cx="266700" cy="0"/>
          <a:chOff x="466" y="3952"/>
          <a:chExt cx="28" cy="16"/>
        </a:xfrm>
      </xdr:grpSpPr>
      <xdr:sp macro="" textlink="">
        <xdr:nvSpPr>
          <xdr:cNvPr id="4171202" name="Line 6218">
            <a:extLst>
              <a:ext uri="{FF2B5EF4-FFF2-40B4-BE49-F238E27FC236}">
                <a16:creationId xmlns:a16="http://schemas.microsoft.com/office/drawing/2014/main" id="{00000000-0008-0000-1100-0000C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3" name="Line 6219">
            <a:extLst>
              <a:ext uri="{FF2B5EF4-FFF2-40B4-BE49-F238E27FC236}">
                <a16:creationId xmlns:a16="http://schemas.microsoft.com/office/drawing/2014/main" id="{00000000-0008-0000-1100-0000C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2" name="Group 6220">
          <a:extLst>
            <a:ext uri="{FF2B5EF4-FFF2-40B4-BE49-F238E27FC236}">
              <a16:creationId xmlns:a16="http://schemas.microsoft.com/office/drawing/2014/main" id="{00000000-0008-0000-1100-0000E4A13F00}"/>
            </a:ext>
          </a:extLst>
        </xdr:cNvPr>
        <xdr:cNvGrpSpPr>
          <a:grpSpLocks/>
        </xdr:cNvGrpSpPr>
      </xdr:nvGrpSpPr>
      <xdr:grpSpPr bwMode="auto">
        <a:xfrm>
          <a:off x="5486400" y="10096500"/>
          <a:ext cx="266700" cy="0"/>
          <a:chOff x="466" y="3952"/>
          <a:chExt cx="28" cy="16"/>
        </a:xfrm>
      </xdr:grpSpPr>
      <xdr:sp macro="" textlink="">
        <xdr:nvSpPr>
          <xdr:cNvPr id="4171200" name="Line 6221">
            <a:extLst>
              <a:ext uri="{FF2B5EF4-FFF2-40B4-BE49-F238E27FC236}">
                <a16:creationId xmlns:a16="http://schemas.microsoft.com/office/drawing/2014/main" id="{00000000-0008-0000-1100-0000C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1" name="Line 6222">
            <a:extLst>
              <a:ext uri="{FF2B5EF4-FFF2-40B4-BE49-F238E27FC236}">
                <a16:creationId xmlns:a16="http://schemas.microsoft.com/office/drawing/2014/main" id="{00000000-0008-0000-1100-0000C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3" name="Group 6223">
          <a:extLst>
            <a:ext uri="{FF2B5EF4-FFF2-40B4-BE49-F238E27FC236}">
              <a16:creationId xmlns:a16="http://schemas.microsoft.com/office/drawing/2014/main" id="{00000000-0008-0000-1100-0000E5A13F00}"/>
            </a:ext>
          </a:extLst>
        </xdr:cNvPr>
        <xdr:cNvGrpSpPr>
          <a:grpSpLocks/>
        </xdr:cNvGrpSpPr>
      </xdr:nvGrpSpPr>
      <xdr:grpSpPr bwMode="auto">
        <a:xfrm>
          <a:off x="5486400" y="10096500"/>
          <a:ext cx="266700" cy="0"/>
          <a:chOff x="466" y="3952"/>
          <a:chExt cx="28" cy="16"/>
        </a:xfrm>
      </xdr:grpSpPr>
      <xdr:sp macro="" textlink="">
        <xdr:nvSpPr>
          <xdr:cNvPr id="4171198" name="Line 6224">
            <a:extLst>
              <a:ext uri="{FF2B5EF4-FFF2-40B4-BE49-F238E27FC236}">
                <a16:creationId xmlns:a16="http://schemas.microsoft.com/office/drawing/2014/main" id="{00000000-0008-0000-1100-0000B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9" name="Line 6225">
            <a:extLst>
              <a:ext uri="{FF2B5EF4-FFF2-40B4-BE49-F238E27FC236}">
                <a16:creationId xmlns:a16="http://schemas.microsoft.com/office/drawing/2014/main" id="{00000000-0008-0000-1100-0000B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4" name="Group 6226">
          <a:extLst>
            <a:ext uri="{FF2B5EF4-FFF2-40B4-BE49-F238E27FC236}">
              <a16:creationId xmlns:a16="http://schemas.microsoft.com/office/drawing/2014/main" id="{00000000-0008-0000-1100-0000E6A13F00}"/>
            </a:ext>
          </a:extLst>
        </xdr:cNvPr>
        <xdr:cNvGrpSpPr>
          <a:grpSpLocks/>
        </xdr:cNvGrpSpPr>
      </xdr:nvGrpSpPr>
      <xdr:grpSpPr bwMode="auto">
        <a:xfrm>
          <a:off x="5486400" y="10096500"/>
          <a:ext cx="266700" cy="0"/>
          <a:chOff x="466" y="3952"/>
          <a:chExt cx="28" cy="16"/>
        </a:xfrm>
      </xdr:grpSpPr>
      <xdr:sp macro="" textlink="">
        <xdr:nvSpPr>
          <xdr:cNvPr id="4171196" name="Line 6227">
            <a:extLst>
              <a:ext uri="{FF2B5EF4-FFF2-40B4-BE49-F238E27FC236}">
                <a16:creationId xmlns:a16="http://schemas.microsoft.com/office/drawing/2014/main" id="{00000000-0008-0000-1100-0000B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7" name="Line 6228">
            <a:extLst>
              <a:ext uri="{FF2B5EF4-FFF2-40B4-BE49-F238E27FC236}">
                <a16:creationId xmlns:a16="http://schemas.microsoft.com/office/drawing/2014/main" id="{00000000-0008-0000-1100-0000B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5" name="Group 6229">
          <a:extLst>
            <a:ext uri="{FF2B5EF4-FFF2-40B4-BE49-F238E27FC236}">
              <a16:creationId xmlns:a16="http://schemas.microsoft.com/office/drawing/2014/main" id="{00000000-0008-0000-1100-0000E7A13F00}"/>
            </a:ext>
          </a:extLst>
        </xdr:cNvPr>
        <xdr:cNvGrpSpPr>
          <a:grpSpLocks/>
        </xdr:cNvGrpSpPr>
      </xdr:nvGrpSpPr>
      <xdr:grpSpPr bwMode="auto">
        <a:xfrm>
          <a:off x="4117181" y="10096500"/>
          <a:ext cx="228600" cy="0"/>
          <a:chOff x="466" y="3952"/>
          <a:chExt cx="28" cy="16"/>
        </a:xfrm>
      </xdr:grpSpPr>
      <xdr:sp macro="" textlink="">
        <xdr:nvSpPr>
          <xdr:cNvPr id="4171194" name="Line 6230">
            <a:extLst>
              <a:ext uri="{FF2B5EF4-FFF2-40B4-BE49-F238E27FC236}">
                <a16:creationId xmlns:a16="http://schemas.microsoft.com/office/drawing/2014/main" id="{00000000-0008-0000-1100-0000B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5" name="Line 6231">
            <a:extLst>
              <a:ext uri="{FF2B5EF4-FFF2-40B4-BE49-F238E27FC236}">
                <a16:creationId xmlns:a16="http://schemas.microsoft.com/office/drawing/2014/main" id="{00000000-0008-0000-1100-0000B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6" name="Group 6232">
          <a:extLst>
            <a:ext uri="{FF2B5EF4-FFF2-40B4-BE49-F238E27FC236}">
              <a16:creationId xmlns:a16="http://schemas.microsoft.com/office/drawing/2014/main" id="{00000000-0008-0000-1100-0000E8A13F00}"/>
            </a:ext>
          </a:extLst>
        </xdr:cNvPr>
        <xdr:cNvGrpSpPr>
          <a:grpSpLocks/>
        </xdr:cNvGrpSpPr>
      </xdr:nvGrpSpPr>
      <xdr:grpSpPr bwMode="auto">
        <a:xfrm>
          <a:off x="4700588" y="10096500"/>
          <a:ext cx="266700" cy="0"/>
          <a:chOff x="466" y="3952"/>
          <a:chExt cx="28" cy="16"/>
        </a:xfrm>
      </xdr:grpSpPr>
      <xdr:sp macro="" textlink="">
        <xdr:nvSpPr>
          <xdr:cNvPr id="4171192" name="Line 6233">
            <a:extLst>
              <a:ext uri="{FF2B5EF4-FFF2-40B4-BE49-F238E27FC236}">
                <a16:creationId xmlns:a16="http://schemas.microsoft.com/office/drawing/2014/main" id="{00000000-0008-0000-1100-0000B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3" name="Line 6234">
            <a:extLst>
              <a:ext uri="{FF2B5EF4-FFF2-40B4-BE49-F238E27FC236}">
                <a16:creationId xmlns:a16="http://schemas.microsoft.com/office/drawing/2014/main" id="{00000000-0008-0000-1100-0000B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7" name="Group 6235">
          <a:extLst>
            <a:ext uri="{FF2B5EF4-FFF2-40B4-BE49-F238E27FC236}">
              <a16:creationId xmlns:a16="http://schemas.microsoft.com/office/drawing/2014/main" id="{00000000-0008-0000-1100-0000E9A13F00}"/>
            </a:ext>
          </a:extLst>
        </xdr:cNvPr>
        <xdr:cNvGrpSpPr>
          <a:grpSpLocks/>
        </xdr:cNvGrpSpPr>
      </xdr:nvGrpSpPr>
      <xdr:grpSpPr bwMode="auto">
        <a:xfrm>
          <a:off x="4117181" y="10096500"/>
          <a:ext cx="228600" cy="0"/>
          <a:chOff x="466" y="3952"/>
          <a:chExt cx="28" cy="16"/>
        </a:xfrm>
      </xdr:grpSpPr>
      <xdr:sp macro="" textlink="">
        <xdr:nvSpPr>
          <xdr:cNvPr id="4171190" name="Line 6236">
            <a:extLst>
              <a:ext uri="{FF2B5EF4-FFF2-40B4-BE49-F238E27FC236}">
                <a16:creationId xmlns:a16="http://schemas.microsoft.com/office/drawing/2014/main" id="{00000000-0008-0000-1100-0000B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1" name="Line 6237">
            <a:extLst>
              <a:ext uri="{FF2B5EF4-FFF2-40B4-BE49-F238E27FC236}">
                <a16:creationId xmlns:a16="http://schemas.microsoft.com/office/drawing/2014/main" id="{00000000-0008-0000-1100-0000B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8" name="Group 6238">
          <a:extLst>
            <a:ext uri="{FF2B5EF4-FFF2-40B4-BE49-F238E27FC236}">
              <a16:creationId xmlns:a16="http://schemas.microsoft.com/office/drawing/2014/main" id="{00000000-0008-0000-1100-0000EAA13F00}"/>
            </a:ext>
          </a:extLst>
        </xdr:cNvPr>
        <xdr:cNvGrpSpPr>
          <a:grpSpLocks/>
        </xdr:cNvGrpSpPr>
      </xdr:nvGrpSpPr>
      <xdr:grpSpPr bwMode="auto">
        <a:xfrm>
          <a:off x="4700588" y="10096500"/>
          <a:ext cx="266700" cy="0"/>
          <a:chOff x="466" y="3952"/>
          <a:chExt cx="28" cy="16"/>
        </a:xfrm>
      </xdr:grpSpPr>
      <xdr:sp macro="" textlink="">
        <xdr:nvSpPr>
          <xdr:cNvPr id="4171188" name="Line 6239">
            <a:extLst>
              <a:ext uri="{FF2B5EF4-FFF2-40B4-BE49-F238E27FC236}">
                <a16:creationId xmlns:a16="http://schemas.microsoft.com/office/drawing/2014/main" id="{00000000-0008-0000-1100-0000B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9" name="Line 6240">
            <a:extLst>
              <a:ext uri="{FF2B5EF4-FFF2-40B4-BE49-F238E27FC236}">
                <a16:creationId xmlns:a16="http://schemas.microsoft.com/office/drawing/2014/main" id="{00000000-0008-0000-1100-0000B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9" name="Group 6241">
          <a:extLst>
            <a:ext uri="{FF2B5EF4-FFF2-40B4-BE49-F238E27FC236}">
              <a16:creationId xmlns:a16="http://schemas.microsoft.com/office/drawing/2014/main" id="{00000000-0008-0000-1100-0000EBA13F00}"/>
            </a:ext>
          </a:extLst>
        </xdr:cNvPr>
        <xdr:cNvGrpSpPr>
          <a:grpSpLocks/>
        </xdr:cNvGrpSpPr>
      </xdr:nvGrpSpPr>
      <xdr:grpSpPr bwMode="auto">
        <a:xfrm>
          <a:off x="4117181" y="10096500"/>
          <a:ext cx="228600" cy="0"/>
          <a:chOff x="466" y="3952"/>
          <a:chExt cx="28" cy="16"/>
        </a:xfrm>
      </xdr:grpSpPr>
      <xdr:sp macro="" textlink="">
        <xdr:nvSpPr>
          <xdr:cNvPr id="4171186" name="Line 6242">
            <a:extLst>
              <a:ext uri="{FF2B5EF4-FFF2-40B4-BE49-F238E27FC236}">
                <a16:creationId xmlns:a16="http://schemas.microsoft.com/office/drawing/2014/main" id="{00000000-0008-0000-1100-0000B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7" name="Line 6243">
            <a:extLst>
              <a:ext uri="{FF2B5EF4-FFF2-40B4-BE49-F238E27FC236}">
                <a16:creationId xmlns:a16="http://schemas.microsoft.com/office/drawing/2014/main" id="{00000000-0008-0000-1100-0000B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0" name="Group 6244">
          <a:extLst>
            <a:ext uri="{FF2B5EF4-FFF2-40B4-BE49-F238E27FC236}">
              <a16:creationId xmlns:a16="http://schemas.microsoft.com/office/drawing/2014/main" id="{00000000-0008-0000-1100-0000ECA13F00}"/>
            </a:ext>
          </a:extLst>
        </xdr:cNvPr>
        <xdr:cNvGrpSpPr>
          <a:grpSpLocks/>
        </xdr:cNvGrpSpPr>
      </xdr:nvGrpSpPr>
      <xdr:grpSpPr bwMode="auto">
        <a:xfrm>
          <a:off x="4700588" y="10096500"/>
          <a:ext cx="266700" cy="0"/>
          <a:chOff x="466" y="3952"/>
          <a:chExt cx="28" cy="16"/>
        </a:xfrm>
      </xdr:grpSpPr>
      <xdr:sp macro="" textlink="">
        <xdr:nvSpPr>
          <xdr:cNvPr id="4171184" name="Line 6245">
            <a:extLst>
              <a:ext uri="{FF2B5EF4-FFF2-40B4-BE49-F238E27FC236}">
                <a16:creationId xmlns:a16="http://schemas.microsoft.com/office/drawing/2014/main" id="{00000000-0008-0000-1100-0000B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5" name="Line 6246">
            <a:extLst>
              <a:ext uri="{FF2B5EF4-FFF2-40B4-BE49-F238E27FC236}">
                <a16:creationId xmlns:a16="http://schemas.microsoft.com/office/drawing/2014/main" id="{00000000-0008-0000-1100-0000B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1" name="Group 6247">
          <a:extLst>
            <a:ext uri="{FF2B5EF4-FFF2-40B4-BE49-F238E27FC236}">
              <a16:creationId xmlns:a16="http://schemas.microsoft.com/office/drawing/2014/main" id="{00000000-0008-0000-1100-0000EDA13F00}"/>
            </a:ext>
          </a:extLst>
        </xdr:cNvPr>
        <xdr:cNvGrpSpPr>
          <a:grpSpLocks/>
        </xdr:cNvGrpSpPr>
      </xdr:nvGrpSpPr>
      <xdr:grpSpPr bwMode="auto">
        <a:xfrm>
          <a:off x="4117181" y="10096500"/>
          <a:ext cx="228600" cy="0"/>
          <a:chOff x="466" y="3952"/>
          <a:chExt cx="28" cy="16"/>
        </a:xfrm>
      </xdr:grpSpPr>
      <xdr:sp macro="" textlink="">
        <xdr:nvSpPr>
          <xdr:cNvPr id="4171182" name="Line 6248">
            <a:extLst>
              <a:ext uri="{FF2B5EF4-FFF2-40B4-BE49-F238E27FC236}">
                <a16:creationId xmlns:a16="http://schemas.microsoft.com/office/drawing/2014/main" id="{00000000-0008-0000-1100-0000A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3" name="Line 6249">
            <a:extLst>
              <a:ext uri="{FF2B5EF4-FFF2-40B4-BE49-F238E27FC236}">
                <a16:creationId xmlns:a16="http://schemas.microsoft.com/office/drawing/2014/main" id="{00000000-0008-0000-1100-0000A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2" name="Group 6250">
          <a:extLst>
            <a:ext uri="{FF2B5EF4-FFF2-40B4-BE49-F238E27FC236}">
              <a16:creationId xmlns:a16="http://schemas.microsoft.com/office/drawing/2014/main" id="{00000000-0008-0000-1100-0000EEA13F00}"/>
            </a:ext>
          </a:extLst>
        </xdr:cNvPr>
        <xdr:cNvGrpSpPr>
          <a:grpSpLocks/>
        </xdr:cNvGrpSpPr>
      </xdr:nvGrpSpPr>
      <xdr:grpSpPr bwMode="auto">
        <a:xfrm>
          <a:off x="4700588" y="10096500"/>
          <a:ext cx="266700" cy="0"/>
          <a:chOff x="466" y="3952"/>
          <a:chExt cx="28" cy="16"/>
        </a:xfrm>
      </xdr:grpSpPr>
      <xdr:sp macro="" textlink="">
        <xdr:nvSpPr>
          <xdr:cNvPr id="4171180" name="Line 6251">
            <a:extLst>
              <a:ext uri="{FF2B5EF4-FFF2-40B4-BE49-F238E27FC236}">
                <a16:creationId xmlns:a16="http://schemas.microsoft.com/office/drawing/2014/main" id="{00000000-0008-0000-1100-0000A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1" name="Line 6252">
            <a:extLst>
              <a:ext uri="{FF2B5EF4-FFF2-40B4-BE49-F238E27FC236}">
                <a16:creationId xmlns:a16="http://schemas.microsoft.com/office/drawing/2014/main" id="{00000000-0008-0000-1100-0000A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3" name="Group 6253">
          <a:extLst>
            <a:ext uri="{FF2B5EF4-FFF2-40B4-BE49-F238E27FC236}">
              <a16:creationId xmlns:a16="http://schemas.microsoft.com/office/drawing/2014/main" id="{00000000-0008-0000-1100-0000EFA13F00}"/>
            </a:ext>
          </a:extLst>
        </xdr:cNvPr>
        <xdr:cNvGrpSpPr>
          <a:grpSpLocks/>
        </xdr:cNvGrpSpPr>
      </xdr:nvGrpSpPr>
      <xdr:grpSpPr bwMode="auto">
        <a:xfrm>
          <a:off x="4117181" y="10096500"/>
          <a:ext cx="228600" cy="0"/>
          <a:chOff x="466" y="3952"/>
          <a:chExt cx="28" cy="16"/>
        </a:xfrm>
      </xdr:grpSpPr>
      <xdr:sp macro="" textlink="">
        <xdr:nvSpPr>
          <xdr:cNvPr id="4171178" name="Line 6254">
            <a:extLst>
              <a:ext uri="{FF2B5EF4-FFF2-40B4-BE49-F238E27FC236}">
                <a16:creationId xmlns:a16="http://schemas.microsoft.com/office/drawing/2014/main" id="{00000000-0008-0000-1100-0000A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9" name="Line 6255">
            <a:extLst>
              <a:ext uri="{FF2B5EF4-FFF2-40B4-BE49-F238E27FC236}">
                <a16:creationId xmlns:a16="http://schemas.microsoft.com/office/drawing/2014/main" id="{00000000-0008-0000-1100-0000A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4" name="Group 6256">
          <a:extLst>
            <a:ext uri="{FF2B5EF4-FFF2-40B4-BE49-F238E27FC236}">
              <a16:creationId xmlns:a16="http://schemas.microsoft.com/office/drawing/2014/main" id="{00000000-0008-0000-1100-0000F0A13F00}"/>
            </a:ext>
          </a:extLst>
        </xdr:cNvPr>
        <xdr:cNvGrpSpPr>
          <a:grpSpLocks/>
        </xdr:cNvGrpSpPr>
      </xdr:nvGrpSpPr>
      <xdr:grpSpPr bwMode="auto">
        <a:xfrm>
          <a:off x="4117181" y="10096500"/>
          <a:ext cx="228600" cy="0"/>
          <a:chOff x="466" y="3952"/>
          <a:chExt cx="28" cy="16"/>
        </a:xfrm>
      </xdr:grpSpPr>
      <xdr:sp macro="" textlink="">
        <xdr:nvSpPr>
          <xdr:cNvPr id="4171176" name="Line 6257">
            <a:extLst>
              <a:ext uri="{FF2B5EF4-FFF2-40B4-BE49-F238E27FC236}">
                <a16:creationId xmlns:a16="http://schemas.microsoft.com/office/drawing/2014/main" id="{00000000-0008-0000-1100-0000A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7" name="Line 6258">
            <a:extLst>
              <a:ext uri="{FF2B5EF4-FFF2-40B4-BE49-F238E27FC236}">
                <a16:creationId xmlns:a16="http://schemas.microsoft.com/office/drawing/2014/main" id="{00000000-0008-0000-1100-0000A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5" name="Group 6259">
          <a:extLst>
            <a:ext uri="{FF2B5EF4-FFF2-40B4-BE49-F238E27FC236}">
              <a16:creationId xmlns:a16="http://schemas.microsoft.com/office/drawing/2014/main" id="{00000000-0008-0000-1100-0000F1A13F00}"/>
            </a:ext>
          </a:extLst>
        </xdr:cNvPr>
        <xdr:cNvGrpSpPr>
          <a:grpSpLocks/>
        </xdr:cNvGrpSpPr>
      </xdr:nvGrpSpPr>
      <xdr:grpSpPr bwMode="auto">
        <a:xfrm>
          <a:off x="4117181" y="10096500"/>
          <a:ext cx="228600" cy="0"/>
          <a:chOff x="466" y="3952"/>
          <a:chExt cx="28" cy="16"/>
        </a:xfrm>
      </xdr:grpSpPr>
      <xdr:sp macro="" textlink="">
        <xdr:nvSpPr>
          <xdr:cNvPr id="4171174" name="Line 6260">
            <a:extLst>
              <a:ext uri="{FF2B5EF4-FFF2-40B4-BE49-F238E27FC236}">
                <a16:creationId xmlns:a16="http://schemas.microsoft.com/office/drawing/2014/main" id="{00000000-0008-0000-1100-0000A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5" name="Line 6261">
            <a:extLst>
              <a:ext uri="{FF2B5EF4-FFF2-40B4-BE49-F238E27FC236}">
                <a16:creationId xmlns:a16="http://schemas.microsoft.com/office/drawing/2014/main" id="{00000000-0008-0000-1100-0000A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6" name="Group 6262">
          <a:extLst>
            <a:ext uri="{FF2B5EF4-FFF2-40B4-BE49-F238E27FC236}">
              <a16:creationId xmlns:a16="http://schemas.microsoft.com/office/drawing/2014/main" id="{00000000-0008-0000-1100-0000F2A13F00}"/>
            </a:ext>
          </a:extLst>
        </xdr:cNvPr>
        <xdr:cNvGrpSpPr>
          <a:grpSpLocks/>
        </xdr:cNvGrpSpPr>
      </xdr:nvGrpSpPr>
      <xdr:grpSpPr bwMode="auto">
        <a:xfrm>
          <a:off x="4117181" y="10096500"/>
          <a:ext cx="228600" cy="0"/>
          <a:chOff x="466" y="3952"/>
          <a:chExt cx="28" cy="16"/>
        </a:xfrm>
      </xdr:grpSpPr>
      <xdr:sp macro="" textlink="">
        <xdr:nvSpPr>
          <xdr:cNvPr id="4171172" name="Line 6263">
            <a:extLst>
              <a:ext uri="{FF2B5EF4-FFF2-40B4-BE49-F238E27FC236}">
                <a16:creationId xmlns:a16="http://schemas.microsoft.com/office/drawing/2014/main" id="{00000000-0008-0000-1100-0000A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3" name="Line 6264">
            <a:extLst>
              <a:ext uri="{FF2B5EF4-FFF2-40B4-BE49-F238E27FC236}">
                <a16:creationId xmlns:a16="http://schemas.microsoft.com/office/drawing/2014/main" id="{00000000-0008-0000-1100-0000A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7" name="Group 6265">
          <a:extLst>
            <a:ext uri="{FF2B5EF4-FFF2-40B4-BE49-F238E27FC236}">
              <a16:creationId xmlns:a16="http://schemas.microsoft.com/office/drawing/2014/main" id="{00000000-0008-0000-1100-0000F3A13F00}"/>
            </a:ext>
          </a:extLst>
        </xdr:cNvPr>
        <xdr:cNvGrpSpPr>
          <a:grpSpLocks/>
        </xdr:cNvGrpSpPr>
      </xdr:nvGrpSpPr>
      <xdr:grpSpPr bwMode="auto">
        <a:xfrm>
          <a:off x="4117181" y="10096500"/>
          <a:ext cx="228600" cy="0"/>
          <a:chOff x="466" y="3952"/>
          <a:chExt cx="28" cy="16"/>
        </a:xfrm>
      </xdr:grpSpPr>
      <xdr:sp macro="" textlink="">
        <xdr:nvSpPr>
          <xdr:cNvPr id="4171170" name="Line 6266">
            <a:extLst>
              <a:ext uri="{FF2B5EF4-FFF2-40B4-BE49-F238E27FC236}">
                <a16:creationId xmlns:a16="http://schemas.microsoft.com/office/drawing/2014/main" id="{00000000-0008-0000-1100-0000A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1" name="Line 6267">
            <a:extLst>
              <a:ext uri="{FF2B5EF4-FFF2-40B4-BE49-F238E27FC236}">
                <a16:creationId xmlns:a16="http://schemas.microsoft.com/office/drawing/2014/main" id="{00000000-0008-0000-1100-0000A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8" name="Group 6268">
          <a:extLst>
            <a:ext uri="{FF2B5EF4-FFF2-40B4-BE49-F238E27FC236}">
              <a16:creationId xmlns:a16="http://schemas.microsoft.com/office/drawing/2014/main" id="{00000000-0008-0000-1100-0000F4A13F00}"/>
            </a:ext>
          </a:extLst>
        </xdr:cNvPr>
        <xdr:cNvGrpSpPr>
          <a:grpSpLocks/>
        </xdr:cNvGrpSpPr>
      </xdr:nvGrpSpPr>
      <xdr:grpSpPr bwMode="auto">
        <a:xfrm>
          <a:off x="4700588" y="10096500"/>
          <a:ext cx="266700" cy="0"/>
          <a:chOff x="466" y="3952"/>
          <a:chExt cx="28" cy="16"/>
        </a:xfrm>
      </xdr:grpSpPr>
      <xdr:sp macro="" textlink="">
        <xdr:nvSpPr>
          <xdr:cNvPr id="4171168" name="Line 6269">
            <a:extLst>
              <a:ext uri="{FF2B5EF4-FFF2-40B4-BE49-F238E27FC236}">
                <a16:creationId xmlns:a16="http://schemas.microsoft.com/office/drawing/2014/main" id="{00000000-0008-0000-1100-0000A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9" name="Line 6270">
            <a:extLst>
              <a:ext uri="{FF2B5EF4-FFF2-40B4-BE49-F238E27FC236}">
                <a16:creationId xmlns:a16="http://schemas.microsoft.com/office/drawing/2014/main" id="{00000000-0008-0000-1100-0000A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9" name="Group 6271">
          <a:extLst>
            <a:ext uri="{FF2B5EF4-FFF2-40B4-BE49-F238E27FC236}">
              <a16:creationId xmlns:a16="http://schemas.microsoft.com/office/drawing/2014/main" id="{00000000-0008-0000-1100-0000F5A13F00}"/>
            </a:ext>
          </a:extLst>
        </xdr:cNvPr>
        <xdr:cNvGrpSpPr>
          <a:grpSpLocks/>
        </xdr:cNvGrpSpPr>
      </xdr:nvGrpSpPr>
      <xdr:grpSpPr bwMode="auto">
        <a:xfrm>
          <a:off x="4700588" y="10096500"/>
          <a:ext cx="266700" cy="0"/>
          <a:chOff x="466" y="3952"/>
          <a:chExt cx="28" cy="16"/>
        </a:xfrm>
      </xdr:grpSpPr>
      <xdr:sp macro="" textlink="">
        <xdr:nvSpPr>
          <xdr:cNvPr id="4171166" name="Line 6272">
            <a:extLst>
              <a:ext uri="{FF2B5EF4-FFF2-40B4-BE49-F238E27FC236}">
                <a16:creationId xmlns:a16="http://schemas.microsoft.com/office/drawing/2014/main" id="{00000000-0008-0000-1100-00009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7" name="Line 6273">
            <a:extLst>
              <a:ext uri="{FF2B5EF4-FFF2-40B4-BE49-F238E27FC236}">
                <a16:creationId xmlns:a16="http://schemas.microsoft.com/office/drawing/2014/main" id="{00000000-0008-0000-1100-00009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0" name="Group 6274">
          <a:extLst>
            <a:ext uri="{FF2B5EF4-FFF2-40B4-BE49-F238E27FC236}">
              <a16:creationId xmlns:a16="http://schemas.microsoft.com/office/drawing/2014/main" id="{00000000-0008-0000-1100-0000F6A13F00}"/>
            </a:ext>
          </a:extLst>
        </xdr:cNvPr>
        <xdr:cNvGrpSpPr>
          <a:grpSpLocks/>
        </xdr:cNvGrpSpPr>
      </xdr:nvGrpSpPr>
      <xdr:grpSpPr bwMode="auto">
        <a:xfrm>
          <a:off x="4700588" y="10096500"/>
          <a:ext cx="266700" cy="0"/>
          <a:chOff x="466" y="3952"/>
          <a:chExt cx="28" cy="16"/>
        </a:xfrm>
      </xdr:grpSpPr>
      <xdr:sp macro="" textlink="">
        <xdr:nvSpPr>
          <xdr:cNvPr id="4171164" name="Line 6275">
            <a:extLst>
              <a:ext uri="{FF2B5EF4-FFF2-40B4-BE49-F238E27FC236}">
                <a16:creationId xmlns:a16="http://schemas.microsoft.com/office/drawing/2014/main" id="{00000000-0008-0000-1100-00009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5" name="Line 6276">
            <a:extLst>
              <a:ext uri="{FF2B5EF4-FFF2-40B4-BE49-F238E27FC236}">
                <a16:creationId xmlns:a16="http://schemas.microsoft.com/office/drawing/2014/main" id="{00000000-0008-0000-1100-00009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1" name="Group 6277">
          <a:extLst>
            <a:ext uri="{FF2B5EF4-FFF2-40B4-BE49-F238E27FC236}">
              <a16:creationId xmlns:a16="http://schemas.microsoft.com/office/drawing/2014/main" id="{00000000-0008-0000-1100-0000F7A13F00}"/>
            </a:ext>
          </a:extLst>
        </xdr:cNvPr>
        <xdr:cNvGrpSpPr>
          <a:grpSpLocks/>
        </xdr:cNvGrpSpPr>
      </xdr:nvGrpSpPr>
      <xdr:grpSpPr bwMode="auto">
        <a:xfrm>
          <a:off x="4700588" y="10096500"/>
          <a:ext cx="266700" cy="0"/>
          <a:chOff x="466" y="3952"/>
          <a:chExt cx="28" cy="16"/>
        </a:xfrm>
      </xdr:grpSpPr>
      <xdr:sp macro="" textlink="">
        <xdr:nvSpPr>
          <xdr:cNvPr id="4171162" name="Line 6278">
            <a:extLst>
              <a:ext uri="{FF2B5EF4-FFF2-40B4-BE49-F238E27FC236}">
                <a16:creationId xmlns:a16="http://schemas.microsoft.com/office/drawing/2014/main" id="{00000000-0008-0000-1100-00009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3" name="Line 6279">
            <a:extLst>
              <a:ext uri="{FF2B5EF4-FFF2-40B4-BE49-F238E27FC236}">
                <a16:creationId xmlns:a16="http://schemas.microsoft.com/office/drawing/2014/main" id="{00000000-0008-0000-1100-00009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2" name="Group 6280">
          <a:extLst>
            <a:ext uri="{FF2B5EF4-FFF2-40B4-BE49-F238E27FC236}">
              <a16:creationId xmlns:a16="http://schemas.microsoft.com/office/drawing/2014/main" id="{00000000-0008-0000-1100-0000F8A13F00}"/>
            </a:ext>
          </a:extLst>
        </xdr:cNvPr>
        <xdr:cNvGrpSpPr>
          <a:grpSpLocks/>
        </xdr:cNvGrpSpPr>
      </xdr:nvGrpSpPr>
      <xdr:grpSpPr bwMode="auto">
        <a:xfrm>
          <a:off x="4700588" y="10096500"/>
          <a:ext cx="266700" cy="0"/>
          <a:chOff x="466" y="3952"/>
          <a:chExt cx="28" cy="16"/>
        </a:xfrm>
      </xdr:grpSpPr>
      <xdr:sp macro="" textlink="">
        <xdr:nvSpPr>
          <xdr:cNvPr id="4171160" name="Line 6281">
            <a:extLst>
              <a:ext uri="{FF2B5EF4-FFF2-40B4-BE49-F238E27FC236}">
                <a16:creationId xmlns:a16="http://schemas.microsoft.com/office/drawing/2014/main" id="{00000000-0008-0000-1100-00009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1" name="Line 6282">
            <a:extLst>
              <a:ext uri="{FF2B5EF4-FFF2-40B4-BE49-F238E27FC236}">
                <a16:creationId xmlns:a16="http://schemas.microsoft.com/office/drawing/2014/main" id="{00000000-0008-0000-1100-00009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3" name="Group 6283">
          <a:extLst>
            <a:ext uri="{FF2B5EF4-FFF2-40B4-BE49-F238E27FC236}">
              <a16:creationId xmlns:a16="http://schemas.microsoft.com/office/drawing/2014/main" id="{00000000-0008-0000-1100-0000F9A13F00}"/>
            </a:ext>
          </a:extLst>
        </xdr:cNvPr>
        <xdr:cNvGrpSpPr>
          <a:grpSpLocks/>
        </xdr:cNvGrpSpPr>
      </xdr:nvGrpSpPr>
      <xdr:grpSpPr bwMode="auto">
        <a:xfrm>
          <a:off x="4117181" y="10096500"/>
          <a:ext cx="228600" cy="0"/>
          <a:chOff x="466" y="3952"/>
          <a:chExt cx="28" cy="16"/>
        </a:xfrm>
      </xdr:grpSpPr>
      <xdr:sp macro="" textlink="">
        <xdr:nvSpPr>
          <xdr:cNvPr id="4171158" name="Line 6284">
            <a:extLst>
              <a:ext uri="{FF2B5EF4-FFF2-40B4-BE49-F238E27FC236}">
                <a16:creationId xmlns:a16="http://schemas.microsoft.com/office/drawing/2014/main" id="{00000000-0008-0000-1100-00009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9" name="Line 6285">
            <a:extLst>
              <a:ext uri="{FF2B5EF4-FFF2-40B4-BE49-F238E27FC236}">
                <a16:creationId xmlns:a16="http://schemas.microsoft.com/office/drawing/2014/main" id="{00000000-0008-0000-1100-00009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4" name="Group 6286">
          <a:extLst>
            <a:ext uri="{FF2B5EF4-FFF2-40B4-BE49-F238E27FC236}">
              <a16:creationId xmlns:a16="http://schemas.microsoft.com/office/drawing/2014/main" id="{00000000-0008-0000-1100-0000FAA13F00}"/>
            </a:ext>
          </a:extLst>
        </xdr:cNvPr>
        <xdr:cNvGrpSpPr>
          <a:grpSpLocks/>
        </xdr:cNvGrpSpPr>
      </xdr:nvGrpSpPr>
      <xdr:grpSpPr bwMode="auto">
        <a:xfrm>
          <a:off x="4117181" y="10096500"/>
          <a:ext cx="228600" cy="0"/>
          <a:chOff x="466" y="3952"/>
          <a:chExt cx="28" cy="16"/>
        </a:xfrm>
      </xdr:grpSpPr>
      <xdr:sp macro="" textlink="">
        <xdr:nvSpPr>
          <xdr:cNvPr id="4171156" name="Line 6287">
            <a:extLst>
              <a:ext uri="{FF2B5EF4-FFF2-40B4-BE49-F238E27FC236}">
                <a16:creationId xmlns:a16="http://schemas.microsoft.com/office/drawing/2014/main" id="{00000000-0008-0000-1100-00009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7" name="Line 6288">
            <a:extLst>
              <a:ext uri="{FF2B5EF4-FFF2-40B4-BE49-F238E27FC236}">
                <a16:creationId xmlns:a16="http://schemas.microsoft.com/office/drawing/2014/main" id="{00000000-0008-0000-1100-00009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5" name="Group 6289">
          <a:extLst>
            <a:ext uri="{FF2B5EF4-FFF2-40B4-BE49-F238E27FC236}">
              <a16:creationId xmlns:a16="http://schemas.microsoft.com/office/drawing/2014/main" id="{00000000-0008-0000-1100-0000FBA13F00}"/>
            </a:ext>
          </a:extLst>
        </xdr:cNvPr>
        <xdr:cNvGrpSpPr>
          <a:grpSpLocks/>
        </xdr:cNvGrpSpPr>
      </xdr:nvGrpSpPr>
      <xdr:grpSpPr bwMode="auto">
        <a:xfrm>
          <a:off x="4700588" y="10096500"/>
          <a:ext cx="266700" cy="0"/>
          <a:chOff x="466" y="3952"/>
          <a:chExt cx="28" cy="16"/>
        </a:xfrm>
      </xdr:grpSpPr>
      <xdr:sp macro="" textlink="">
        <xdr:nvSpPr>
          <xdr:cNvPr id="4171154" name="Line 6290">
            <a:extLst>
              <a:ext uri="{FF2B5EF4-FFF2-40B4-BE49-F238E27FC236}">
                <a16:creationId xmlns:a16="http://schemas.microsoft.com/office/drawing/2014/main" id="{00000000-0008-0000-1100-00009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5" name="Line 6291">
            <a:extLst>
              <a:ext uri="{FF2B5EF4-FFF2-40B4-BE49-F238E27FC236}">
                <a16:creationId xmlns:a16="http://schemas.microsoft.com/office/drawing/2014/main" id="{00000000-0008-0000-1100-00009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6" name="Group 6292">
          <a:extLst>
            <a:ext uri="{FF2B5EF4-FFF2-40B4-BE49-F238E27FC236}">
              <a16:creationId xmlns:a16="http://schemas.microsoft.com/office/drawing/2014/main" id="{00000000-0008-0000-1100-0000FCA13F00}"/>
            </a:ext>
          </a:extLst>
        </xdr:cNvPr>
        <xdr:cNvGrpSpPr>
          <a:grpSpLocks/>
        </xdr:cNvGrpSpPr>
      </xdr:nvGrpSpPr>
      <xdr:grpSpPr bwMode="auto">
        <a:xfrm>
          <a:off x="4700588" y="10096500"/>
          <a:ext cx="266700" cy="0"/>
          <a:chOff x="466" y="3952"/>
          <a:chExt cx="28" cy="16"/>
        </a:xfrm>
      </xdr:grpSpPr>
      <xdr:sp macro="" textlink="">
        <xdr:nvSpPr>
          <xdr:cNvPr id="4171152" name="Line 6293">
            <a:extLst>
              <a:ext uri="{FF2B5EF4-FFF2-40B4-BE49-F238E27FC236}">
                <a16:creationId xmlns:a16="http://schemas.microsoft.com/office/drawing/2014/main" id="{00000000-0008-0000-1100-00009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3" name="Line 6294">
            <a:extLst>
              <a:ext uri="{FF2B5EF4-FFF2-40B4-BE49-F238E27FC236}">
                <a16:creationId xmlns:a16="http://schemas.microsoft.com/office/drawing/2014/main" id="{00000000-0008-0000-1100-00009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37" name="Group 6295">
          <a:extLst>
            <a:ext uri="{FF2B5EF4-FFF2-40B4-BE49-F238E27FC236}">
              <a16:creationId xmlns:a16="http://schemas.microsoft.com/office/drawing/2014/main" id="{00000000-0008-0000-1100-0000FDA13F00}"/>
            </a:ext>
          </a:extLst>
        </xdr:cNvPr>
        <xdr:cNvGrpSpPr>
          <a:grpSpLocks/>
        </xdr:cNvGrpSpPr>
      </xdr:nvGrpSpPr>
      <xdr:grpSpPr bwMode="auto">
        <a:xfrm>
          <a:off x="4117181" y="10096500"/>
          <a:ext cx="240507" cy="0"/>
          <a:chOff x="466" y="3952"/>
          <a:chExt cx="28" cy="16"/>
        </a:xfrm>
      </xdr:grpSpPr>
      <xdr:sp macro="" textlink="">
        <xdr:nvSpPr>
          <xdr:cNvPr id="4171150" name="Line 6296">
            <a:extLst>
              <a:ext uri="{FF2B5EF4-FFF2-40B4-BE49-F238E27FC236}">
                <a16:creationId xmlns:a16="http://schemas.microsoft.com/office/drawing/2014/main" id="{00000000-0008-0000-1100-00008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1" name="Line 6297">
            <a:extLst>
              <a:ext uri="{FF2B5EF4-FFF2-40B4-BE49-F238E27FC236}">
                <a16:creationId xmlns:a16="http://schemas.microsoft.com/office/drawing/2014/main" id="{00000000-0008-0000-1100-00008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38" name="Group 6298">
          <a:extLst>
            <a:ext uri="{FF2B5EF4-FFF2-40B4-BE49-F238E27FC236}">
              <a16:creationId xmlns:a16="http://schemas.microsoft.com/office/drawing/2014/main" id="{00000000-0008-0000-1100-0000FEA13F00}"/>
            </a:ext>
          </a:extLst>
        </xdr:cNvPr>
        <xdr:cNvGrpSpPr>
          <a:grpSpLocks/>
        </xdr:cNvGrpSpPr>
      </xdr:nvGrpSpPr>
      <xdr:grpSpPr bwMode="auto">
        <a:xfrm>
          <a:off x="5486400" y="10096500"/>
          <a:ext cx="228600" cy="0"/>
          <a:chOff x="466" y="3952"/>
          <a:chExt cx="28" cy="16"/>
        </a:xfrm>
      </xdr:grpSpPr>
      <xdr:sp macro="" textlink="">
        <xdr:nvSpPr>
          <xdr:cNvPr id="4171148" name="Line 6299">
            <a:extLst>
              <a:ext uri="{FF2B5EF4-FFF2-40B4-BE49-F238E27FC236}">
                <a16:creationId xmlns:a16="http://schemas.microsoft.com/office/drawing/2014/main" id="{00000000-0008-0000-1100-00008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9" name="Line 6300">
            <a:extLst>
              <a:ext uri="{FF2B5EF4-FFF2-40B4-BE49-F238E27FC236}">
                <a16:creationId xmlns:a16="http://schemas.microsoft.com/office/drawing/2014/main" id="{00000000-0008-0000-1100-00008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9" name="Group 6301">
          <a:extLst>
            <a:ext uri="{FF2B5EF4-FFF2-40B4-BE49-F238E27FC236}">
              <a16:creationId xmlns:a16="http://schemas.microsoft.com/office/drawing/2014/main" id="{00000000-0008-0000-1100-0000FFA13F00}"/>
            </a:ext>
          </a:extLst>
        </xdr:cNvPr>
        <xdr:cNvGrpSpPr>
          <a:grpSpLocks/>
        </xdr:cNvGrpSpPr>
      </xdr:nvGrpSpPr>
      <xdr:grpSpPr bwMode="auto">
        <a:xfrm>
          <a:off x="4700588" y="10096500"/>
          <a:ext cx="266700" cy="0"/>
          <a:chOff x="466" y="3952"/>
          <a:chExt cx="28" cy="16"/>
        </a:xfrm>
      </xdr:grpSpPr>
      <xdr:sp macro="" textlink="">
        <xdr:nvSpPr>
          <xdr:cNvPr id="4171146" name="Line 6302">
            <a:extLst>
              <a:ext uri="{FF2B5EF4-FFF2-40B4-BE49-F238E27FC236}">
                <a16:creationId xmlns:a16="http://schemas.microsoft.com/office/drawing/2014/main" id="{00000000-0008-0000-1100-00008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7" name="Line 6303">
            <a:extLst>
              <a:ext uri="{FF2B5EF4-FFF2-40B4-BE49-F238E27FC236}">
                <a16:creationId xmlns:a16="http://schemas.microsoft.com/office/drawing/2014/main" id="{00000000-0008-0000-1100-00008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0" name="Group 6304">
          <a:extLst>
            <a:ext uri="{FF2B5EF4-FFF2-40B4-BE49-F238E27FC236}">
              <a16:creationId xmlns:a16="http://schemas.microsoft.com/office/drawing/2014/main" id="{00000000-0008-0000-1100-000000A23F00}"/>
            </a:ext>
          </a:extLst>
        </xdr:cNvPr>
        <xdr:cNvGrpSpPr>
          <a:grpSpLocks/>
        </xdr:cNvGrpSpPr>
      </xdr:nvGrpSpPr>
      <xdr:grpSpPr bwMode="auto">
        <a:xfrm>
          <a:off x="4700588" y="10096500"/>
          <a:ext cx="266700" cy="0"/>
          <a:chOff x="466" y="3952"/>
          <a:chExt cx="28" cy="16"/>
        </a:xfrm>
      </xdr:grpSpPr>
      <xdr:sp macro="" textlink="">
        <xdr:nvSpPr>
          <xdr:cNvPr id="4171144" name="Line 6305">
            <a:extLst>
              <a:ext uri="{FF2B5EF4-FFF2-40B4-BE49-F238E27FC236}">
                <a16:creationId xmlns:a16="http://schemas.microsoft.com/office/drawing/2014/main" id="{00000000-0008-0000-1100-00008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5" name="Line 6306">
            <a:extLst>
              <a:ext uri="{FF2B5EF4-FFF2-40B4-BE49-F238E27FC236}">
                <a16:creationId xmlns:a16="http://schemas.microsoft.com/office/drawing/2014/main" id="{00000000-0008-0000-1100-00008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1" name="Group 6307">
          <a:extLst>
            <a:ext uri="{FF2B5EF4-FFF2-40B4-BE49-F238E27FC236}">
              <a16:creationId xmlns:a16="http://schemas.microsoft.com/office/drawing/2014/main" id="{00000000-0008-0000-1100-000001A23F00}"/>
            </a:ext>
          </a:extLst>
        </xdr:cNvPr>
        <xdr:cNvGrpSpPr>
          <a:grpSpLocks/>
        </xdr:cNvGrpSpPr>
      </xdr:nvGrpSpPr>
      <xdr:grpSpPr bwMode="auto">
        <a:xfrm>
          <a:off x="4700588" y="10096500"/>
          <a:ext cx="266700" cy="0"/>
          <a:chOff x="466" y="3952"/>
          <a:chExt cx="28" cy="16"/>
        </a:xfrm>
      </xdr:grpSpPr>
      <xdr:sp macro="" textlink="">
        <xdr:nvSpPr>
          <xdr:cNvPr id="4171142" name="Line 6308">
            <a:extLst>
              <a:ext uri="{FF2B5EF4-FFF2-40B4-BE49-F238E27FC236}">
                <a16:creationId xmlns:a16="http://schemas.microsoft.com/office/drawing/2014/main" id="{00000000-0008-0000-1100-00008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3" name="Line 6309">
            <a:extLst>
              <a:ext uri="{FF2B5EF4-FFF2-40B4-BE49-F238E27FC236}">
                <a16:creationId xmlns:a16="http://schemas.microsoft.com/office/drawing/2014/main" id="{00000000-0008-0000-1100-00008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2" name="Group 6310">
          <a:extLst>
            <a:ext uri="{FF2B5EF4-FFF2-40B4-BE49-F238E27FC236}">
              <a16:creationId xmlns:a16="http://schemas.microsoft.com/office/drawing/2014/main" id="{00000000-0008-0000-1100-000002A23F00}"/>
            </a:ext>
          </a:extLst>
        </xdr:cNvPr>
        <xdr:cNvGrpSpPr>
          <a:grpSpLocks/>
        </xdr:cNvGrpSpPr>
      </xdr:nvGrpSpPr>
      <xdr:grpSpPr bwMode="auto">
        <a:xfrm>
          <a:off x="4700588" y="10096500"/>
          <a:ext cx="266700" cy="0"/>
          <a:chOff x="466" y="3952"/>
          <a:chExt cx="28" cy="16"/>
        </a:xfrm>
      </xdr:grpSpPr>
      <xdr:sp macro="" textlink="">
        <xdr:nvSpPr>
          <xdr:cNvPr id="4171140" name="Line 6311">
            <a:extLst>
              <a:ext uri="{FF2B5EF4-FFF2-40B4-BE49-F238E27FC236}">
                <a16:creationId xmlns:a16="http://schemas.microsoft.com/office/drawing/2014/main" id="{00000000-0008-0000-1100-00008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1" name="Line 6312">
            <a:extLst>
              <a:ext uri="{FF2B5EF4-FFF2-40B4-BE49-F238E27FC236}">
                <a16:creationId xmlns:a16="http://schemas.microsoft.com/office/drawing/2014/main" id="{00000000-0008-0000-1100-00008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3" name="Group 6313">
          <a:extLst>
            <a:ext uri="{FF2B5EF4-FFF2-40B4-BE49-F238E27FC236}">
              <a16:creationId xmlns:a16="http://schemas.microsoft.com/office/drawing/2014/main" id="{00000000-0008-0000-1100-000003A23F00}"/>
            </a:ext>
          </a:extLst>
        </xdr:cNvPr>
        <xdr:cNvGrpSpPr>
          <a:grpSpLocks/>
        </xdr:cNvGrpSpPr>
      </xdr:nvGrpSpPr>
      <xdr:grpSpPr bwMode="auto">
        <a:xfrm>
          <a:off x="4700588" y="10096500"/>
          <a:ext cx="266700" cy="0"/>
          <a:chOff x="466" y="3952"/>
          <a:chExt cx="28" cy="16"/>
        </a:xfrm>
      </xdr:grpSpPr>
      <xdr:sp macro="" textlink="">
        <xdr:nvSpPr>
          <xdr:cNvPr id="4171138" name="Line 6314">
            <a:extLst>
              <a:ext uri="{FF2B5EF4-FFF2-40B4-BE49-F238E27FC236}">
                <a16:creationId xmlns:a16="http://schemas.microsoft.com/office/drawing/2014/main" id="{00000000-0008-0000-1100-00008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9" name="Line 6315">
            <a:extLst>
              <a:ext uri="{FF2B5EF4-FFF2-40B4-BE49-F238E27FC236}">
                <a16:creationId xmlns:a16="http://schemas.microsoft.com/office/drawing/2014/main" id="{00000000-0008-0000-1100-00008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44" name="Group 6316">
          <a:extLst>
            <a:ext uri="{FF2B5EF4-FFF2-40B4-BE49-F238E27FC236}">
              <a16:creationId xmlns:a16="http://schemas.microsoft.com/office/drawing/2014/main" id="{00000000-0008-0000-1100-000004A23F00}"/>
            </a:ext>
          </a:extLst>
        </xdr:cNvPr>
        <xdr:cNvGrpSpPr>
          <a:grpSpLocks/>
        </xdr:cNvGrpSpPr>
      </xdr:nvGrpSpPr>
      <xdr:grpSpPr bwMode="auto">
        <a:xfrm>
          <a:off x="4576763" y="10096500"/>
          <a:ext cx="228600" cy="0"/>
          <a:chOff x="466" y="3952"/>
          <a:chExt cx="28" cy="16"/>
        </a:xfrm>
      </xdr:grpSpPr>
      <xdr:sp macro="" textlink="">
        <xdr:nvSpPr>
          <xdr:cNvPr id="4171136" name="Line 6317">
            <a:extLst>
              <a:ext uri="{FF2B5EF4-FFF2-40B4-BE49-F238E27FC236}">
                <a16:creationId xmlns:a16="http://schemas.microsoft.com/office/drawing/2014/main" id="{00000000-0008-0000-1100-00008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7" name="Line 6318">
            <a:extLst>
              <a:ext uri="{FF2B5EF4-FFF2-40B4-BE49-F238E27FC236}">
                <a16:creationId xmlns:a16="http://schemas.microsoft.com/office/drawing/2014/main" id="{00000000-0008-0000-1100-00008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5" name="Group 6319">
          <a:extLst>
            <a:ext uri="{FF2B5EF4-FFF2-40B4-BE49-F238E27FC236}">
              <a16:creationId xmlns:a16="http://schemas.microsoft.com/office/drawing/2014/main" id="{00000000-0008-0000-1100-000005A23F00}"/>
            </a:ext>
          </a:extLst>
        </xdr:cNvPr>
        <xdr:cNvGrpSpPr>
          <a:grpSpLocks/>
        </xdr:cNvGrpSpPr>
      </xdr:nvGrpSpPr>
      <xdr:grpSpPr bwMode="auto">
        <a:xfrm>
          <a:off x="4117181" y="10096500"/>
          <a:ext cx="240507" cy="0"/>
          <a:chOff x="466" y="3952"/>
          <a:chExt cx="28" cy="16"/>
        </a:xfrm>
      </xdr:grpSpPr>
      <xdr:sp macro="" textlink="">
        <xdr:nvSpPr>
          <xdr:cNvPr id="4171134" name="Line 6320">
            <a:extLst>
              <a:ext uri="{FF2B5EF4-FFF2-40B4-BE49-F238E27FC236}">
                <a16:creationId xmlns:a16="http://schemas.microsoft.com/office/drawing/2014/main" id="{00000000-0008-0000-1100-00007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5" name="Line 6321">
            <a:extLst>
              <a:ext uri="{FF2B5EF4-FFF2-40B4-BE49-F238E27FC236}">
                <a16:creationId xmlns:a16="http://schemas.microsoft.com/office/drawing/2014/main" id="{00000000-0008-0000-1100-00007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6" name="Group 6322">
          <a:extLst>
            <a:ext uri="{FF2B5EF4-FFF2-40B4-BE49-F238E27FC236}">
              <a16:creationId xmlns:a16="http://schemas.microsoft.com/office/drawing/2014/main" id="{00000000-0008-0000-1100-000006A23F00}"/>
            </a:ext>
          </a:extLst>
        </xdr:cNvPr>
        <xdr:cNvGrpSpPr>
          <a:grpSpLocks/>
        </xdr:cNvGrpSpPr>
      </xdr:nvGrpSpPr>
      <xdr:grpSpPr bwMode="auto">
        <a:xfrm>
          <a:off x="4117181" y="10096500"/>
          <a:ext cx="240507" cy="0"/>
          <a:chOff x="466" y="3952"/>
          <a:chExt cx="28" cy="16"/>
        </a:xfrm>
      </xdr:grpSpPr>
      <xdr:sp macro="" textlink="">
        <xdr:nvSpPr>
          <xdr:cNvPr id="4171132" name="Line 6323">
            <a:extLst>
              <a:ext uri="{FF2B5EF4-FFF2-40B4-BE49-F238E27FC236}">
                <a16:creationId xmlns:a16="http://schemas.microsoft.com/office/drawing/2014/main" id="{00000000-0008-0000-1100-00007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3" name="Line 6324">
            <a:extLst>
              <a:ext uri="{FF2B5EF4-FFF2-40B4-BE49-F238E27FC236}">
                <a16:creationId xmlns:a16="http://schemas.microsoft.com/office/drawing/2014/main" id="{00000000-0008-0000-1100-00007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7" name="Group 6325">
          <a:extLst>
            <a:ext uri="{FF2B5EF4-FFF2-40B4-BE49-F238E27FC236}">
              <a16:creationId xmlns:a16="http://schemas.microsoft.com/office/drawing/2014/main" id="{00000000-0008-0000-1100-000007A23F00}"/>
            </a:ext>
          </a:extLst>
        </xdr:cNvPr>
        <xdr:cNvGrpSpPr>
          <a:grpSpLocks/>
        </xdr:cNvGrpSpPr>
      </xdr:nvGrpSpPr>
      <xdr:grpSpPr bwMode="auto">
        <a:xfrm>
          <a:off x="4117181" y="10096500"/>
          <a:ext cx="240507" cy="0"/>
          <a:chOff x="466" y="3952"/>
          <a:chExt cx="28" cy="16"/>
        </a:xfrm>
      </xdr:grpSpPr>
      <xdr:sp macro="" textlink="">
        <xdr:nvSpPr>
          <xdr:cNvPr id="4171130" name="Line 6326">
            <a:extLst>
              <a:ext uri="{FF2B5EF4-FFF2-40B4-BE49-F238E27FC236}">
                <a16:creationId xmlns:a16="http://schemas.microsoft.com/office/drawing/2014/main" id="{00000000-0008-0000-1100-00007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1" name="Line 6327">
            <a:extLst>
              <a:ext uri="{FF2B5EF4-FFF2-40B4-BE49-F238E27FC236}">
                <a16:creationId xmlns:a16="http://schemas.microsoft.com/office/drawing/2014/main" id="{00000000-0008-0000-1100-00007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8" name="Group 6328">
          <a:extLst>
            <a:ext uri="{FF2B5EF4-FFF2-40B4-BE49-F238E27FC236}">
              <a16:creationId xmlns:a16="http://schemas.microsoft.com/office/drawing/2014/main" id="{00000000-0008-0000-1100-000008A23F00}"/>
            </a:ext>
          </a:extLst>
        </xdr:cNvPr>
        <xdr:cNvGrpSpPr>
          <a:grpSpLocks/>
        </xdr:cNvGrpSpPr>
      </xdr:nvGrpSpPr>
      <xdr:grpSpPr bwMode="auto">
        <a:xfrm>
          <a:off x="4117181" y="10096500"/>
          <a:ext cx="240507" cy="0"/>
          <a:chOff x="466" y="3952"/>
          <a:chExt cx="28" cy="16"/>
        </a:xfrm>
      </xdr:grpSpPr>
      <xdr:sp macro="" textlink="">
        <xdr:nvSpPr>
          <xdr:cNvPr id="4171128" name="Line 6329">
            <a:extLst>
              <a:ext uri="{FF2B5EF4-FFF2-40B4-BE49-F238E27FC236}">
                <a16:creationId xmlns:a16="http://schemas.microsoft.com/office/drawing/2014/main" id="{00000000-0008-0000-1100-00007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9" name="Line 6330">
            <a:extLst>
              <a:ext uri="{FF2B5EF4-FFF2-40B4-BE49-F238E27FC236}">
                <a16:creationId xmlns:a16="http://schemas.microsoft.com/office/drawing/2014/main" id="{00000000-0008-0000-1100-00007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9" name="Group 6331">
          <a:extLst>
            <a:ext uri="{FF2B5EF4-FFF2-40B4-BE49-F238E27FC236}">
              <a16:creationId xmlns:a16="http://schemas.microsoft.com/office/drawing/2014/main" id="{00000000-0008-0000-1100-000009A23F00}"/>
            </a:ext>
          </a:extLst>
        </xdr:cNvPr>
        <xdr:cNvGrpSpPr>
          <a:grpSpLocks/>
        </xdr:cNvGrpSpPr>
      </xdr:nvGrpSpPr>
      <xdr:grpSpPr bwMode="auto">
        <a:xfrm>
          <a:off x="4117181" y="10096500"/>
          <a:ext cx="240507" cy="0"/>
          <a:chOff x="466" y="3952"/>
          <a:chExt cx="28" cy="16"/>
        </a:xfrm>
      </xdr:grpSpPr>
      <xdr:sp macro="" textlink="">
        <xdr:nvSpPr>
          <xdr:cNvPr id="4171126" name="Line 6332">
            <a:extLst>
              <a:ext uri="{FF2B5EF4-FFF2-40B4-BE49-F238E27FC236}">
                <a16:creationId xmlns:a16="http://schemas.microsoft.com/office/drawing/2014/main" id="{00000000-0008-0000-1100-00007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7" name="Line 6333">
            <a:extLst>
              <a:ext uri="{FF2B5EF4-FFF2-40B4-BE49-F238E27FC236}">
                <a16:creationId xmlns:a16="http://schemas.microsoft.com/office/drawing/2014/main" id="{00000000-0008-0000-1100-00007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0" name="Group 6334">
          <a:extLst>
            <a:ext uri="{FF2B5EF4-FFF2-40B4-BE49-F238E27FC236}">
              <a16:creationId xmlns:a16="http://schemas.microsoft.com/office/drawing/2014/main" id="{00000000-0008-0000-1100-00000AA23F00}"/>
            </a:ext>
          </a:extLst>
        </xdr:cNvPr>
        <xdr:cNvGrpSpPr>
          <a:grpSpLocks/>
        </xdr:cNvGrpSpPr>
      </xdr:nvGrpSpPr>
      <xdr:grpSpPr bwMode="auto">
        <a:xfrm>
          <a:off x="4117181" y="10096500"/>
          <a:ext cx="240507" cy="0"/>
          <a:chOff x="466" y="3952"/>
          <a:chExt cx="28" cy="16"/>
        </a:xfrm>
      </xdr:grpSpPr>
      <xdr:sp macro="" textlink="">
        <xdr:nvSpPr>
          <xdr:cNvPr id="4171124" name="Line 6335">
            <a:extLst>
              <a:ext uri="{FF2B5EF4-FFF2-40B4-BE49-F238E27FC236}">
                <a16:creationId xmlns:a16="http://schemas.microsoft.com/office/drawing/2014/main" id="{00000000-0008-0000-1100-00007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5" name="Line 6336">
            <a:extLst>
              <a:ext uri="{FF2B5EF4-FFF2-40B4-BE49-F238E27FC236}">
                <a16:creationId xmlns:a16="http://schemas.microsoft.com/office/drawing/2014/main" id="{00000000-0008-0000-1100-00007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51" name="Group 6337">
          <a:extLst>
            <a:ext uri="{FF2B5EF4-FFF2-40B4-BE49-F238E27FC236}">
              <a16:creationId xmlns:a16="http://schemas.microsoft.com/office/drawing/2014/main" id="{00000000-0008-0000-1100-00000BA23F00}"/>
            </a:ext>
          </a:extLst>
        </xdr:cNvPr>
        <xdr:cNvGrpSpPr>
          <a:grpSpLocks/>
        </xdr:cNvGrpSpPr>
      </xdr:nvGrpSpPr>
      <xdr:grpSpPr bwMode="auto">
        <a:xfrm>
          <a:off x="3993356" y="10096500"/>
          <a:ext cx="228600" cy="0"/>
          <a:chOff x="466" y="3952"/>
          <a:chExt cx="28" cy="16"/>
        </a:xfrm>
      </xdr:grpSpPr>
      <xdr:sp macro="" textlink="">
        <xdr:nvSpPr>
          <xdr:cNvPr id="4171122" name="Line 6338">
            <a:extLst>
              <a:ext uri="{FF2B5EF4-FFF2-40B4-BE49-F238E27FC236}">
                <a16:creationId xmlns:a16="http://schemas.microsoft.com/office/drawing/2014/main" id="{00000000-0008-0000-1100-00007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3" name="Line 6339">
            <a:extLst>
              <a:ext uri="{FF2B5EF4-FFF2-40B4-BE49-F238E27FC236}">
                <a16:creationId xmlns:a16="http://schemas.microsoft.com/office/drawing/2014/main" id="{00000000-0008-0000-1100-00007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2" name="Group 6340">
          <a:extLst>
            <a:ext uri="{FF2B5EF4-FFF2-40B4-BE49-F238E27FC236}">
              <a16:creationId xmlns:a16="http://schemas.microsoft.com/office/drawing/2014/main" id="{00000000-0008-0000-1100-00000CA23F00}"/>
            </a:ext>
          </a:extLst>
        </xdr:cNvPr>
        <xdr:cNvGrpSpPr>
          <a:grpSpLocks/>
        </xdr:cNvGrpSpPr>
      </xdr:nvGrpSpPr>
      <xdr:grpSpPr bwMode="auto">
        <a:xfrm>
          <a:off x="4117181" y="10096500"/>
          <a:ext cx="228600" cy="0"/>
          <a:chOff x="466" y="3952"/>
          <a:chExt cx="28" cy="16"/>
        </a:xfrm>
      </xdr:grpSpPr>
      <xdr:sp macro="" textlink="">
        <xdr:nvSpPr>
          <xdr:cNvPr id="4171120" name="Line 6341">
            <a:extLst>
              <a:ext uri="{FF2B5EF4-FFF2-40B4-BE49-F238E27FC236}">
                <a16:creationId xmlns:a16="http://schemas.microsoft.com/office/drawing/2014/main" id="{00000000-0008-0000-1100-00007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1" name="Line 6342">
            <a:extLst>
              <a:ext uri="{FF2B5EF4-FFF2-40B4-BE49-F238E27FC236}">
                <a16:creationId xmlns:a16="http://schemas.microsoft.com/office/drawing/2014/main" id="{00000000-0008-0000-1100-00007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3" name="Group 6343">
          <a:extLst>
            <a:ext uri="{FF2B5EF4-FFF2-40B4-BE49-F238E27FC236}">
              <a16:creationId xmlns:a16="http://schemas.microsoft.com/office/drawing/2014/main" id="{00000000-0008-0000-1100-00000DA23F00}"/>
            </a:ext>
          </a:extLst>
        </xdr:cNvPr>
        <xdr:cNvGrpSpPr>
          <a:grpSpLocks/>
        </xdr:cNvGrpSpPr>
      </xdr:nvGrpSpPr>
      <xdr:grpSpPr bwMode="auto">
        <a:xfrm>
          <a:off x="4117181" y="10096500"/>
          <a:ext cx="228600" cy="0"/>
          <a:chOff x="466" y="3952"/>
          <a:chExt cx="28" cy="16"/>
        </a:xfrm>
      </xdr:grpSpPr>
      <xdr:sp macro="" textlink="">
        <xdr:nvSpPr>
          <xdr:cNvPr id="4171118" name="Line 6344">
            <a:extLst>
              <a:ext uri="{FF2B5EF4-FFF2-40B4-BE49-F238E27FC236}">
                <a16:creationId xmlns:a16="http://schemas.microsoft.com/office/drawing/2014/main" id="{00000000-0008-0000-1100-00006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9" name="Line 6345">
            <a:extLst>
              <a:ext uri="{FF2B5EF4-FFF2-40B4-BE49-F238E27FC236}">
                <a16:creationId xmlns:a16="http://schemas.microsoft.com/office/drawing/2014/main" id="{00000000-0008-0000-1100-00006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4" name="Group 6346">
          <a:extLst>
            <a:ext uri="{FF2B5EF4-FFF2-40B4-BE49-F238E27FC236}">
              <a16:creationId xmlns:a16="http://schemas.microsoft.com/office/drawing/2014/main" id="{00000000-0008-0000-1100-00000EA23F00}"/>
            </a:ext>
          </a:extLst>
        </xdr:cNvPr>
        <xdr:cNvGrpSpPr>
          <a:grpSpLocks/>
        </xdr:cNvGrpSpPr>
      </xdr:nvGrpSpPr>
      <xdr:grpSpPr bwMode="auto">
        <a:xfrm>
          <a:off x="4117181" y="10096500"/>
          <a:ext cx="240507" cy="0"/>
          <a:chOff x="466" y="3952"/>
          <a:chExt cx="28" cy="16"/>
        </a:xfrm>
      </xdr:grpSpPr>
      <xdr:sp macro="" textlink="">
        <xdr:nvSpPr>
          <xdr:cNvPr id="4171116" name="Line 6347">
            <a:extLst>
              <a:ext uri="{FF2B5EF4-FFF2-40B4-BE49-F238E27FC236}">
                <a16:creationId xmlns:a16="http://schemas.microsoft.com/office/drawing/2014/main" id="{00000000-0008-0000-1100-00006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7" name="Line 6348">
            <a:extLst>
              <a:ext uri="{FF2B5EF4-FFF2-40B4-BE49-F238E27FC236}">
                <a16:creationId xmlns:a16="http://schemas.microsoft.com/office/drawing/2014/main" id="{00000000-0008-0000-1100-00006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5" name="Group 6349">
          <a:extLst>
            <a:ext uri="{FF2B5EF4-FFF2-40B4-BE49-F238E27FC236}">
              <a16:creationId xmlns:a16="http://schemas.microsoft.com/office/drawing/2014/main" id="{00000000-0008-0000-1100-00000FA23F00}"/>
            </a:ext>
          </a:extLst>
        </xdr:cNvPr>
        <xdr:cNvGrpSpPr>
          <a:grpSpLocks/>
        </xdr:cNvGrpSpPr>
      </xdr:nvGrpSpPr>
      <xdr:grpSpPr bwMode="auto">
        <a:xfrm>
          <a:off x="4117181" y="10096500"/>
          <a:ext cx="228600" cy="0"/>
          <a:chOff x="466" y="3952"/>
          <a:chExt cx="28" cy="16"/>
        </a:xfrm>
      </xdr:grpSpPr>
      <xdr:sp macro="" textlink="">
        <xdr:nvSpPr>
          <xdr:cNvPr id="4171114" name="Line 6350">
            <a:extLst>
              <a:ext uri="{FF2B5EF4-FFF2-40B4-BE49-F238E27FC236}">
                <a16:creationId xmlns:a16="http://schemas.microsoft.com/office/drawing/2014/main" id="{00000000-0008-0000-1100-00006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5" name="Line 6351">
            <a:extLst>
              <a:ext uri="{FF2B5EF4-FFF2-40B4-BE49-F238E27FC236}">
                <a16:creationId xmlns:a16="http://schemas.microsoft.com/office/drawing/2014/main" id="{00000000-0008-0000-1100-00006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6" name="Group 6352">
          <a:extLst>
            <a:ext uri="{FF2B5EF4-FFF2-40B4-BE49-F238E27FC236}">
              <a16:creationId xmlns:a16="http://schemas.microsoft.com/office/drawing/2014/main" id="{00000000-0008-0000-1100-000010A23F00}"/>
            </a:ext>
          </a:extLst>
        </xdr:cNvPr>
        <xdr:cNvGrpSpPr>
          <a:grpSpLocks/>
        </xdr:cNvGrpSpPr>
      </xdr:nvGrpSpPr>
      <xdr:grpSpPr bwMode="auto">
        <a:xfrm>
          <a:off x="4117181" y="10096500"/>
          <a:ext cx="228600" cy="0"/>
          <a:chOff x="466" y="3952"/>
          <a:chExt cx="28" cy="16"/>
        </a:xfrm>
      </xdr:grpSpPr>
      <xdr:sp macro="" textlink="">
        <xdr:nvSpPr>
          <xdr:cNvPr id="4171112" name="Line 6353">
            <a:extLst>
              <a:ext uri="{FF2B5EF4-FFF2-40B4-BE49-F238E27FC236}">
                <a16:creationId xmlns:a16="http://schemas.microsoft.com/office/drawing/2014/main" id="{00000000-0008-0000-1100-00006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3" name="Line 6354">
            <a:extLst>
              <a:ext uri="{FF2B5EF4-FFF2-40B4-BE49-F238E27FC236}">
                <a16:creationId xmlns:a16="http://schemas.microsoft.com/office/drawing/2014/main" id="{00000000-0008-0000-1100-00006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7" name="Group 6355">
          <a:extLst>
            <a:ext uri="{FF2B5EF4-FFF2-40B4-BE49-F238E27FC236}">
              <a16:creationId xmlns:a16="http://schemas.microsoft.com/office/drawing/2014/main" id="{00000000-0008-0000-1100-000011A23F00}"/>
            </a:ext>
          </a:extLst>
        </xdr:cNvPr>
        <xdr:cNvGrpSpPr>
          <a:grpSpLocks/>
        </xdr:cNvGrpSpPr>
      </xdr:nvGrpSpPr>
      <xdr:grpSpPr bwMode="auto">
        <a:xfrm>
          <a:off x="4117181" y="10096500"/>
          <a:ext cx="240507" cy="0"/>
          <a:chOff x="466" y="3952"/>
          <a:chExt cx="28" cy="16"/>
        </a:xfrm>
      </xdr:grpSpPr>
      <xdr:sp macro="" textlink="">
        <xdr:nvSpPr>
          <xdr:cNvPr id="4171110" name="Line 6356">
            <a:extLst>
              <a:ext uri="{FF2B5EF4-FFF2-40B4-BE49-F238E27FC236}">
                <a16:creationId xmlns:a16="http://schemas.microsoft.com/office/drawing/2014/main" id="{00000000-0008-0000-1100-00006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1" name="Line 6357">
            <a:extLst>
              <a:ext uri="{FF2B5EF4-FFF2-40B4-BE49-F238E27FC236}">
                <a16:creationId xmlns:a16="http://schemas.microsoft.com/office/drawing/2014/main" id="{00000000-0008-0000-1100-00006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8" name="Group 6358">
          <a:extLst>
            <a:ext uri="{FF2B5EF4-FFF2-40B4-BE49-F238E27FC236}">
              <a16:creationId xmlns:a16="http://schemas.microsoft.com/office/drawing/2014/main" id="{00000000-0008-0000-1100-000012A23F00}"/>
            </a:ext>
          </a:extLst>
        </xdr:cNvPr>
        <xdr:cNvGrpSpPr>
          <a:grpSpLocks/>
        </xdr:cNvGrpSpPr>
      </xdr:nvGrpSpPr>
      <xdr:grpSpPr bwMode="auto">
        <a:xfrm>
          <a:off x="4700588" y="10096500"/>
          <a:ext cx="266700" cy="0"/>
          <a:chOff x="466" y="3952"/>
          <a:chExt cx="28" cy="16"/>
        </a:xfrm>
      </xdr:grpSpPr>
      <xdr:sp macro="" textlink="">
        <xdr:nvSpPr>
          <xdr:cNvPr id="4171108" name="Line 6359">
            <a:extLst>
              <a:ext uri="{FF2B5EF4-FFF2-40B4-BE49-F238E27FC236}">
                <a16:creationId xmlns:a16="http://schemas.microsoft.com/office/drawing/2014/main" id="{00000000-0008-0000-1100-00006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9" name="Line 6360">
            <a:extLst>
              <a:ext uri="{FF2B5EF4-FFF2-40B4-BE49-F238E27FC236}">
                <a16:creationId xmlns:a16="http://schemas.microsoft.com/office/drawing/2014/main" id="{00000000-0008-0000-1100-00006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9" name="Group 6361">
          <a:extLst>
            <a:ext uri="{FF2B5EF4-FFF2-40B4-BE49-F238E27FC236}">
              <a16:creationId xmlns:a16="http://schemas.microsoft.com/office/drawing/2014/main" id="{00000000-0008-0000-1100-000013A23F00}"/>
            </a:ext>
          </a:extLst>
        </xdr:cNvPr>
        <xdr:cNvGrpSpPr>
          <a:grpSpLocks/>
        </xdr:cNvGrpSpPr>
      </xdr:nvGrpSpPr>
      <xdr:grpSpPr bwMode="auto">
        <a:xfrm>
          <a:off x="4700588" y="10096500"/>
          <a:ext cx="266700" cy="0"/>
          <a:chOff x="466" y="3952"/>
          <a:chExt cx="28" cy="16"/>
        </a:xfrm>
      </xdr:grpSpPr>
      <xdr:sp macro="" textlink="">
        <xdr:nvSpPr>
          <xdr:cNvPr id="4171106" name="Line 6362">
            <a:extLst>
              <a:ext uri="{FF2B5EF4-FFF2-40B4-BE49-F238E27FC236}">
                <a16:creationId xmlns:a16="http://schemas.microsoft.com/office/drawing/2014/main" id="{00000000-0008-0000-1100-00006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7" name="Line 6363">
            <a:extLst>
              <a:ext uri="{FF2B5EF4-FFF2-40B4-BE49-F238E27FC236}">
                <a16:creationId xmlns:a16="http://schemas.microsoft.com/office/drawing/2014/main" id="{00000000-0008-0000-1100-00006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0" name="Group 6364">
          <a:extLst>
            <a:ext uri="{FF2B5EF4-FFF2-40B4-BE49-F238E27FC236}">
              <a16:creationId xmlns:a16="http://schemas.microsoft.com/office/drawing/2014/main" id="{00000000-0008-0000-1100-000014A23F00}"/>
            </a:ext>
          </a:extLst>
        </xdr:cNvPr>
        <xdr:cNvGrpSpPr>
          <a:grpSpLocks/>
        </xdr:cNvGrpSpPr>
      </xdr:nvGrpSpPr>
      <xdr:grpSpPr bwMode="auto">
        <a:xfrm>
          <a:off x="4700588" y="10096500"/>
          <a:ext cx="266700" cy="0"/>
          <a:chOff x="466" y="3952"/>
          <a:chExt cx="28" cy="16"/>
        </a:xfrm>
      </xdr:grpSpPr>
      <xdr:sp macro="" textlink="">
        <xdr:nvSpPr>
          <xdr:cNvPr id="4171104" name="Line 6365">
            <a:extLst>
              <a:ext uri="{FF2B5EF4-FFF2-40B4-BE49-F238E27FC236}">
                <a16:creationId xmlns:a16="http://schemas.microsoft.com/office/drawing/2014/main" id="{00000000-0008-0000-1100-00006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5" name="Line 6366">
            <a:extLst>
              <a:ext uri="{FF2B5EF4-FFF2-40B4-BE49-F238E27FC236}">
                <a16:creationId xmlns:a16="http://schemas.microsoft.com/office/drawing/2014/main" id="{00000000-0008-0000-1100-00006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1" name="Group 6367">
          <a:extLst>
            <a:ext uri="{FF2B5EF4-FFF2-40B4-BE49-F238E27FC236}">
              <a16:creationId xmlns:a16="http://schemas.microsoft.com/office/drawing/2014/main" id="{00000000-0008-0000-1100-000015A23F00}"/>
            </a:ext>
          </a:extLst>
        </xdr:cNvPr>
        <xdr:cNvGrpSpPr>
          <a:grpSpLocks/>
        </xdr:cNvGrpSpPr>
      </xdr:nvGrpSpPr>
      <xdr:grpSpPr bwMode="auto">
        <a:xfrm>
          <a:off x="5486400" y="10096500"/>
          <a:ext cx="266700" cy="0"/>
          <a:chOff x="466" y="3952"/>
          <a:chExt cx="28" cy="16"/>
        </a:xfrm>
      </xdr:grpSpPr>
      <xdr:sp macro="" textlink="">
        <xdr:nvSpPr>
          <xdr:cNvPr id="4171102" name="Line 6368">
            <a:extLst>
              <a:ext uri="{FF2B5EF4-FFF2-40B4-BE49-F238E27FC236}">
                <a16:creationId xmlns:a16="http://schemas.microsoft.com/office/drawing/2014/main" id="{00000000-0008-0000-1100-00005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3" name="Line 6369">
            <a:extLst>
              <a:ext uri="{FF2B5EF4-FFF2-40B4-BE49-F238E27FC236}">
                <a16:creationId xmlns:a16="http://schemas.microsoft.com/office/drawing/2014/main" id="{00000000-0008-0000-1100-00005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2" name="Group 6370">
          <a:extLst>
            <a:ext uri="{FF2B5EF4-FFF2-40B4-BE49-F238E27FC236}">
              <a16:creationId xmlns:a16="http://schemas.microsoft.com/office/drawing/2014/main" id="{00000000-0008-0000-1100-000016A23F00}"/>
            </a:ext>
          </a:extLst>
        </xdr:cNvPr>
        <xdr:cNvGrpSpPr>
          <a:grpSpLocks/>
        </xdr:cNvGrpSpPr>
      </xdr:nvGrpSpPr>
      <xdr:grpSpPr bwMode="auto">
        <a:xfrm>
          <a:off x="5486400" y="10096500"/>
          <a:ext cx="266700" cy="0"/>
          <a:chOff x="466" y="3952"/>
          <a:chExt cx="28" cy="16"/>
        </a:xfrm>
      </xdr:grpSpPr>
      <xdr:sp macro="" textlink="">
        <xdr:nvSpPr>
          <xdr:cNvPr id="4171100" name="Line 6371">
            <a:extLst>
              <a:ext uri="{FF2B5EF4-FFF2-40B4-BE49-F238E27FC236}">
                <a16:creationId xmlns:a16="http://schemas.microsoft.com/office/drawing/2014/main" id="{00000000-0008-0000-1100-00005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1" name="Line 6372">
            <a:extLst>
              <a:ext uri="{FF2B5EF4-FFF2-40B4-BE49-F238E27FC236}">
                <a16:creationId xmlns:a16="http://schemas.microsoft.com/office/drawing/2014/main" id="{00000000-0008-0000-1100-00005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3" name="Group 6373">
          <a:extLst>
            <a:ext uri="{FF2B5EF4-FFF2-40B4-BE49-F238E27FC236}">
              <a16:creationId xmlns:a16="http://schemas.microsoft.com/office/drawing/2014/main" id="{00000000-0008-0000-1100-000017A23F00}"/>
            </a:ext>
          </a:extLst>
        </xdr:cNvPr>
        <xdr:cNvGrpSpPr>
          <a:grpSpLocks/>
        </xdr:cNvGrpSpPr>
      </xdr:nvGrpSpPr>
      <xdr:grpSpPr bwMode="auto">
        <a:xfrm>
          <a:off x="5486400" y="10096500"/>
          <a:ext cx="266700" cy="0"/>
          <a:chOff x="466" y="3952"/>
          <a:chExt cx="28" cy="16"/>
        </a:xfrm>
      </xdr:grpSpPr>
      <xdr:sp macro="" textlink="">
        <xdr:nvSpPr>
          <xdr:cNvPr id="4171098" name="Line 6374">
            <a:extLst>
              <a:ext uri="{FF2B5EF4-FFF2-40B4-BE49-F238E27FC236}">
                <a16:creationId xmlns:a16="http://schemas.microsoft.com/office/drawing/2014/main" id="{00000000-0008-0000-1100-00005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9" name="Line 6375">
            <a:extLst>
              <a:ext uri="{FF2B5EF4-FFF2-40B4-BE49-F238E27FC236}">
                <a16:creationId xmlns:a16="http://schemas.microsoft.com/office/drawing/2014/main" id="{00000000-0008-0000-1100-00005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4" name="Group 6376">
          <a:extLst>
            <a:ext uri="{FF2B5EF4-FFF2-40B4-BE49-F238E27FC236}">
              <a16:creationId xmlns:a16="http://schemas.microsoft.com/office/drawing/2014/main" id="{00000000-0008-0000-1100-000018A23F00}"/>
            </a:ext>
          </a:extLst>
        </xdr:cNvPr>
        <xdr:cNvGrpSpPr>
          <a:grpSpLocks/>
        </xdr:cNvGrpSpPr>
      </xdr:nvGrpSpPr>
      <xdr:grpSpPr bwMode="auto">
        <a:xfrm>
          <a:off x="5486400" y="10096500"/>
          <a:ext cx="266700" cy="0"/>
          <a:chOff x="466" y="3952"/>
          <a:chExt cx="28" cy="16"/>
        </a:xfrm>
      </xdr:grpSpPr>
      <xdr:sp macro="" textlink="">
        <xdr:nvSpPr>
          <xdr:cNvPr id="4171096" name="Line 6377">
            <a:extLst>
              <a:ext uri="{FF2B5EF4-FFF2-40B4-BE49-F238E27FC236}">
                <a16:creationId xmlns:a16="http://schemas.microsoft.com/office/drawing/2014/main" id="{00000000-0008-0000-1100-00005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7" name="Line 6378">
            <a:extLst>
              <a:ext uri="{FF2B5EF4-FFF2-40B4-BE49-F238E27FC236}">
                <a16:creationId xmlns:a16="http://schemas.microsoft.com/office/drawing/2014/main" id="{00000000-0008-0000-1100-00005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5" name="Group 6379">
          <a:extLst>
            <a:ext uri="{FF2B5EF4-FFF2-40B4-BE49-F238E27FC236}">
              <a16:creationId xmlns:a16="http://schemas.microsoft.com/office/drawing/2014/main" id="{00000000-0008-0000-1100-000019A23F00}"/>
            </a:ext>
          </a:extLst>
        </xdr:cNvPr>
        <xdr:cNvGrpSpPr>
          <a:grpSpLocks/>
        </xdr:cNvGrpSpPr>
      </xdr:nvGrpSpPr>
      <xdr:grpSpPr bwMode="auto">
        <a:xfrm>
          <a:off x="5486400" y="10096500"/>
          <a:ext cx="266700" cy="0"/>
          <a:chOff x="466" y="3952"/>
          <a:chExt cx="28" cy="16"/>
        </a:xfrm>
      </xdr:grpSpPr>
      <xdr:sp macro="" textlink="">
        <xdr:nvSpPr>
          <xdr:cNvPr id="4171094" name="Line 6380">
            <a:extLst>
              <a:ext uri="{FF2B5EF4-FFF2-40B4-BE49-F238E27FC236}">
                <a16:creationId xmlns:a16="http://schemas.microsoft.com/office/drawing/2014/main" id="{00000000-0008-0000-1100-00005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5" name="Line 6381">
            <a:extLst>
              <a:ext uri="{FF2B5EF4-FFF2-40B4-BE49-F238E27FC236}">
                <a16:creationId xmlns:a16="http://schemas.microsoft.com/office/drawing/2014/main" id="{00000000-0008-0000-1100-00005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6" name="Group 6382">
          <a:extLst>
            <a:ext uri="{FF2B5EF4-FFF2-40B4-BE49-F238E27FC236}">
              <a16:creationId xmlns:a16="http://schemas.microsoft.com/office/drawing/2014/main" id="{00000000-0008-0000-1100-00001AA23F00}"/>
            </a:ext>
          </a:extLst>
        </xdr:cNvPr>
        <xdr:cNvGrpSpPr>
          <a:grpSpLocks/>
        </xdr:cNvGrpSpPr>
      </xdr:nvGrpSpPr>
      <xdr:grpSpPr bwMode="auto">
        <a:xfrm>
          <a:off x="4117181" y="10096500"/>
          <a:ext cx="228600" cy="0"/>
          <a:chOff x="466" y="3952"/>
          <a:chExt cx="28" cy="16"/>
        </a:xfrm>
      </xdr:grpSpPr>
      <xdr:sp macro="" textlink="">
        <xdr:nvSpPr>
          <xdr:cNvPr id="4171092" name="Line 6383">
            <a:extLst>
              <a:ext uri="{FF2B5EF4-FFF2-40B4-BE49-F238E27FC236}">
                <a16:creationId xmlns:a16="http://schemas.microsoft.com/office/drawing/2014/main" id="{00000000-0008-0000-1100-00005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3" name="Line 6384">
            <a:extLst>
              <a:ext uri="{FF2B5EF4-FFF2-40B4-BE49-F238E27FC236}">
                <a16:creationId xmlns:a16="http://schemas.microsoft.com/office/drawing/2014/main" id="{00000000-0008-0000-1100-00005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7" name="Group 6385">
          <a:extLst>
            <a:ext uri="{FF2B5EF4-FFF2-40B4-BE49-F238E27FC236}">
              <a16:creationId xmlns:a16="http://schemas.microsoft.com/office/drawing/2014/main" id="{00000000-0008-0000-1100-00001BA23F00}"/>
            </a:ext>
          </a:extLst>
        </xdr:cNvPr>
        <xdr:cNvGrpSpPr>
          <a:grpSpLocks/>
        </xdr:cNvGrpSpPr>
      </xdr:nvGrpSpPr>
      <xdr:grpSpPr bwMode="auto">
        <a:xfrm>
          <a:off x="4700588" y="10096500"/>
          <a:ext cx="266700" cy="0"/>
          <a:chOff x="466" y="3952"/>
          <a:chExt cx="28" cy="16"/>
        </a:xfrm>
      </xdr:grpSpPr>
      <xdr:sp macro="" textlink="">
        <xdr:nvSpPr>
          <xdr:cNvPr id="4171090" name="Line 6386">
            <a:extLst>
              <a:ext uri="{FF2B5EF4-FFF2-40B4-BE49-F238E27FC236}">
                <a16:creationId xmlns:a16="http://schemas.microsoft.com/office/drawing/2014/main" id="{00000000-0008-0000-1100-00005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1" name="Line 6387">
            <a:extLst>
              <a:ext uri="{FF2B5EF4-FFF2-40B4-BE49-F238E27FC236}">
                <a16:creationId xmlns:a16="http://schemas.microsoft.com/office/drawing/2014/main" id="{00000000-0008-0000-1100-00005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8" name="Group 6388">
          <a:extLst>
            <a:ext uri="{FF2B5EF4-FFF2-40B4-BE49-F238E27FC236}">
              <a16:creationId xmlns:a16="http://schemas.microsoft.com/office/drawing/2014/main" id="{00000000-0008-0000-1100-00001CA23F00}"/>
            </a:ext>
          </a:extLst>
        </xdr:cNvPr>
        <xdr:cNvGrpSpPr>
          <a:grpSpLocks/>
        </xdr:cNvGrpSpPr>
      </xdr:nvGrpSpPr>
      <xdr:grpSpPr bwMode="auto">
        <a:xfrm>
          <a:off x="4117181" y="10096500"/>
          <a:ext cx="228600" cy="0"/>
          <a:chOff x="466" y="3952"/>
          <a:chExt cx="28" cy="16"/>
        </a:xfrm>
      </xdr:grpSpPr>
      <xdr:sp macro="" textlink="">
        <xdr:nvSpPr>
          <xdr:cNvPr id="4171088" name="Line 6389">
            <a:extLst>
              <a:ext uri="{FF2B5EF4-FFF2-40B4-BE49-F238E27FC236}">
                <a16:creationId xmlns:a16="http://schemas.microsoft.com/office/drawing/2014/main" id="{00000000-0008-0000-1100-00005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9" name="Line 6390">
            <a:extLst>
              <a:ext uri="{FF2B5EF4-FFF2-40B4-BE49-F238E27FC236}">
                <a16:creationId xmlns:a16="http://schemas.microsoft.com/office/drawing/2014/main" id="{00000000-0008-0000-1100-00005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9" name="Group 6391">
          <a:extLst>
            <a:ext uri="{FF2B5EF4-FFF2-40B4-BE49-F238E27FC236}">
              <a16:creationId xmlns:a16="http://schemas.microsoft.com/office/drawing/2014/main" id="{00000000-0008-0000-1100-00001DA23F00}"/>
            </a:ext>
          </a:extLst>
        </xdr:cNvPr>
        <xdr:cNvGrpSpPr>
          <a:grpSpLocks/>
        </xdr:cNvGrpSpPr>
      </xdr:nvGrpSpPr>
      <xdr:grpSpPr bwMode="auto">
        <a:xfrm>
          <a:off x="4700588" y="10096500"/>
          <a:ext cx="266700" cy="0"/>
          <a:chOff x="466" y="3952"/>
          <a:chExt cx="28" cy="16"/>
        </a:xfrm>
      </xdr:grpSpPr>
      <xdr:sp macro="" textlink="">
        <xdr:nvSpPr>
          <xdr:cNvPr id="4171086" name="Line 6392">
            <a:extLst>
              <a:ext uri="{FF2B5EF4-FFF2-40B4-BE49-F238E27FC236}">
                <a16:creationId xmlns:a16="http://schemas.microsoft.com/office/drawing/2014/main" id="{00000000-0008-0000-1100-00004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7" name="Line 6393">
            <a:extLst>
              <a:ext uri="{FF2B5EF4-FFF2-40B4-BE49-F238E27FC236}">
                <a16:creationId xmlns:a16="http://schemas.microsoft.com/office/drawing/2014/main" id="{00000000-0008-0000-1100-00004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0" name="Group 6394">
          <a:extLst>
            <a:ext uri="{FF2B5EF4-FFF2-40B4-BE49-F238E27FC236}">
              <a16:creationId xmlns:a16="http://schemas.microsoft.com/office/drawing/2014/main" id="{00000000-0008-0000-1100-00001EA23F00}"/>
            </a:ext>
          </a:extLst>
        </xdr:cNvPr>
        <xdr:cNvGrpSpPr>
          <a:grpSpLocks/>
        </xdr:cNvGrpSpPr>
      </xdr:nvGrpSpPr>
      <xdr:grpSpPr bwMode="auto">
        <a:xfrm>
          <a:off x="4117181" y="10096500"/>
          <a:ext cx="228600" cy="0"/>
          <a:chOff x="466" y="3952"/>
          <a:chExt cx="28" cy="16"/>
        </a:xfrm>
      </xdr:grpSpPr>
      <xdr:sp macro="" textlink="">
        <xdr:nvSpPr>
          <xdr:cNvPr id="4171084" name="Line 6395">
            <a:extLst>
              <a:ext uri="{FF2B5EF4-FFF2-40B4-BE49-F238E27FC236}">
                <a16:creationId xmlns:a16="http://schemas.microsoft.com/office/drawing/2014/main" id="{00000000-0008-0000-1100-00004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5" name="Line 6396">
            <a:extLst>
              <a:ext uri="{FF2B5EF4-FFF2-40B4-BE49-F238E27FC236}">
                <a16:creationId xmlns:a16="http://schemas.microsoft.com/office/drawing/2014/main" id="{00000000-0008-0000-1100-00004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1" name="Group 6397">
          <a:extLst>
            <a:ext uri="{FF2B5EF4-FFF2-40B4-BE49-F238E27FC236}">
              <a16:creationId xmlns:a16="http://schemas.microsoft.com/office/drawing/2014/main" id="{00000000-0008-0000-1100-00001FA23F00}"/>
            </a:ext>
          </a:extLst>
        </xdr:cNvPr>
        <xdr:cNvGrpSpPr>
          <a:grpSpLocks/>
        </xdr:cNvGrpSpPr>
      </xdr:nvGrpSpPr>
      <xdr:grpSpPr bwMode="auto">
        <a:xfrm>
          <a:off x="4700588" y="10096500"/>
          <a:ext cx="266700" cy="0"/>
          <a:chOff x="466" y="3952"/>
          <a:chExt cx="28" cy="16"/>
        </a:xfrm>
      </xdr:grpSpPr>
      <xdr:sp macro="" textlink="">
        <xdr:nvSpPr>
          <xdr:cNvPr id="4171082" name="Line 6398">
            <a:extLst>
              <a:ext uri="{FF2B5EF4-FFF2-40B4-BE49-F238E27FC236}">
                <a16:creationId xmlns:a16="http://schemas.microsoft.com/office/drawing/2014/main" id="{00000000-0008-0000-1100-00004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3" name="Line 6399">
            <a:extLst>
              <a:ext uri="{FF2B5EF4-FFF2-40B4-BE49-F238E27FC236}">
                <a16:creationId xmlns:a16="http://schemas.microsoft.com/office/drawing/2014/main" id="{00000000-0008-0000-1100-00004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2" name="Group 6400">
          <a:extLst>
            <a:ext uri="{FF2B5EF4-FFF2-40B4-BE49-F238E27FC236}">
              <a16:creationId xmlns:a16="http://schemas.microsoft.com/office/drawing/2014/main" id="{00000000-0008-0000-1100-000020A23F00}"/>
            </a:ext>
          </a:extLst>
        </xdr:cNvPr>
        <xdr:cNvGrpSpPr>
          <a:grpSpLocks/>
        </xdr:cNvGrpSpPr>
      </xdr:nvGrpSpPr>
      <xdr:grpSpPr bwMode="auto">
        <a:xfrm>
          <a:off x="4117181" y="10096500"/>
          <a:ext cx="228600" cy="0"/>
          <a:chOff x="466" y="3952"/>
          <a:chExt cx="28" cy="16"/>
        </a:xfrm>
      </xdr:grpSpPr>
      <xdr:sp macro="" textlink="">
        <xdr:nvSpPr>
          <xdr:cNvPr id="4171080" name="Line 6401">
            <a:extLst>
              <a:ext uri="{FF2B5EF4-FFF2-40B4-BE49-F238E27FC236}">
                <a16:creationId xmlns:a16="http://schemas.microsoft.com/office/drawing/2014/main" id="{00000000-0008-0000-1100-00004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1" name="Line 6402">
            <a:extLst>
              <a:ext uri="{FF2B5EF4-FFF2-40B4-BE49-F238E27FC236}">
                <a16:creationId xmlns:a16="http://schemas.microsoft.com/office/drawing/2014/main" id="{00000000-0008-0000-1100-00004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3" name="Group 6403">
          <a:extLst>
            <a:ext uri="{FF2B5EF4-FFF2-40B4-BE49-F238E27FC236}">
              <a16:creationId xmlns:a16="http://schemas.microsoft.com/office/drawing/2014/main" id="{00000000-0008-0000-1100-000021A23F00}"/>
            </a:ext>
          </a:extLst>
        </xdr:cNvPr>
        <xdr:cNvGrpSpPr>
          <a:grpSpLocks/>
        </xdr:cNvGrpSpPr>
      </xdr:nvGrpSpPr>
      <xdr:grpSpPr bwMode="auto">
        <a:xfrm>
          <a:off x="4700588" y="10096500"/>
          <a:ext cx="266700" cy="0"/>
          <a:chOff x="466" y="3952"/>
          <a:chExt cx="28" cy="16"/>
        </a:xfrm>
      </xdr:grpSpPr>
      <xdr:sp macro="" textlink="">
        <xdr:nvSpPr>
          <xdr:cNvPr id="4171078" name="Line 6404">
            <a:extLst>
              <a:ext uri="{FF2B5EF4-FFF2-40B4-BE49-F238E27FC236}">
                <a16:creationId xmlns:a16="http://schemas.microsoft.com/office/drawing/2014/main" id="{00000000-0008-0000-1100-00004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9" name="Line 6405">
            <a:extLst>
              <a:ext uri="{FF2B5EF4-FFF2-40B4-BE49-F238E27FC236}">
                <a16:creationId xmlns:a16="http://schemas.microsoft.com/office/drawing/2014/main" id="{00000000-0008-0000-1100-00004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4" name="Group 6406">
          <a:extLst>
            <a:ext uri="{FF2B5EF4-FFF2-40B4-BE49-F238E27FC236}">
              <a16:creationId xmlns:a16="http://schemas.microsoft.com/office/drawing/2014/main" id="{00000000-0008-0000-1100-000022A23F00}"/>
            </a:ext>
          </a:extLst>
        </xdr:cNvPr>
        <xdr:cNvGrpSpPr>
          <a:grpSpLocks/>
        </xdr:cNvGrpSpPr>
      </xdr:nvGrpSpPr>
      <xdr:grpSpPr bwMode="auto">
        <a:xfrm>
          <a:off x="4117181" y="10096500"/>
          <a:ext cx="228600" cy="0"/>
          <a:chOff x="466" y="3952"/>
          <a:chExt cx="28" cy="16"/>
        </a:xfrm>
      </xdr:grpSpPr>
      <xdr:sp macro="" textlink="">
        <xdr:nvSpPr>
          <xdr:cNvPr id="4171076" name="Line 6407">
            <a:extLst>
              <a:ext uri="{FF2B5EF4-FFF2-40B4-BE49-F238E27FC236}">
                <a16:creationId xmlns:a16="http://schemas.microsoft.com/office/drawing/2014/main" id="{00000000-0008-0000-1100-00004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7" name="Line 6408">
            <a:extLst>
              <a:ext uri="{FF2B5EF4-FFF2-40B4-BE49-F238E27FC236}">
                <a16:creationId xmlns:a16="http://schemas.microsoft.com/office/drawing/2014/main" id="{00000000-0008-0000-1100-00004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5" name="Group 6409">
          <a:extLst>
            <a:ext uri="{FF2B5EF4-FFF2-40B4-BE49-F238E27FC236}">
              <a16:creationId xmlns:a16="http://schemas.microsoft.com/office/drawing/2014/main" id="{00000000-0008-0000-1100-000023A23F00}"/>
            </a:ext>
          </a:extLst>
        </xdr:cNvPr>
        <xdr:cNvGrpSpPr>
          <a:grpSpLocks/>
        </xdr:cNvGrpSpPr>
      </xdr:nvGrpSpPr>
      <xdr:grpSpPr bwMode="auto">
        <a:xfrm>
          <a:off x="4117181" y="10096500"/>
          <a:ext cx="228600" cy="0"/>
          <a:chOff x="466" y="3952"/>
          <a:chExt cx="28" cy="16"/>
        </a:xfrm>
      </xdr:grpSpPr>
      <xdr:sp macro="" textlink="">
        <xdr:nvSpPr>
          <xdr:cNvPr id="4171074" name="Line 6410">
            <a:extLst>
              <a:ext uri="{FF2B5EF4-FFF2-40B4-BE49-F238E27FC236}">
                <a16:creationId xmlns:a16="http://schemas.microsoft.com/office/drawing/2014/main" id="{00000000-0008-0000-1100-00004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5" name="Line 6411">
            <a:extLst>
              <a:ext uri="{FF2B5EF4-FFF2-40B4-BE49-F238E27FC236}">
                <a16:creationId xmlns:a16="http://schemas.microsoft.com/office/drawing/2014/main" id="{00000000-0008-0000-1100-00004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6" name="Group 6412">
          <a:extLst>
            <a:ext uri="{FF2B5EF4-FFF2-40B4-BE49-F238E27FC236}">
              <a16:creationId xmlns:a16="http://schemas.microsoft.com/office/drawing/2014/main" id="{00000000-0008-0000-1100-000024A23F00}"/>
            </a:ext>
          </a:extLst>
        </xdr:cNvPr>
        <xdr:cNvGrpSpPr>
          <a:grpSpLocks/>
        </xdr:cNvGrpSpPr>
      </xdr:nvGrpSpPr>
      <xdr:grpSpPr bwMode="auto">
        <a:xfrm>
          <a:off x="4117181" y="10096500"/>
          <a:ext cx="228600" cy="0"/>
          <a:chOff x="466" y="3952"/>
          <a:chExt cx="28" cy="16"/>
        </a:xfrm>
      </xdr:grpSpPr>
      <xdr:sp macro="" textlink="">
        <xdr:nvSpPr>
          <xdr:cNvPr id="4171072" name="Line 6413">
            <a:extLst>
              <a:ext uri="{FF2B5EF4-FFF2-40B4-BE49-F238E27FC236}">
                <a16:creationId xmlns:a16="http://schemas.microsoft.com/office/drawing/2014/main" id="{00000000-0008-0000-1100-00004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3" name="Line 6414">
            <a:extLst>
              <a:ext uri="{FF2B5EF4-FFF2-40B4-BE49-F238E27FC236}">
                <a16:creationId xmlns:a16="http://schemas.microsoft.com/office/drawing/2014/main" id="{00000000-0008-0000-1100-00004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7" name="Group 6415">
          <a:extLst>
            <a:ext uri="{FF2B5EF4-FFF2-40B4-BE49-F238E27FC236}">
              <a16:creationId xmlns:a16="http://schemas.microsoft.com/office/drawing/2014/main" id="{00000000-0008-0000-1100-000025A23F00}"/>
            </a:ext>
          </a:extLst>
        </xdr:cNvPr>
        <xdr:cNvGrpSpPr>
          <a:grpSpLocks/>
        </xdr:cNvGrpSpPr>
      </xdr:nvGrpSpPr>
      <xdr:grpSpPr bwMode="auto">
        <a:xfrm>
          <a:off x="4117181" y="10096500"/>
          <a:ext cx="228600" cy="0"/>
          <a:chOff x="466" y="3952"/>
          <a:chExt cx="28" cy="16"/>
        </a:xfrm>
      </xdr:grpSpPr>
      <xdr:sp macro="" textlink="">
        <xdr:nvSpPr>
          <xdr:cNvPr id="4171070" name="Line 6416">
            <a:extLst>
              <a:ext uri="{FF2B5EF4-FFF2-40B4-BE49-F238E27FC236}">
                <a16:creationId xmlns:a16="http://schemas.microsoft.com/office/drawing/2014/main" id="{00000000-0008-0000-1100-00003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1" name="Line 6417">
            <a:extLst>
              <a:ext uri="{FF2B5EF4-FFF2-40B4-BE49-F238E27FC236}">
                <a16:creationId xmlns:a16="http://schemas.microsoft.com/office/drawing/2014/main" id="{00000000-0008-0000-1100-00003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8" name="Group 6418">
          <a:extLst>
            <a:ext uri="{FF2B5EF4-FFF2-40B4-BE49-F238E27FC236}">
              <a16:creationId xmlns:a16="http://schemas.microsoft.com/office/drawing/2014/main" id="{00000000-0008-0000-1100-000026A23F00}"/>
            </a:ext>
          </a:extLst>
        </xdr:cNvPr>
        <xdr:cNvGrpSpPr>
          <a:grpSpLocks/>
        </xdr:cNvGrpSpPr>
      </xdr:nvGrpSpPr>
      <xdr:grpSpPr bwMode="auto">
        <a:xfrm>
          <a:off x="4117181" y="10096500"/>
          <a:ext cx="228600" cy="0"/>
          <a:chOff x="466" y="3952"/>
          <a:chExt cx="28" cy="16"/>
        </a:xfrm>
      </xdr:grpSpPr>
      <xdr:sp macro="" textlink="">
        <xdr:nvSpPr>
          <xdr:cNvPr id="4171068" name="Line 6419">
            <a:extLst>
              <a:ext uri="{FF2B5EF4-FFF2-40B4-BE49-F238E27FC236}">
                <a16:creationId xmlns:a16="http://schemas.microsoft.com/office/drawing/2014/main" id="{00000000-0008-0000-1100-00003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9" name="Line 6420">
            <a:extLst>
              <a:ext uri="{FF2B5EF4-FFF2-40B4-BE49-F238E27FC236}">
                <a16:creationId xmlns:a16="http://schemas.microsoft.com/office/drawing/2014/main" id="{00000000-0008-0000-1100-00003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9" name="Group 6421">
          <a:extLst>
            <a:ext uri="{FF2B5EF4-FFF2-40B4-BE49-F238E27FC236}">
              <a16:creationId xmlns:a16="http://schemas.microsoft.com/office/drawing/2014/main" id="{00000000-0008-0000-1100-000027A23F00}"/>
            </a:ext>
          </a:extLst>
        </xdr:cNvPr>
        <xdr:cNvGrpSpPr>
          <a:grpSpLocks/>
        </xdr:cNvGrpSpPr>
      </xdr:nvGrpSpPr>
      <xdr:grpSpPr bwMode="auto">
        <a:xfrm>
          <a:off x="4700588" y="10096500"/>
          <a:ext cx="266700" cy="0"/>
          <a:chOff x="466" y="3952"/>
          <a:chExt cx="28" cy="16"/>
        </a:xfrm>
      </xdr:grpSpPr>
      <xdr:sp macro="" textlink="">
        <xdr:nvSpPr>
          <xdr:cNvPr id="4171066" name="Line 6422">
            <a:extLst>
              <a:ext uri="{FF2B5EF4-FFF2-40B4-BE49-F238E27FC236}">
                <a16:creationId xmlns:a16="http://schemas.microsoft.com/office/drawing/2014/main" id="{00000000-0008-0000-1100-00003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7" name="Line 6423">
            <a:extLst>
              <a:ext uri="{FF2B5EF4-FFF2-40B4-BE49-F238E27FC236}">
                <a16:creationId xmlns:a16="http://schemas.microsoft.com/office/drawing/2014/main" id="{00000000-0008-0000-1100-00003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0" name="Group 6424">
          <a:extLst>
            <a:ext uri="{FF2B5EF4-FFF2-40B4-BE49-F238E27FC236}">
              <a16:creationId xmlns:a16="http://schemas.microsoft.com/office/drawing/2014/main" id="{00000000-0008-0000-1100-000028A23F00}"/>
            </a:ext>
          </a:extLst>
        </xdr:cNvPr>
        <xdr:cNvGrpSpPr>
          <a:grpSpLocks/>
        </xdr:cNvGrpSpPr>
      </xdr:nvGrpSpPr>
      <xdr:grpSpPr bwMode="auto">
        <a:xfrm>
          <a:off x="4700588" y="10096500"/>
          <a:ext cx="266700" cy="0"/>
          <a:chOff x="466" y="3952"/>
          <a:chExt cx="28" cy="16"/>
        </a:xfrm>
      </xdr:grpSpPr>
      <xdr:sp macro="" textlink="">
        <xdr:nvSpPr>
          <xdr:cNvPr id="4171064" name="Line 6425">
            <a:extLst>
              <a:ext uri="{FF2B5EF4-FFF2-40B4-BE49-F238E27FC236}">
                <a16:creationId xmlns:a16="http://schemas.microsoft.com/office/drawing/2014/main" id="{00000000-0008-0000-1100-00003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5" name="Line 6426">
            <a:extLst>
              <a:ext uri="{FF2B5EF4-FFF2-40B4-BE49-F238E27FC236}">
                <a16:creationId xmlns:a16="http://schemas.microsoft.com/office/drawing/2014/main" id="{00000000-0008-0000-1100-00003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1" name="Group 6427">
          <a:extLst>
            <a:ext uri="{FF2B5EF4-FFF2-40B4-BE49-F238E27FC236}">
              <a16:creationId xmlns:a16="http://schemas.microsoft.com/office/drawing/2014/main" id="{00000000-0008-0000-1100-000029A23F00}"/>
            </a:ext>
          </a:extLst>
        </xdr:cNvPr>
        <xdr:cNvGrpSpPr>
          <a:grpSpLocks/>
        </xdr:cNvGrpSpPr>
      </xdr:nvGrpSpPr>
      <xdr:grpSpPr bwMode="auto">
        <a:xfrm>
          <a:off x="4700588" y="10096500"/>
          <a:ext cx="266700" cy="0"/>
          <a:chOff x="466" y="3952"/>
          <a:chExt cx="28" cy="16"/>
        </a:xfrm>
      </xdr:grpSpPr>
      <xdr:sp macro="" textlink="">
        <xdr:nvSpPr>
          <xdr:cNvPr id="4171062" name="Line 6428">
            <a:extLst>
              <a:ext uri="{FF2B5EF4-FFF2-40B4-BE49-F238E27FC236}">
                <a16:creationId xmlns:a16="http://schemas.microsoft.com/office/drawing/2014/main" id="{00000000-0008-0000-1100-00003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3" name="Line 6429">
            <a:extLst>
              <a:ext uri="{FF2B5EF4-FFF2-40B4-BE49-F238E27FC236}">
                <a16:creationId xmlns:a16="http://schemas.microsoft.com/office/drawing/2014/main" id="{00000000-0008-0000-1100-00003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2" name="Group 6430">
          <a:extLst>
            <a:ext uri="{FF2B5EF4-FFF2-40B4-BE49-F238E27FC236}">
              <a16:creationId xmlns:a16="http://schemas.microsoft.com/office/drawing/2014/main" id="{00000000-0008-0000-1100-00002AA23F00}"/>
            </a:ext>
          </a:extLst>
        </xdr:cNvPr>
        <xdr:cNvGrpSpPr>
          <a:grpSpLocks/>
        </xdr:cNvGrpSpPr>
      </xdr:nvGrpSpPr>
      <xdr:grpSpPr bwMode="auto">
        <a:xfrm>
          <a:off x="4700588" y="10096500"/>
          <a:ext cx="266700" cy="0"/>
          <a:chOff x="466" y="3952"/>
          <a:chExt cx="28" cy="16"/>
        </a:xfrm>
      </xdr:grpSpPr>
      <xdr:sp macro="" textlink="">
        <xdr:nvSpPr>
          <xdr:cNvPr id="4171060" name="Line 6431">
            <a:extLst>
              <a:ext uri="{FF2B5EF4-FFF2-40B4-BE49-F238E27FC236}">
                <a16:creationId xmlns:a16="http://schemas.microsoft.com/office/drawing/2014/main" id="{00000000-0008-0000-1100-00003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1" name="Line 6432">
            <a:extLst>
              <a:ext uri="{FF2B5EF4-FFF2-40B4-BE49-F238E27FC236}">
                <a16:creationId xmlns:a16="http://schemas.microsoft.com/office/drawing/2014/main" id="{00000000-0008-0000-1100-00003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3" name="Group 6433">
          <a:extLst>
            <a:ext uri="{FF2B5EF4-FFF2-40B4-BE49-F238E27FC236}">
              <a16:creationId xmlns:a16="http://schemas.microsoft.com/office/drawing/2014/main" id="{00000000-0008-0000-1100-00002BA23F00}"/>
            </a:ext>
          </a:extLst>
        </xdr:cNvPr>
        <xdr:cNvGrpSpPr>
          <a:grpSpLocks/>
        </xdr:cNvGrpSpPr>
      </xdr:nvGrpSpPr>
      <xdr:grpSpPr bwMode="auto">
        <a:xfrm>
          <a:off x="4700588" y="10096500"/>
          <a:ext cx="266700" cy="0"/>
          <a:chOff x="466" y="3952"/>
          <a:chExt cx="28" cy="16"/>
        </a:xfrm>
      </xdr:grpSpPr>
      <xdr:sp macro="" textlink="">
        <xdr:nvSpPr>
          <xdr:cNvPr id="4171058" name="Line 6434">
            <a:extLst>
              <a:ext uri="{FF2B5EF4-FFF2-40B4-BE49-F238E27FC236}">
                <a16:creationId xmlns:a16="http://schemas.microsoft.com/office/drawing/2014/main" id="{00000000-0008-0000-1100-00003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9" name="Line 6435">
            <a:extLst>
              <a:ext uri="{FF2B5EF4-FFF2-40B4-BE49-F238E27FC236}">
                <a16:creationId xmlns:a16="http://schemas.microsoft.com/office/drawing/2014/main" id="{00000000-0008-0000-1100-00003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4" name="Group 6436">
          <a:extLst>
            <a:ext uri="{FF2B5EF4-FFF2-40B4-BE49-F238E27FC236}">
              <a16:creationId xmlns:a16="http://schemas.microsoft.com/office/drawing/2014/main" id="{00000000-0008-0000-1100-00002CA23F00}"/>
            </a:ext>
          </a:extLst>
        </xdr:cNvPr>
        <xdr:cNvGrpSpPr>
          <a:grpSpLocks/>
        </xdr:cNvGrpSpPr>
      </xdr:nvGrpSpPr>
      <xdr:grpSpPr bwMode="auto">
        <a:xfrm>
          <a:off x="4117181" y="10096500"/>
          <a:ext cx="228600" cy="0"/>
          <a:chOff x="466" y="3952"/>
          <a:chExt cx="28" cy="16"/>
        </a:xfrm>
      </xdr:grpSpPr>
      <xdr:sp macro="" textlink="">
        <xdr:nvSpPr>
          <xdr:cNvPr id="4171056" name="Line 6437">
            <a:extLst>
              <a:ext uri="{FF2B5EF4-FFF2-40B4-BE49-F238E27FC236}">
                <a16:creationId xmlns:a16="http://schemas.microsoft.com/office/drawing/2014/main" id="{00000000-0008-0000-1100-00003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7" name="Line 6438">
            <a:extLst>
              <a:ext uri="{FF2B5EF4-FFF2-40B4-BE49-F238E27FC236}">
                <a16:creationId xmlns:a16="http://schemas.microsoft.com/office/drawing/2014/main" id="{00000000-0008-0000-1100-00003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5" name="Group 6439">
          <a:extLst>
            <a:ext uri="{FF2B5EF4-FFF2-40B4-BE49-F238E27FC236}">
              <a16:creationId xmlns:a16="http://schemas.microsoft.com/office/drawing/2014/main" id="{00000000-0008-0000-1100-00002DA23F00}"/>
            </a:ext>
          </a:extLst>
        </xdr:cNvPr>
        <xdr:cNvGrpSpPr>
          <a:grpSpLocks/>
        </xdr:cNvGrpSpPr>
      </xdr:nvGrpSpPr>
      <xdr:grpSpPr bwMode="auto">
        <a:xfrm>
          <a:off x="4117181" y="10096500"/>
          <a:ext cx="228600" cy="0"/>
          <a:chOff x="466" y="3952"/>
          <a:chExt cx="28" cy="16"/>
        </a:xfrm>
      </xdr:grpSpPr>
      <xdr:sp macro="" textlink="">
        <xdr:nvSpPr>
          <xdr:cNvPr id="4171054" name="Line 6440">
            <a:extLst>
              <a:ext uri="{FF2B5EF4-FFF2-40B4-BE49-F238E27FC236}">
                <a16:creationId xmlns:a16="http://schemas.microsoft.com/office/drawing/2014/main" id="{00000000-0008-0000-1100-00002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5" name="Line 6441">
            <a:extLst>
              <a:ext uri="{FF2B5EF4-FFF2-40B4-BE49-F238E27FC236}">
                <a16:creationId xmlns:a16="http://schemas.microsoft.com/office/drawing/2014/main" id="{00000000-0008-0000-1100-00002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6" name="Group 6442">
          <a:extLst>
            <a:ext uri="{FF2B5EF4-FFF2-40B4-BE49-F238E27FC236}">
              <a16:creationId xmlns:a16="http://schemas.microsoft.com/office/drawing/2014/main" id="{00000000-0008-0000-1100-00002EA23F00}"/>
            </a:ext>
          </a:extLst>
        </xdr:cNvPr>
        <xdr:cNvGrpSpPr>
          <a:grpSpLocks/>
        </xdr:cNvGrpSpPr>
      </xdr:nvGrpSpPr>
      <xdr:grpSpPr bwMode="auto">
        <a:xfrm>
          <a:off x="4700588" y="10096500"/>
          <a:ext cx="266700" cy="0"/>
          <a:chOff x="466" y="3952"/>
          <a:chExt cx="28" cy="16"/>
        </a:xfrm>
      </xdr:grpSpPr>
      <xdr:sp macro="" textlink="">
        <xdr:nvSpPr>
          <xdr:cNvPr id="4171052" name="Line 6443">
            <a:extLst>
              <a:ext uri="{FF2B5EF4-FFF2-40B4-BE49-F238E27FC236}">
                <a16:creationId xmlns:a16="http://schemas.microsoft.com/office/drawing/2014/main" id="{00000000-0008-0000-1100-00002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3" name="Line 6444">
            <a:extLst>
              <a:ext uri="{FF2B5EF4-FFF2-40B4-BE49-F238E27FC236}">
                <a16:creationId xmlns:a16="http://schemas.microsoft.com/office/drawing/2014/main" id="{00000000-0008-0000-1100-00002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7" name="Group 6445">
          <a:extLst>
            <a:ext uri="{FF2B5EF4-FFF2-40B4-BE49-F238E27FC236}">
              <a16:creationId xmlns:a16="http://schemas.microsoft.com/office/drawing/2014/main" id="{00000000-0008-0000-1100-00002FA23F00}"/>
            </a:ext>
          </a:extLst>
        </xdr:cNvPr>
        <xdr:cNvGrpSpPr>
          <a:grpSpLocks/>
        </xdr:cNvGrpSpPr>
      </xdr:nvGrpSpPr>
      <xdr:grpSpPr bwMode="auto">
        <a:xfrm>
          <a:off x="4700588" y="10096500"/>
          <a:ext cx="266700" cy="0"/>
          <a:chOff x="466" y="3952"/>
          <a:chExt cx="28" cy="16"/>
        </a:xfrm>
      </xdr:grpSpPr>
      <xdr:sp macro="" textlink="">
        <xdr:nvSpPr>
          <xdr:cNvPr id="4171050" name="Line 6446">
            <a:extLst>
              <a:ext uri="{FF2B5EF4-FFF2-40B4-BE49-F238E27FC236}">
                <a16:creationId xmlns:a16="http://schemas.microsoft.com/office/drawing/2014/main" id="{00000000-0008-0000-1100-00002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1" name="Line 6447">
            <a:extLst>
              <a:ext uri="{FF2B5EF4-FFF2-40B4-BE49-F238E27FC236}">
                <a16:creationId xmlns:a16="http://schemas.microsoft.com/office/drawing/2014/main" id="{00000000-0008-0000-1100-00002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88" name="Group 6448">
          <a:extLst>
            <a:ext uri="{FF2B5EF4-FFF2-40B4-BE49-F238E27FC236}">
              <a16:creationId xmlns:a16="http://schemas.microsoft.com/office/drawing/2014/main" id="{00000000-0008-0000-1100-000030A23F00}"/>
            </a:ext>
          </a:extLst>
        </xdr:cNvPr>
        <xdr:cNvGrpSpPr>
          <a:grpSpLocks/>
        </xdr:cNvGrpSpPr>
      </xdr:nvGrpSpPr>
      <xdr:grpSpPr bwMode="auto">
        <a:xfrm>
          <a:off x="5486400" y="10096500"/>
          <a:ext cx="228600" cy="0"/>
          <a:chOff x="466" y="3952"/>
          <a:chExt cx="28" cy="16"/>
        </a:xfrm>
      </xdr:grpSpPr>
      <xdr:sp macro="" textlink="">
        <xdr:nvSpPr>
          <xdr:cNvPr id="4171048" name="Line 6449">
            <a:extLst>
              <a:ext uri="{FF2B5EF4-FFF2-40B4-BE49-F238E27FC236}">
                <a16:creationId xmlns:a16="http://schemas.microsoft.com/office/drawing/2014/main" id="{00000000-0008-0000-1100-00002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9" name="Line 6450">
            <a:extLst>
              <a:ext uri="{FF2B5EF4-FFF2-40B4-BE49-F238E27FC236}">
                <a16:creationId xmlns:a16="http://schemas.microsoft.com/office/drawing/2014/main" id="{00000000-0008-0000-1100-00002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9" name="Group 6451">
          <a:extLst>
            <a:ext uri="{FF2B5EF4-FFF2-40B4-BE49-F238E27FC236}">
              <a16:creationId xmlns:a16="http://schemas.microsoft.com/office/drawing/2014/main" id="{00000000-0008-0000-1100-000031A23F00}"/>
            </a:ext>
          </a:extLst>
        </xdr:cNvPr>
        <xdr:cNvGrpSpPr>
          <a:grpSpLocks/>
        </xdr:cNvGrpSpPr>
      </xdr:nvGrpSpPr>
      <xdr:grpSpPr bwMode="auto">
        <a:xfrm>
          <a:off x="4700588" y="10096500"/>
          <a:ext cx="266700" cy="0"/>
          <a:chOff x="466" y="3952"/>
          <a:chExt cx="28" cy="16"/>
        </a:xfrm>
      </xdr:grpSpPr>
      <xdr:sp macro="" textlink="">
        <xdr:nvSpPr>
          <xdr:cNvPr id="4171046" name="Line 6452">
            <a:extLst>
              <a:ext uri="{FF2B5EF4-FFF2-40B4-BE49-F238E27FC236}">
                <a16:creationId xmlns:a16="http://schemas.microsoft.com/office/drawing/2014/main" id="{00000000-0008-0000-1100-00002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7" name="Line 6453">
            <a:extLst>
              <a:ext uri="{FF2B5EF4-FFF2-40B4-BE49-F238E27FC236}">
                <a16:creationId xmlns:a16="http://schemas.microsoft.com/office/drawing/2014/main" id="{00000000-0008-0000-1100-00002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0" name="Group 6454">
          <a:extLst>
            <a:ext uri="{FF2B5EF4-FFF2-40B4-BE49-F238E27FC236}">
              <a16:creationId xmlns:a16="http://schemas.microsoft.com/office/drawing/2014/main" id="{00000000-0008-0000-1100-000032A23F00}"/>
            </a:ext>
          </a:extLst>
        </xdr:cNvPr>
        <xdr:cNvGrpSpPr>
          <a:grpSpLocks/>
        </xdr:cNvGrpSpPr>
      </xdr:nvGrpSpPr>
      <xdr:grpSpPr bwMode="auto">
        <a:xfrm>
          <a:off x="4700588" y="10096500"/>
          <a:ext cx="266700" cy="0"/>
          <a:chOff x="466" y="3952"/>
          <a:chExt cx="28" cy="16"/>
        </a:xfrm>
      </xdr:grpSpPr>
      <xdr:sp macro="" textlink="">
        <xdr:nvSpPr>
          <xdr:cNvPr id="4171044" name="Line 6455">
            <a:extLst>
              <a:ext uri="{FF2B5EF4-FFF2-40B4-BE49-F238E27FC236}">
                <a16:creationId xmlns:a16="http://schemas.microsoft.com/office/drawing/2014/main" id="{00000000-0008-0000-1100-00002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5" name="Line 6456">
            <a:extLst>
              <a:ext uri="{FF2B5EF4-FFF2-40B4-BE49-F238E27FC236}">
                <a16:creationId xmlns:a16="http://schemas.microsoft.com/office/drawing/2014/main" id="{00000000-0008-0000-1100-00002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1" name="Group 6457">
          <a:extLst>
            <a:ext uri="{FF2B5EF4-FFF2-40B4-BE49-F238E27FC236}">
              <a16:creationId xmlns:a16="http://schemas.microsoft.com/office/drawing/2014/main" id="{00000000-0008-0000-1100-000033A23F00}"/>
            </a:ext>
          </a:extLst>
        </xdr:cNvPr>
        <xdr:cNvGrpSpPr>
          <a:grpSpLocks/>
        </xdr:cNvGrpSpPr>
      </xdr:nvGrpSpPr>
      <xdr:grpSpPr bwMode="auto">
        <a:xfrm>
          <a:off x="4700588" y="10096500"/>
          <a:ext cx="266700" cy="0"/>
          <a:chOff x="466" y="3952"/>
          <a:chExt cx="28" cy="16"/>
        </a:xfrm>
      </xdr:grpSpPr>
      <xdr:sp macro="" textlink="">
        <xdr:nvSpPr>
          <xdr:cNvPr id="4171042" name="Line 6458">
            <a:extLst>
              <a:ext uri="{FF2B5EF4-FFF2-40B4-BE49-F238E27FC236}">
                <a16:creationId xmlns:a16="http://schemas.microsoft.com/office/drawing/2014/main" id="{00000000-0008-0000-1100-00002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3" name="Line 6459">
            <a:extLst>
              <a:ext uri="{FF2B5EF4-FFF2-40B4-BE49-F238E27FC236}">
                <a16:creationId xmlns:a16="http://schemas.microsoft.com/office/drawing/2014/main" id="{00000000-0008-0000-1100-00002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2" name="Group 6460">
          <a:extLst>
            <a:ext uri="{FF2B5EF4-FFF2-40B4-BE49-F238E27FC236}">
              <a16:creationId xmlns:a16="http://schemas.microsoft.com/office/drawing/2014/main" id="{00000000-0008-0000-1100-000034A23F00}"/>
            </a:ext>
          </a:extLst>
        </xdr:cNvPr>
        <xdr:cNvGrpSpPr>
          <a:grpSpLocks/>
        </xdr:cNvGrpSpPr>
      </xdr:nvGrpSpPr>
      <xdr:grpSpPr bwMode="auto">
        <a:xfrm>
          <a:off x="4700588" y="10096500"/>
          <a:ext cx="266700" cy="0"/>
          <a:chOff x="466" y="3952"/>
          <a:chExt cx="28" cy="16"/>
        </a:xfrm>
      </xdr:grpSpPr>
      <xdr:sp macro="" textlink="">
        <xdr:nvSpPr>
          <xdr:cNvPr id="4171040" name="Line 6461">
            <a:extLst>
              <a:ext uri="{FF2B5EF4-FFF2-40B4-BE49-F238E27FC236}">
                <a16:creationId xmlns:a16="http://schemas.microsoft.com/office/drawing/2014/main" id="{00000000-0008-0000-1100-00002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1" name="Line 6462">
            <a:extLst>
              <a:ext uri="{FF2B5EF4-FFF2-40B4-BE49-F238E27FC236}">
                <a16:creationId xmlns:a16="http://schemas.microsoft.com/office/drawing/2014/main" id="{00000000-0008-0000-1100-00002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93" name="Group 6463">
          <a:extLst>
            <a:ext uri="{FF2B5EF4-FFF2-40B4-BE49-F238E27FC236}">
              <a16:creationId xmlns:a16="http://schemas.microsoft.com/office/drawing/2014/main" id="{00000000-0008-0000-1100-000035A23F00}"/>
            </a:ext>
          </a:extLst>
        </xdr:cNvPr>
        <xdr:cNvGrpSpPr>
          <a:grpSpLocks/>
        </xdr:cNvGrpSpPr>
      </xdr:nvGrpSpPr>
      <xdr:grpSpPr bwMode="auto">
        <a:xfrm>
          <a:off x="4576763" y="10096500"/>
          <a:ext cx="228600" cy="0"/>
          <a:chOff x="466" y="3952"/>
          <a:chExt cx="28" cy="16"/>
        </a:xfrm>
      </xdr:grpSpPr>
      <xdr:sp macro="" textlink="">
        <xdr:nvSpPr>
          <xdr:cNvPr id="4171038" name="Line 6464">
            <a:extLst>
              <a:ext uri="{FF2B5EF4-FFF2-40B4-BE49-F238E27FC236}">
                <a16:creationId xmlns:a16="http://schemas.microsoft.com/office/drawing/2014/main" id="{00000000-0008-0000-1100-00001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9" name="Line 6465">
            <a:extLst>
              <a:ext uri="{FF2B5EF4-FFF2-40B4-BE49-F238E27FC236}">
                <a16:creationId xmlns:a16="http://schemas.microsoft.com/office/drawing/2014/main" id="{00000000-0008-0000-1100-00001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4" name="Group 6691">
          <a:extLst>
            <a:ext uri="{FF2B5EF4-FFF2-40B4-BE49-F238E27FC236}">
              <a16:creationId xmlns:a16="http://schemas.microsoft.com/office/drawing/2014/main" id="{00000000-0008-0000-1100-000036A23F00}"/>
            </a:ext>
          </a:extLst>
        </xdr:cNvPr>
        <xdr:cNvGrpSpPr>
          <a:grpSpLocks/>
        </xdr:cNvGrpSpPr>
      </xdr:nvGrpSpPr>
      <xdr:grpSpPr bwMode="auto">
        <a:xfrm>
          <a:off x="4117181" y="10096500"/>
          <a:ext cx="240507" cy="0"/>
          <a:chOff x="466" y="3952"/>
          <a:chExt cx="28" cy="16"/>
        </a:xfrm>
      </xdr:grpSpPr>
      <xdr:sp macro="" textlink="">
        <xdr:nvSpPr>
          <xdr:cNvPr id="4171036" name="Line 6692">
            <a:extLst>
              <a:ext uri="{FF2B5EF4-FFF2-40B4-BE49-F238E27FC236}">
                <a16:creationId xmlns:a16="http://schemas.microsoft.com/office/drawing/2014/main" id="{00000000-0008-0000-1100-00001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7" name="Line 6693">
            <a:extLst>
              <a:ext uri="{FF2B5EF4-FFF2-40B4-BE49-F238E27FC236}">
                <a16:creationId xmlns:a16="http://schemas.microsoft.com/office/drawing/2014/main" id="{00000000-0008-0000-1100-00001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5" name="Group 6694">
          <a:extLst>
            <a:ext uri="{FF2B5EF4-FFF2-40B4-BE49-F238E27FC236}">
              <a16:creationId xmlns:a16="http://schemas.microsoft.com/office/drawing/2014/main" id="{00000000-0008-0000-1100-000037A23F00}"/>
            </a:ext>
          </a:extLst>
        </xdr:cNvPr>
        <xdr:cNvGrpSpPr>
          <a:grpSpLocks/>
        </xdr:cNvGrpSpPr>
      </xdr:nvGrpSpPr>
      <xdr:grpSpPr bwMode="auto">
        <a:xfrm>
          <a:off x="4700588" y="10096500"/>
          <a:ext cx="266700" cy="0"/>
          <a:chOff x="466" y="3952"/>
          <a:chExt cx="28" cy="16"/>
        </a:xfrm>
      </xdr:grpSpPr>
      <xdr:sp macro="" textlink="">
        <xdr:nvSpPr>
          <xdr:cNvPr id="4171034" name="Line 6695">
            <a:extLst>
              <a:ext uri="{FF2B5EF4-FFF2-40B4-BE49-F238E27FC236}">
                <a16:creationId xmlns:a16="http://schemas.microsoft.com/office/drawing/2014/main" id="{00000000-0008-0000-1100-00001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5" name="Line 6696">
            <a:extLst>
              <a:ext uri="{FF2B5EF4-FFF2-40B4-BE49-F238E27FC236}">
                <a16:creationId xmlns:a16="http://schemas.microsoft.com/office/drawing/2014/main" id="{00000000-0008-0000-1100-00001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6" name="Group 6697">
          <a:extLst>
            <a:ext uri="{FF2B5EF4-FFF2-40B4-BE49-F238E27FC236}">
              <a16:creationId xmlns:a16="http://schemas.microsoft.com/office/drawing/2014/main" id="{00000000-0008-0000-1100-000038A23F00}"/>
            </a:ext>
          </a:extLst>
        </xdr:cNvPr>
        <xdr:cNvGrpSpPr>
          <a:grpSpLocks/>
        </xdr:cNvGrpSpPr>
      </xdr:nvGrpSpPr>
      <xdr:grpSpPr bwMode="auto">
        <a:xfrm>
          <a:off x="4117181" y="10096500"/>
          <a:ext cx="240507" cy="0"/>
          <a:chOff x="466" y="3952"/>
          <a:chExt cx="28" cy="16"/>
        </a:xfrm>
      </xdr:grpSpPr>
      <xdr:sp macro="" textlink="">
        <xdr:nvSpPr>
          <xdr:cNvPr id="4171032" name="Line 6698">
            <a:extLst>
              <a:ext uri="{FF2B5EF4-FFF2-40B4-BE49-F238E27FC236}">
                <a16:creationId xmlns:a16="http://schemas.microsoft.com/office/drawing/2014/main" id="{00000000-0008-0000-1100-00001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3" name="Line 6699">
            <a:extLst>
              <a:ext uri="{FF2B5EF4-FFF2-40B4-BE49-F238E27FC236}">
                <a16:creationId xmlns:a16="http://schemas.microsoft.com/office/drawing/2014/main" id="{00000000-0008-0000-1100-00001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7" name="Group 6700">
          <a:extLst>
            <a:ext uri="{FF2B5EF4-FFF2-40B4-BE49-F238E27FC236}">
              <a16:creationId xmlns:a16="http://schemas.microsoft.com/office/drawing/2014/main" id="{00000000-0008-0000-1100-000039A23F00}"/>
            </a:ext>
          </a:extLst>
        </xdr:cNvPr>
        <xdr:cNvGrpSpPr>
          <a:grpSpLocks/>
        </xdr:cNvGrpSpPr>
      </xdr:nvGrpSpPr>
      <xdr:grpSpPr bwMode="auto">
        <a:xfrm>
          <a:off x="4700588" y="10096500"/>
          <a:ext cx="266700" cy="0"/>
          <a:chOff x="466" y="3952"/>
          <a:chExt cx="28" cy="16"/>
        </a:xfrm>
      </xdr:grpSpPr>
      <xdr:sp macro="" textlink="">
        <xdr:nvSpPr>
          <xdr:cNvPr id="4171030" name="Line 6701">
            <a:extLst>
              <a:ext uri="{FF2B5EF4-FFF2-40B4-BE49-F238E27FC236}">
                <a16:creationId xmlns:a16="http://schemas.microsoft.com/office/drawing/2014/main" id="{00000000-0008-0000-1100-00001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1" name="Line 6702">
            <a:extLst>
              <a:ext uri="{FF2B5EF4-FFF2-40B4-BE49-F238E27FC236}">
                <a16:creationId xmlns:a16="http://schemas.microsoft.com/office/drawing/2014/main" id="{00000000-0008-0000-1100-00001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8" name="Group 6703">
          <a:extLst>
            <a:ext uri="{FF2B5EF4-FFF2-40B4-BE49-F238E27FC236}">
              <a16:creationId xmlns:a16="http://schemas.microsoft.com/office/drawing/2014/main" id="{00000000-0008-0000-1100-00003AA23F00}"/>
            </a:ext>
          </a:extLst>
        </xdr:cNvPr>
        <xdr:cNvGrpSpPr>
          <a:grpSpLocks/>
        </xdr:cNvGrpSpPr>
      </xdr:nvGrpSpPr>
      <xdr:grpSpPr bwMode="auto">
        <a:xfrm>
          <a:off x="4117181" y="10096500"/>
          <a:ext cx="240507" cy="0"/>
          <a:chOff x="466" y="3952"/>
          <a:chExt cx="28" cy="16"/>
        </a:xfrm>
      </xdr:grpSpPr>
      <xdr:sp macro="" textlink="">
        <xdr:nvSpPr>
          <xdr:cNvPr id="4171028" name="Line 6704">
            <a:extLst>
              <a:ext uri="{FF2B5EF4-FFF2-40B4-BE49-F238E27FC236}">
                <a16:creationId xmlns:a16="http://schemas.microsoft.com/office/drawing/2014/main" id="{00000000-0008-0000-1100-00001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9" name="Line 6705">
            <a:extLst>
              <a:ext uri="{FF2B5EF4-FFF2-40B4-BE49-F238E27FC236}">
                <a16:creationId xmlns:a16="http://schemas.microsoft.com/office/drawing/2014/main" id="{00000000-0008-0000-1100-00001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9" name="Group 6706">
          <a:extLst>
            <a:ext uri="{FF2B5EF4-FFF2-40B4-BE49-F238E27FC236}">
              <a16:creationId xmlns:a16="http://schemas.microsoft.com/office/drawing/2014/main" id="{00000000-0008-0000-1100-00003BA23F00}"/>
            </a:ext>
          </a:extLst>
        </xdr:cNvPr>
        <xdr:cNvGrpSpPr>
          <a:grpSpLocks/>
        </xdr:cNvGrpSpPr>
      </xdr:nvGrpSpPr>
      <xdr:grpSpPr bwMode="auto">
        <a:xfrm>
          <a:off x="4700588" y="10096500"/>
          <a:ext cx="266700" cy="0"/>
          <a:chOff x="466" y="3952"/>
          <a:chExt cx="28" cy="16"/>
        </a:xfrm>
      </xdr:grpSpPr>
      <xdr:sp macro="" textlink="">
        <xdr:nvSpPr>
          <xdr:cNvPr id="4171026" name="Line 6707">
            <a:extLst>
              <a:ext uri="{FF2B5EF4-FFF2-40B4-BE49-F238E27FC236}">
                <a16:creationId xmlns:a16="http://schemas.microsoft.com/office/drawing/2014/main" id="{00000000-0008-0000-1100-00001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7" name="Line 6708">
            <a:extLst>
              <a:ext uri="{FF2B5EF4-FFF2-40B4-BE49-F238E27FC236}">
                <a16:creationId xmlns:a16="http://schemas.microsoft.com/office/drawing/2014/main" id="{00000000-0008-0000-1100-00001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0" name="Group 6709">
          <a:extLst>
            <a:ext uri="{FF2B5EF4-FFF2-40B4-BE49-F238E27FC236}">
              <a16:creationId xmlns:a16="http://schemas.microsoft.com/office/drawing/2014/main" id="{00000000-0008-0000-1100-00003CA23F00}"/>
            </a:ext>
          </a:extLst>
        </xdr:cNvPr>
        <xdr:cNvGrpSpPr>
          <a:grpSpLocks/>
        </xdr:cNvGrpSpPr>
      </xdr:nvGrpSpPr>
      <xdr:grpSpPr bwMode="auto">
        <a:xfrm>
          <a:off x="4117181" y="10096500"/>
          <a:ext cx="240507" cy="0"/>
          <a:chOff x="466" y="3952"/>
          <a:chExt cx="28" cy="16"/>
        </a:xfrm>
      </xdr:grpSpPr>
      <xdr:sp macro="" textlink="">
        <xdr:nvSpPr>
          <xdr:cNvPr id="4171024" name="Line 6710">
            <a:extLst>
              <a:ext uri="{FF2B5EF4-FFF2-40B4-BE49-F238E27FC236}">
                <a16:creationId xmlns:a16="http://schemas.microsoft.com/office/drawing/2014/main" id="{00000000-0008-0000-1100-00001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5" name="Line 6711">
            <a:extLst>
              <a:ext uri="{FF2B5EF4-FFF2-40B4-BE49-F238E27FC236}">
                <a16:creationId xmlns:a16="http://schemas.microsoft.com/office/drawing/2014/main" id="{00000000-0008-0000-1100-00001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1" name="Group 6712">
          <a:extLst>
            <a:ext uri="{FF2B5EF4-FFF2-40B4-BE49-F238E27FC236}">
              <a16:creationId xmlns:a16="http://schemas.microsoft.com/office/drawing/2014/main" id="{00000000-0008-0000-1100-00003DA23F00}"/>
            </a:ext>
          </a:extLst>
        </xdr:cNvPr>
        <xdr:cNvGrpSpPr>
          <a:grpSpLocks/>
        </xdr:cNvGrpSpPr>
      </xdr:nvGrpSpPr>
      <xdr:grpSpPr bwMode="auto">
        <a:xfrm>
          <a:off x="4117181" y="10096500"/>
          <a:ext cx="240507" cy="0"/>
          <a:chOff x="466" y="3952"/>
          <a:chExt cx="28" cy="16"/>
        </a:xfrm>
      </xdr:grpSpPr>
      <xdr:sp macro="" textlink="">
        <xdr:nvSpPr>
          <xdr:cNvPr id="4171022" name="Line 6713">
            <a:extLst>
              <a:ext uri="{FF2B5EF4-FFF2-40B4-BE49-F238E27FC236}">
                <a16:creationId xmlns:a16="http://schemas.microsoft.com/office/drawing/2014/main" id="{00000000-0008-0000-1100-00000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3" name="Line 6714">
            <a:extLst>
              <a:ext uri="{FF2B5EF4-FFF2-40B4-BE49-F238E27FC236}">
                <a16:creationId xmlns:a16="http://schemas.microsoft.com/office/drawing/2014/main" id="{00000000-0008-0000-1100-00000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2" name="Group 6715">
          <a:extLst>
            <a:ext uri="{FF2B5EF4-FFF2-40B4-BE49-F238E27FC236}">
              <a16:creationId xmlns:a16="http://schemas.microsoft.com/office/drawing/2014/main" id="{00000000-0008-0000-1100-00003EA23F00}"/>
            </a:ext>
          </a:extLst>
        </xdr:cNvPr>
        <xdr:cNvGrpSpPr>
          <a:grpSpLocks/>
        </xdr:cNvGrpSpPr>
      </xdr:nvGrpSpPr>
      <xdr:grpSpPr bwMode="auto">
        <a:xfrm>
          <a:off x="4117181" y="10096500"/>
          <a:ext cx="240507" cy="0"/>
          <a:chOff x="466" y="3952"/>
          <a:chExt cx="28" cy="16"/>
        </a:xfrm>
      </xdr:grpSpPr>
      <xdr:sp macro="" textlink="">
        <xdr:nvSpPr>
          <xdr:cNvPr id="4171020" name="Line 6716">
            <a:extLst>
              <a:ext uri="{FF2B5EF4-FFF2-40B4-BE49-F238E27FC236}">
                <a16:creationId xmlns:a16="http://schemas.microsoft.com/office/drawing/2014/main" id="{00000000-0008-0000-1100-00000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1" name="Line 6717">
            <a:extLst>
              <a:ext uri="{FF2B5EF4-FFF2-40B4-BE49-F238E27FC236}">
                <a16:creationId xmlns:a16="http://schemas.microsoft.com/office/drawing/2014/main" id="{00000000-0008-0000-1100-00000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3" name="Group 6718">
          <a:extLst>
            <a:ext uri="{FF2B5EF4-FFF2-40B4-BE49-F238E27FC236}">
              <a16:creationId xmlns:a16="http://schemas.microsoft.com/office/drawing/2014/main" id="{00000000-0008-0000-1100-00003FA23F00}"/>
            </a:ext>
          </a:extLst>
        </xdr:cNvPr>
        <xdr:cNvGrpSpPr>
          <a:grpSpLocks/>
        </xdr:cNvGrpSpPr>
      </xdr:nvGrpSpPr>
      <xdr:grpSpPr bwMode="auto">
        <a:xfrm>
          <a:off x="4117181" y="10096500"/>
          <a:ext cx="240507" cy="0"/>
          <a:chOff x="466" y="3952"/>
          <a:chExt cx="28" cy="16"/>
        </a:xfrm>
      </xdr:grpSpPr>
      <xdr:sp macro="" textlink="">
        <xdr:nvSpPr>
          <xdr:cNvPr id="4171018" name="Line 6719">
            <a:extLst>
              <a:ext uri="{FF2B5EF4-FFF2-40B4-BE49-F238E27FC236}">
                <a16:creationId xmlns:a16="http://schemas.microsoft.com/office/drawing/2014/main" id="{00000000-0008-0000-1100-00000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9" name="Line 6720">
            <a:extLst>
              <a:ext uri="{FF2B5EF4-FFF2-40B4-BE49-F238E27FC236}">
                <a16:creationId xmlns:a16="http://schemas.microsoft.com/office/drawing/2014/main" id="{00000000-0008-0000-1100-00000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4" name="Group 6721">
          <a:extLst>
            <a:ext uri="{FF2B5EF4-FFF2-40B4-BE49-F238E27FC236}">
              <a16:creationId xmlns:a16="http://schemas.microsoft.com/office/drawing/2014/main" id="{00000000-0008-0000-1100-000040A23F00}"/>
            </a:ext>
          </a:extLst>
        </xdr:cNvPr>
        <xdr:cNvGrpSpPr>
          <a:grpSpLocks/>
        </xdr:cNvGrpSpPr>
      </xdr:nvGrpSpPr>
      <xdr:grpSpPr bwMode="auto">
        <a:xfrm>
          <a:off x="5143500" y="10096500"/>
          <a:ext cx="0" cy="0"/>
          <a:chOff x="466" y="3952"/>
          <a:chExt cx="28" cy="16"/>
        </a:xfrm>
      </xdr:grpSpPr>
      <xdr:sp macro="" textlink="">
        <xdr:nvSpPr>
          <xdr:cNvPr id="4171016" name="Line 6722">
            <a:extLst>
              <a:ext uri="{FF2B5EF4-FFF2-40B4-BE49-F238E27FC236}">
                <a16:creationId xmlns:a16="http://schemas.microsoft.com/office/drawing/2014/main" id="{00000000-0008-0000-1100-00000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7" name="Line 6723">
            <a:extLst>
              <a:ext uri="{FF2B5EF4-FFF2-40B4-BE49-F238E27FC236}">
                <a16:creationId xmlns:a16="http://schemas.microsoft.com/office/drawing/2014/main" id="{00000000-0008-0000-1100-00000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5" name="Group 6724">
          <a:extLst>
            <a:ext uri="{FF2B5EF4-FFF2-40B4-BE49-F238E27FC236}">
              <a16:creationId xmlns:a16="http://schemas.microsoft.com/office/drawing/2014/main" id="{00000000-0008-0000-1100-000041A23F00}"/>
            </a:ext>
          </a:extLst>
        </xdr:cNvPr>
        <xdr:cNvGrpSpPr>
          <a:grpSpLocks/>
        </xdr:cNvGrpSpPr>
      </xdr:nvGrpSpPr>
      <xdr:grpSpPr bwMode="auto">
        <a:xfrm>
          <a:off x="5143500" y="10096500"/>
          <a:ext cx="0" cy="0"/>
          <a:chOff x="466" y="3952"/>
          <a:chExt cx="28" cy="16"/>
        </a:xfrm>
      </xdr:grpSpPr>
      <xdr:sp macro="" textlink="">
        <xdr:nvSpPr>
          <xdr:cNvPr id="4171014" name="Line 6725">
            <a:extLst>
              <a:ext uri="{FF2B5EF4-FFF2-40B4-BE49-F238E27FC236}">
                <a16:creationId xmlns:a16="http://schemas.microsoft.com/office/drawing/2014/main" id="{00000000-0008-0000-1100-00000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5" name="Line 6726">
            <a:extLst>
              <a:ext uri="{FF2B5EF4-FFF2-40B4-BE49-F238E27FC236}">
                <a16:creationId xmlns:a16="http://schemas.microsoft.com/office/drawing/2014/main" id="{00000000-0008-0000-1100-00000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6" name="Group 6727">
          <a:extLst>
            <a:ext uri="{FF2B5EF4-FFF2-40B4-BE49-F238E27FC236}">
              <a16:creationId xmlns:a16="http://schemas.microsoft.com/office/drawing/2014/main" id="{00000000-0008-0000-1100-000042A23F00}"/>
            </a:ext>
          </a:extLst>
        </xdr:cNvPr>
        <xdr:cNvGrpSpPr>
          <a:grpSpLocks/>
        </xdr:cNvGrpSpPr>
      </xdr:nvGrpSpPr>
      <xdr:grpSpPr bwMode="auto">
        <a:xfrm>
          <a:off x="5143500" y="10096500"/>
          <a:ext cx="0" cy="0"/>
          <a:chOff x="466" y="3952"/>
          <a:chExt cx="28" cy="16"/>
        </a:xfrm>
      </xdr:grpSpPr>
      <xdr:sp macro="" textlink="">
        <xdr:nvSpPr>
          <xdr:cNvPr id="4171012" name="Line 6728">
            <a:extLst>
              <a:ext uri="{FF2B5EF4-FFF2-40B4-BE49-F238E27FC236}">
                <a16:creationId xmlns:a16="http://schemas.microsoft.com/office/drawing/2014/main" id="{00000000-0008-0000-1100-00000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3" name="Line 6729">
            <a:extLst>
              <a:ext uri="{FF2B5EF4-FFF2-40B4-BE49-F238E27FC236}">
                <a16:creationId xmlns:a16="http://schemas.microsoft.com/office/drawing/2014/main" id="{00000000-0008-0000-1100-00000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7" name="Group 6730">
          <a:extLst>
            <a:ext uri="{FF2B5EF4-FFF2-40B4-BE49-F238E27FC236}">
              <a16:creationId xmlns:a16="http://schemas.microsoft.com/office/drawing/2014/main" id="{00000000-0008-0000-1100-000043A23F00}"/>
            </a:ext>
          </a:extLst>
        </xdr:cNvPr>
        <xdr:cNvGrpSpPr>
          <a:grpSpLocks/>
        </xdr:cNvGrpSpPr>
      </xdr:nvGrpSpPr>
      <xdr:grpSpPr bwMode="auto">
        <a:xfrm>
          <a:off x="5143500" y="10096500"/>
          <a:ext cx="0" cy="0"/>
          <a:chOff x="466" y="3952"/>
          <a:chExt cx="28" cy="16"/>
        </a:xfrm>
      </xdr:grpSpPr>
      <xdr:sp macro="" textlink="">
        <xdr:nvSpPr>
          <xdr:cNvPr id="4171010" name="Line 6731">
            <a:extLst>
              <a:ext uri="{FF2B5EF4-FFF2-40B4-BE49-F238E27FC236}">
                <a16:creationId xmlns:a16="http://schemas.microsoft.com/office/drawing/2014/main" id="{00000000-0008-0000-1100-00000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1" name="Line 6732">
            <a:extLst>
              <a:ext uri="{FF2B5EF4-FFF2-40B4-BE49-F238E27FC236}">
                <a16:creationId xmlns:a16="http://schemas.microsoft.com/office/drawing/2014/main" id="{00000000-0008-0000-1100-00000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308" name="Group 6733">
          <a:extLst>
            <a:ext uri="{FF2B5EF4-FFF2-40B4-BE49-F238E27FC236}">
              <a16:creationId xmlns:a16="http://schemas.microsoft.com/office/drawing/2014/main" id="{00000000-0008-0000-1100-000044A23F00}"/>
            </a:ext>
          </a:extLst>
        </xdr:cNvPr>
        <xdr:cNvGrpSpPr>
          <a:grpSpLocks/>
        </xdr:cNvGrpSpPr>
      </xdr:nvGrpSpPr>
      <xdr:grpSpPr bwMode="auto">
        <a:xfrm>
          <a:off x="4050506" y="10096500"/>
          <a:ext cx="266700" cy="0"/>
          <a:chOff x="466" y="3952"/>
          <a:chExt cx="28" cy="16"/>
        </a:xfrm>
      </xdr:grpSpPr>
      <xdr:sp macro="" textlink="">
        <xdr:nvSpPr>
          <xdr:cNvPr id="4171008" name="Line 6734">
            <a:extLst>
              <a:ext uri="{FF2B5EF4-FFF2-40B4-BE49-F238E27FC236}">
                <a16:creationId xmlns:a16="http://schemas.microsoft.com/office/drawing/2014/main" id="{00000000-0008-0000-1100-00000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9" name="Line 6735">
            <a:extLst>
              <a:ext uri="{FF2B5EF4-FFF2-40B4-BE49-F238E27FC236}">
                <a16:creationId xmlns:a16="http://schemas.microsoft.com/office/drawing/2014/main" id="{00000000-0008-0000-1100-00000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309" name="Group 6736">
          <a:extLst>
            <a:ext uri="{FF2B5EF4-FFF2-40B4-BE49-F238E27FC236}">
              <a16:creationId xmlns:a16="http://schemas.microsoft.com/office/drawing/2014/main" id="{00000000-0008-0000-1100-000045A23F00}"/>
            </a:ext>
          </a:extLst>
        </xdr:cNvPr>
        <xdr:cNvGrpSpPr>
          <a:grpSpLocks/>
        </xdr:cNvGrpSpPr>
      </xdr:nvGrpSpPr>
      <xdr:grpSpPr bwMode="auto">
        <a:xfrm>
          <a:off x="4031456" y="10096500"/>
          <a:ext cx="266700" cy="0"/>
          <a:chOff x="466" y="3952"/>
          <a:chExt cx="28" cy="16"/>
        </a:xfrm>
      </xdr:grpSpPr>
      <xdr:sp macro="" textlink="">
        <xdr:nvSpPr>
          <xdr:cNvPr id="4171006" name="Line 6737">
            <a:extLst>
              <a:ext uri="{FF2B5EF4-FFF2-40B4-BE49-F238E27FC236}">
                <a16:creationId xmlns:a16="http://schemas.microsoft.com/office/drawing/2014/main" id="{00000000-0008-0000-1100-0000F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7" name="Line 6738">
            <a:extLst>
              <a:ext uri="{FF2B5EF4-FFF2-40B4-BE49-F238E27FC236}">
                <a16:creationId xmlns:a16="http://schemas.microsoft.com/office/drawing/2014/main" id="{00000000-0008-0000-1100-0000F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0" name="Group 6739">
          <a:extLst>
            <a:ext uri="{FF2B5EF4-FFF2-40B4-BE49-F238E27FC236}">
              <a16:creationId xmlns:a16="http://schemas.microsoft.com/office/drawing/2014/main" id="{00000000-0008-0000-1100-000046A23F00}"/>
            </a:ext>
          </a:extLst>
        </xdr:cNvPr>
        <xdr:cNvGrpSpPr>
          <a:grpSpLocks/>
        </xdr:cNvGrpSpPr>
      </xdr:nvGrpSpPr>
      <xdr:grpSpPr bwMode="auto">
        <a:xfrm>
          <a:off x="4060031" y="10096500"/>
          <a:ext cx="266700" cy="0"/>
          <a:chOff x="466" y="3952"/>
          <a:chExt cx="28" cy="16"/>
        </a:xfrm>
      </xdr:grpSpPr>
      <xdr:sp macro="" textlink="">
        <xdr:nvSpPr>
          <xdr:cNvPr id="4171004" name="Line 6740">
            <a:extLst>
              <a:ext uri="{FF2B5EF4-FFF2-40B4-BE49-F238E27FC236}">
                <a16:creationId xmlns:a16="http://schemas.microsoft.com/office/drawing/2014/main" id="{00000000-0008-0000-1100-0000F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5" name="Line 6741">
            <a:extLst>
              <a:ext uri="{FF2B5EF4-FFF2-40B4-BE49-F238E27FC236}">
                <a16:creationId xmlns:a16="http://schemas.microsoft.com/office/drawing/2014/main" id="{00000000-0008-0000-1100-0000F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311" name="Group 6742">
          <a:extLst>
            <a:ext uri="{FF2B5EF4-FFF2-40B4-BE49-F238E27FC236}">
              <a16:creationId xmlns:a16="http://schemas.microsoft.com/office/drawing/2014/main" id="{00000000-0008-0000-1100-000047A23F00}"/>
            </a:ext>
          </a:extLst>
        </xdr:cNvPr>
        <xdr:cNvGrpSpPr>
          <a:grpSpLocks/>
        </xdr:cNvGrpSpPr>
      </xdr:nvGrpSpPr>
      <xdr:grpSpPr bwMode="auto">
        <a:xfrm>
          <a:off x="4633913" y="10096500"/>
          <a:ext cx="266700" cy="0"/>
          <a:chOff x="466" y="3952"/>
          <a:chExt cx="28" cy="16"/>
        </a:xfrm>
      </xdr:grpSpPr>
      <xdr:sp macro="" textlink="">
        <xdr:nvSpPr>
          <xdr:cNvPr id="4171002" name="Line 6743">
            <a:extLst>
              <a:ext uri="{FF2B5EF4-FFF2-40B4-BE49-F238E27FC236}">
                <a16:creationId xmlns:a16="http://schemas.microsoft.com/office/drawing/2014/main" id="{00000000-0008-0000-1100-0000F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3" name="Line 6744">
            <a:extLst>
              <a:ext uri="{FF2B5EF4-FFF2-40B4-BE49-F238E27FC236}">
                <a16:creationId xmlns:a16="http://schemas.microsoft.com/office/drawing/2014/main" id="{00000000-0008-0000-1100-0000F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312" name="Group 6745">
          <a:extLst>
            <a:ext uri="{FF2B5EF4-FFF2-40B4-BE49-F238E27FC236}">
              <a16:creationId xmlns:a16="http://schemas.microsoft.com/office/drawing/2014/main" id="{00000000-0008-0000-1100-000048A23F00}"/>
            </a:ext>
          </a:extLst>
        </xdr:cNvPr>
        <xdr:cNvGrpSpPr>
          <a:grpSpLocks/>
        </xdr:cNvGrpSpPr>
      </xdr:nvGrpSpPr>
      <xdr:grpSpPr bwMode="auto">
        <a:xfrm>
          <a:off x="4662488" y="10096500"/>
          <a:ext cx="266700" cy="0"/>
          <a:chOff x="466" y="3952"/>
          <a:chExt cx="28" cy="16"/>
        </a:xfrm>
      </xdr:grpSpPr>
      <xdr:sp macro="" textlink="">
        <xdr:nvSpPr>
          <xdr:cNvPr id="4171000" name="Line 6746">
            <a:extLst>
              <a:ext uri="{FF2B5EF4-FFF2-40B4-BE49-F238E27FC236}">
                <a16:creationId xmlns:a16="http://schemas.microsoft.com/office/drawing/2014/main" id="{00000000-0008-0000-1100-0000F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1" name="Line 6747">
            <a:extLst>
              <a:ext uri="{FF2B5EF4-FFF2-40B4-BE49-F238E27FC236}">
                <a16:creationId xmlns:a16="http://schemas.microsoft.com/office/drawing/2014/main" id="{00000000-0008-0000-1100-0000F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313" name="Group 6748">
          <a:extLst>
            <a:ext uri="{FF2B5EF4-FFF2-40B4-BE49-F238E27FC236}">
              <a16:creationId xmlns:a16="http://schemas.microsoft.com/office/drawing/2014/main" id="{00000000-0008-0000-1100-000049A23F00}"/>
            </a:ext>
          </a:extLst>
        </xdr:cNvPr>
        <xdr:cNvGrpSpPr>
          <a:grpSpLocks/>
        </xdr:cNvGrpSpPr>
      </xdr:nvGrpSpPr>
      <xdr:grpSpPr bwMode="auto">
        <a:xfrm>
          <a:off x="4652963" y="10096500"/>
          <a:ext cx="266700" cy="0"/>
          <a:chOff x="466" y="3952"/>
          <a:chExt cx="28" cy="16"/>
        </a:xfrm>
      </xdr:grpSpPr>
      <xdr:sp macro="" textlink="">
        <xdr:nvSpPr>
          <xdr:cNvPr id="4170998" name="Line 6749">
            <a:extLst>
              <a:ext uri="{FF2B5EF4-FFF2-40B4-BE49-F238E27FC236}">
                <a16:creationId xmlns:a16="http://schemas.microsoft.com/office/drawing/2014/main" id="{00000000-0008-0000-1100-0000F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9" name="Line 6750">
            <a:extLst>
              <a:ext uri="{FF2B5EF4-FFF2-40B4-BE49-F238E27FC236}">
                <a16:creationId xmlns:a16="http://schemas.microsoft.com/office/drawing/2014/main" id="{00000000-0008-0000-1100-0000F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314" name="Group 6751">
          <a:extLst>
            <a:ext uri="{FF2B5EF4-FFF2-40B4-BE49-F238E27FC236}">
              <a16:creationId xmlns:a16="http://schemas.microsoft.com/office/drawing/2014/main" id="{00000000-0008-0000-1100-00004AA23F00}"/>
            </a:ext>
          </a:extLst>
        </xdr:cNvPr>
        <xdr:cNvGrpSpPr>
          <a:grpSpLocks/>
        </xdr:cNvGrpSpPr>
      </xdr:nvGrpSpPr>
      <xdr:grpSpPr bwMode="auto">
        <a:xfrm>
          <a:off x="4040981" y="10096500"/>
          <a:ext cx="266700" cy="0"/>
          <a:chOff x="466" y="3952"/>
          <a:chExt cx="28" cy="16"/>
        </a:xfrm>
      </xdr:grpSpPr>
      <xdr:sp macro="" textlink="">
        <xdr:nvSpPr>
          <xdr:cNvPr id="4170996" name="Line 6752">
            <a:extLst>
              <a:ext uri="{FF2B5EF4-FFF2-40B4-BE49-F238E27FC236}">
                <a16:creationId xmlns:a16="http://schemas.microsoft.com/office/drawing/2014/main" id="{00000000-0008-0000-1100-0000F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7" name="Line 6753">
            <a:extLst>
              <a:ext uri="{FF2B5EF4-FFF2-40B4-BE49-F238E27FC236}">
                <a16:creationId xmlns:a16="http://schemas.microsoft.com/office/drawing/2014/main" id="{00000000-0008-0000-1100-0000F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315" name="Group 6754">
          <a:extLst>
            <a:ext uri="{FF2B5EF4-FFF2-40B4-BE49-F238E27FC236}">
              <a16:creationId xmlns:a16="http://schemas.microsoft.com/office/drawing/2014/main" id="{00000000-0008-0000-1100-00004BA23F00}"/>
            </a:ext>
          </a:extLst>
        </xdr:cNvPr>
        <xdr:cNvGrpSpPr>
          <a:grpSpLocks/>
        </xdr:cNvGrpSpPr>
      </xdr:nvGrpSpPr>
      <xdr:grpSpPr bwMode="auto">
        <a:xfrm>
          <a:off x="4088606" y="10096500"/>
          <a:ext cx="269082" cy="0"/>
          <a:chOff x="466" y="3952"/>
          <a:chExt cx="28" cy="16"/>
        </a:xfrm>
      </xdr:grpSpPr>
      <xdr:sp macro="" textlink="">
        <xdr:nvSpPr>
          <xdr:cNvPr id="4170994" name="Line 6755">
            <a:extLst>
              <a:ext uri="{FF2B5EF4-FFF2-40B4-BE49-F238E27FC236}">
                <a16:creationId xmlns:a16="http://schemas.microsoft.com/office/drawing/2014/main" id="{00000000-0008-0000-1100-0000F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5" name="Line 6756">
            <a:extLst>
              <a:ext uri="{FF2B5EF4-FFF2-40B4-BE49-F238E27FC236}">
                <a16:creationId xmlns:a16="http://schemas.microsoft.com/office/drawing/2014/main" id="{00000000-0008-0000-1100-0000F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316" name="Group 6757">
          <a:extLst>
            <a:ext uri="{FF2B5EF4-FFF2-40B4-BE49-F238E27FC236}">
              <a16:creationId xmlns:a16="http://schemas.microsoft.com/office/drawing/2014/main" id="{00000000-0008-0000-1100-00004CA23F00}"/>
            </a:ext>
          </a:extLst>
        </xdr:cNvPr>
        <xdr:cNvGrpSpPr>
          <a:grpSpLocks/>
        </xdr:cNvGrpSpPr>
      </xdr:nvGrpSpPr>
      <xdr:grpSpPr bwMode="auto">
        <a:xfrm>
          <a:off x="4069556" y="10096500"/>
          <a:ext cx="266700" cy="0"/>
          <a:chOff x="466" y="3952"/>
          <a:chExt cx="28" cy="16"/>
        </a:xfrm>
      </xdr:grpSpPr>
      <xdr:sp macro="" textlink="">
        <xdr:nvSpPr>
          <xdr:cNvPr id="4170992" name="Line 6758">
            <a:extLst>
              <a:ext uri="{FF2B5EF4-FFF2-40B4-BE49-F238E27FC236}">
                <a16:creationId xmlns:a16="http://schemas.microsoft.com/office/drawing/2014/main" id="{00000000-0008-0000-1100-0000F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3" name="Line 6759">
            <a:extLst>
              <a:ext uri="{FF2B5EF4-FFF2-40B4-BE49-F238E27FC236}">
                <a16:creationId xmlns:a16="http://schemas.microsoft.com/office/drawing/2014/main" id="{00000000-0008-0000-1100-0000F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7" name="Group 6760">
          <a:extLst>
            <a:ext uri="{FF2B5EF4-FFF2-40B4-BE49-F238E27FC236}">
              <a16:creationId xmlns:a16="http://schemas.microsoft.com/office/drawing/2014/main" id="{00000000-0008-0000-1100-00004DA23F00}"/>
            </a:ext>
          </a:extLst>
        </xdr:cNvPr>
        <xdr:cNvGrpSpPr>
          <a:grpSpLocks/>
        </xdr:cNvGrpSpPr>
      </xdr:nvGrpSpPr>
      <xdr:grpSpPr bwMode="auto">
        <a:xfrm>
          <a:off x="4060031" y="10096500"/>
          <a:ext cx="266700" cy="0"/>
          <a:chOff x="466" y="3952"/>
          <a:chExt cx="28" cy="16"/>
        </a:xfrm>
      </xdr:grpSpPr>
      <xdr:sp macro="" textlink="">
        <xdr:nvSpPr>
          <xdr:cNvPr id="4170990" name="Line 6761">
            <a:extLst>
              <a:ext uri="{FF2B5EF4-FFF2-40B4-BE49-F238E27FC236}">
                <a16:creationId xmlns:a16="http://schemas.microsoft.com/office/drawing/2014/main" id="{00000000-0008-0000-1100-0000E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1" name="Line 6762">
            <a:extLst>
              <a:ext uri="{FF2B5EF4-FFF2-40B4-BE49-F238E27FC236}">
                <a16:creationId xmlns:a16="http://schemas.microsoft.com/office/drawing/2014/main" id="{00000000-0008-0000-1100-0000E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8" name="Group 6763">
          <a:extLst>
            <a:ext uri="{FF2B5EF4-FFF2-40B4-BE49-F238E27FC236}">
              <a16:creationId xmlns:a16="http://schemas.microsoft.com/office/drawing/2014/main" id="{00000000-0008-0000-1100-00004EA23F00}"/>
            </a:ext>
          </a:extLst>
        </xdr:cNvPr>
        <xdr:cNvGrpSpPr>
          <a:grpSpLocks/>
        </xdr:cNvGrpSpPr>
      </xdr:nvGrpSpPr>
      <xdr:grpSpPr bwMode="auto">
        <a:xfrm>
          <a:off x="4117181" y="10096500"/>
          <a:ext cx="240507" cy="0"/>
          <a:chOff x="466" y="3952"/>
          <a:chExt cx="28" cy="16"/>
        </a:xfrm>
      </xdr:grpSpPr>
      <xdr:sp macro="" textlink="">
        <xdr:nvSpPr>
          <xdr:cNvPr id="4170988" name="Line 6764">
            <a:extLst>
              <a:ext uri="{FF2B5EF4-FFF2-40B4-BE49-F238E27FC236}">
                <a16:creationId xmlns:a16="http://schemas.microsoft.com/office/drawing/2014/main" id="{00000000-0008-0000-1100-0000E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9" name="Line 6765">
            <a:extLst>
              <a:ext uri="{FF2B5EF4-FFF2-40B4-BE49-F238E27FC236}">
                <a16:creationId xmlns:a16="http://schemas.microsoft.com/office/drawing/2014/main" id="{00000000-0008-0000-1100-0000E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9" name="Group 6766">
          <a:extLst>
            <a:ext uri="{FF2B5EF4-FFF2-40B4-BE49-F238E27FC236}">
              <a16:creationId xmlns:a16="http://schemas.microsoft.com/office/drawing/2014/main" id="{00000000-0008-0000-1100-00004FA23F00}"/>
            </a:ext>
          </a:extLst>
        </xdr:cNvPr>
        <xdr:cNvGrpSpPr>
          <a:grpSpLocks/>
        </xdr:cNvGrpSpPr>
      </xdr:nvGrpSpPr>
      <xdr:grpSpPr bwMode="auto">
        <a:xfrm>
          <a:off x="4117181" y="10096500"/>
          <a:ext cx="240507" cy="0"/>
          <a:chOff x="466" y="3952"/>
          <a:chExt cx="28" cy="16"/>
        </a:xfrm>
      </xdr:grpSpPr>
      <xdr:sp macro="" textlink="">
        <xdr:nvSpPr>
          <xdr:cNvPr id="4170986" name="Line 6767">
            <a:extLst>
              <a:ext uri="{FF2B5EF4-FFF2-40B4-BE49-F238E27FC236}">
                <a16:creationId xmlns:a16="http://schemas.microsoft.com/office/drawing/2014/main" id="{00000000-0008-0000-1100-0000E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7" name="Line 6768">
            <a:extLst>
              <a:ext uri="{FF2B5EF4-FFF2-40B4-BE49-F238E27FC236}">
                <a16:creationId xmlns:a16="http://schemas.microsoft.com/office/drawing/2014/main" id="{00000000-0008-0000-1100-0000E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0" name="Group 6769">
          <a:extLst>
            <a:ext uri="{FF2B5EF4-FFF2-40B4-BE49-F238E27FC236}">
              <a16:creationId xmlns:a16="http://schemas.microsoft.com/office/drawing/2014/main" id="{00000000-0008-0000-1100-000050A23F00}"/>
            </a:ext>
          </a:extLst>
        </xdr:cNvPr>
        <xdr:cNvGrpSpPr>
          <a:grpSpLocks/>
        </xdr:cNvGrpSpPr>
      </xdr:nvGrpSpPr>
      <xdr:grpSpPr bwMode="auto">
        <a:xfrm>
          <a:off x="4117181" y="10096500"/>
          <a:ext cx="240507" cy="0"/>
          <a:chOff x="466" y="3952"/>
          <a:chExt cx="28" cy="16"/>
        </a:xfrm>
      </xdr:grpSpPr>
      <xdr:sp macro="" textlink="">
        <xdr:nvSpPr>
          <xdr:cNvPr id="4170984" name="Line 6770">
            <a:extLst>
              <a:ext uri="{FF2B5EF4-FFF2-40B4-BE49-F238E27FC236}">
                <a16:creationId xmlns:a16="http://schemas.microsoft.com/office/drawing/2014/main" id="{00000000-0008-0000-1100-0000E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5" name="Line 6771">
            <a:extLst>
              <a:ext uri="{FF2B5EF4-FFF2-40B4-BE49-F238E27FC236}">
                <a16:creationId xmlns:a16="http://schemas.microsoft.com/office/drawing/2014/main" id="{00000000-0008-0000-1100-0000E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1" name="Group 6772">
          <a:extLst>
            <a:ext uri="{FF2B5EF4-FFF2-40B4-BE49-F238E27FC236}">
              <a16:creationId xmlns:a16="http://schemas.microsoft.com/office/drawing/2014/main" id="{00000000-0008-0000-1100-000051A23F00}"/>
            </a:ext>
          </a:extLst>
        </xdr:cNvPr>
        <xdr:cNvGrpSpPr>
          <a:grpSpLocks/>
        </xdr:cNvGrpSpPr>
      </xdr:nvGrpSpPr>
      <xdr:grpSpPr bwMode="auto">
        <a:xfrm>
          <a:off x="4117181" y="10096500"/>
          <a:ext cx="240507" cy="0"/>
          <a:chOff x="466" y="3952"/>
          <a:chExt cx="28" cy="16"/>
        </a:xfrm>
      </xdr:grpSpPr>
      <xdr:sp macro="" textlink="">
        <xdr:nvSpPr>
          <xdr:cNvPr id="4170982" name="Line 6773">
            <a:extLst>
              <a:ext uri="{FF2B5EF4-FFF2-40B4-BE49-F238E27FC236}">
                <a16:creationId xmlns:a16="http://schemas.microsoft.com/office/drawing/2014/main" id="{00000000-0008-0000-1100-0000E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3" name="Line 6774">
            <a:extLst>
              <a:ext uri="{FF2B5EF4-FFF2-40B4-BE49-F238E27FC236}">
                <a16:creationId xmlns:a16="http://schemas.microsoft.com/office/drawing/2014/main" id="{00000000-0008-0000-1100-0000E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2" name="Group 6775">
          <a:extLst>
            <a:ext uri="{FF2B5EF4-FFF2-40B4-BE49-F238E27FC236}">
              <a16:creationId xmlns:a16="http://schemas.microsoft.com/office/drawing/2014/main" id="{00000000-0008-0000-1100-000052A23F00}"/>
            </a:ext>
          </a:extLst>
        </xdr:cNvPr>
        <xdr:cNvGrpSpPr>
          <a:grpSpLocks/>
        </xdr:cNvGrpSpPr>
      </xdr:nvGrpSpPr>
      <xdr:grpSpPr bwMode="auto">
        <a:xfrm>
          <a:off x="4117181" y="10096500"/>
          <a:ext cx="240507" cy="0"/>
          <a:chOff x="466" y="3952"/>
          <a:chExt cx="28" cy="16"/>
        </a:xfrm>
      </xdr:grpSpPr>
      <xdr:sp macro="" textlink="">
        <xdr:nvSpPr>
          <xdr:cNvPr id="4170980" name="Line 6776">
            <a:extLst>
              <a:ext uri="{FF2B5EF4-FFF2-40B4-BE49-F238E27FC236}">
                <a16:creationId xmlns:a16="http://schemas.microsoft.com/office/drawing/2014/main" id="{00000000-0008-0000-1100-0000E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1" name="Line 6777">
            <a:extLst>
              <a:ext uri="{FF2B5EF4-FFF2-40B4-BE49-F238E27FC236}">
                <a16:creationId xmlns:a16="http://schemas.microsoft.com/office/drawing/2014/main" id="{00000000-0008-0000-1100-0000E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3" name="Group 6778">
          <a:extLst>
            <a:ext uri="{FF2B5EF4-FFF2-40B4-BE49-F238E27FC236}">
              <a16:creationId xmlns:a16="http://schemas.microsoft.com/office/drawing/2014/main" id="{00000000-0008-0000-1100-000053A23F00}"/>
            </a:ext>
          </a:extLst>
        </xdr:cNvPr>
        <xdr:cNvGrpSpPr>
          <a:grpSpLocks/>
        </xdr:cNvGrpSpPr>
      </xdr:nvGrpSpPr>
      <xdr:grpSpPr bwMode="auto">
        <a:xfrm>
          <a:off x="4117181" y="10096500"/>
          <a:ext cx="240507" cy="0"/>
          <a:chOff x="466" y="3952"/>
          <a:chExt cx="28" cy="16"/>
        </a:xfrm>
      </xdr:grpSpPr>
      <xdr:sp macro="" textlink="">
        <xdr:nvSpPr>
          <xdr:cNvPr id="4170978" name="Line 6779">
            <a:extLst>
              <a:ext uri="{FF2B5EF4-FFF2-40B4-BE49-F238E27FC236}">
                <a16:creationId xmlns:a16="http://schemas.microsoft.com/office/drawing/2014/main" id="{00000000-0008-0000-1100-0000E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9" name="Line 6780">
            <a:extLst>
              <a:ext uri="{FF2B5EF4-FFF2-40B4-BE49-F238E27FC236}">
                <a16:creationId xmlns:a16="http://schemas.microsoft.com/office/drawing/2014/main" id="{00000000-0008-0000-1100-0000E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24" name="Group 6781">
          <a:extLst>
            <a:ext uri="{FF2B5EF4-FFF2-40B4-BE49-F238E27FC236}">
              <a16:creationId xmlns:a16="http://schemas.microsoft.com/office/drawing/2014/main" id="{00000000-0008-0000-1100-000054A23F00}"/>
            </a:ext>
          </a:extLst>
        </xdr:cNvPr>
        <xdr:cNvGrpSpPr>
          <a:grpSpLocks/>
        </xdr:cNvGrpSpPr>
      </xdr:nvGrpSpPr>
      <xdr:grpSpPr bwMode="auto">
        <a:xfrm>
          <a:off x="3993356" y="10096500"/>
          <a:ext cx="228600" cy="0"/>
          <a:chOff x="466" y="3952"/>
          <a:chExt cx="28" cy="16"/>
        </a:xfrm>
      </xdr:grpSpPr>
      <xdr:sp macro="" textlink="">
        <xdr:nvSpPr>
          <xdr:cNvPr id="4170976" name="Line 6782">
            <a:extLst>
              <a:ext uri="{FF2B5EF4-FFF2-40B4-BE49-F238E27FC236}">
                <a16:creationId xmlns:a16="http://schemas.microsoft.com/office/drawing/2014/main" id="{00000000-0008-0000-1100-0000E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7" name="Line 6783">
            <a:extLst>
              <a:ext uri="{FF2B5EF4-FFF2-40B4-BE49-F238E27FC236}">
                <a16:creationId xmlns:a16="http://schemas.microsoft.com/office/drawing/2014/main" id="{00000000-0008-0000-1100-0000E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5" name="Group 6784">
          <a:extLst>
            <a:ext uri="{FF2B5EF4-FFF2-40B4-BE49-F238E27FC236}">
              <a16:creationId xmlns:a16="http://schemas.microsoft.com/office/drawing/2014/main" id="{00000000-0008-0000-1100-000055A23F00}"/>
            </a:ext>
          </a:extLst>
        </xdr:cNvPr>
        <xdr:cNvGrpSpPr>
          <a:grpSpLocks/>
        </xdr:cNvGrpSpPr>
      </xdr:nvGrpSpPr>
      <xdr:grpSpPr bwMode="auto">
        <a:xfrm>
          <a:off x="4117181" y="10096500"/>
          <a:ext cx="228600" cy="0"/>
          <a:chOff x="466" y="3952"/>
          <a:chExt cx="28" cy="16"/>
        </a:xfrm>
      </xdr:grpSpPr>
      <xdr:sp macro="" textlink="">
        <xdr:nvSpPr>
          <xdr:cNvPr id="4170974" name="Line 6785">
            <a:extLst>
              <a:ext uri="{FF2B5EF4-FFF2-40B4-BE49-F238E27FC236}">
                <a16:creationId xmlns:a16="http://schemas.microsoft.com/office/drawing/2014/main" id="{00000000-0008-0000-1100-0000D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5" name="Line 6786">
            <a:extLst>
              <a:ext uri="{FF2B5EF4-FFF2-40B4-BE49-F238E27FC236}">
                <a16:creationId xmlns:a16="http://schemas.microsoft.com/office/drawing/2014/main" id="{00000000-0008-0000-1100-0000D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6" name="Group 6787">
          <a:extLst>
            <a:ext uri="{FF2B5EF4-FFF2-40B4-BE49-F238E27FC236}">
              <a16:creationId xmlns:a16="http://schemas.microsoft.com/office/drawing/2014/main" id="{00000000-0008-0000-1100-000056A23F00}"/>
            </a:ext>
          </a:extLst>
        </xdr:cNvPr>
        <xdr:cNvGrpSpPr>
          <a:grpSpLocks/>
        </xdr:cNvGrpSpPr>
      </xdr:nvGrpSpPr>
      <xdr:grpSpPr bwMode="auto">
        <a:xfrm>
          <a:off x="4117181" y="10096500"/>
          <a:ext cx="228600" cy="0"/>
          <a:chOff x="466" y="3952"/>
          <a:chExt cx="28" cy="16"/>
        </a:xfrm>
      </xdr:grpSpPr>
      <xdr:sp macro="" textlink="">
        <xdr:nvSpPr>
          <xdr:cNvPr id="4170972" name="Line 6788">
            <a:extLst>
              <a:ext uri="{FF2B5EF4-FFF2-40B4-BE49-F238E27FC236}">
                <a16:creationId xmlns:a16="http://schemas.microsoft.com/office/drawing/2014/main" id="{00000000-0008-0000-1100-0000D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3" name="Line 6789">
            <a:extLst>
              <a:ext uri="{FF2B5EF4-FFF2-40B4-BE49-F238E27FC236}">
                <a16:creationId xmlns:a16="http://schemas.microsoft.com/office/drawing/2014/main" id="{00000000-0008-0000-1100-0000D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7" name="Group 6790">
          <a:extLst>
            <a:ext uri="{FF2B5EF4-FFF2-40B4-BE49-F238E27FC236}">
              <a16:creationId xmlns:a16="http://schemas.microsoft.com/office/drawing/2014/main" id="{00000000-0008-0000-1100-000057A23F00}"/>
            </a:ext>
          </a:extLst>
        </xdr:cNvPr>
        <xdr:cNvGrpSpPr>
          <a:grpSpLocks/>
        </xdr:cNvGrpSpPr>
      </xdr:nvGrpSpPr>
      <xdr:grpSpPr bwMode="auto">
        <a:xfrm>
          <a:off x="4117181" y="10096500"/>
          <a:ext cx="240507" cy="0"/>
          <a:chOff x="466" y="3952"/>
          <a:chExt cx="28" cy="16"/>
        </a:xfrm>
      </xdr:grpSpPr>
      <xdr:sp macro="" textlink="">
        <xdr:nvSpPr>
          <xdr:cNvPr id="4170970" name="Line 6791">
            <a:extLst>
              <a:ext uri="{FF2B5EF4-FFF2-40B4-BE49-F238E27FC236}">
                <a16:creationId xmlns:a16="http://schemas.microsoft.com/office/drawing/2014/main" id="{00000000-0008-0000-1100-0000D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1" name="Line 6792">
            <a:extLst>
              <a:ext uri="{FF2B5EF4-FFF2-40B4-BE49-F238E27FC236}">
                <a16:creationId xmlns:a16="http://schemas.microsoft.com/office/drawing/2014/main" id="{00000000-0008-0000-1100-0000D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8" name="Group 6793">
          <a:extLst>
            <a:ext uri="{FF2B5EF4-FFF2-40B4-BE49-F238E27FC236}">
              <a16:creationId xmlns:a16="http://schemas.microsoft.com/office/drawing/2014/main" id="{00000000-0008-0000-1100-000058A23F00}"/>
            </a:ext>
          </a:extLst>
        </xdr:cNvPr>
        <xdr:cNvGrpSpPr>
          <a:grpSpLocks/>
        </xdr:cNvGrpSpPr>
      </xdr:nvGrpSpPr>
      <xdr:grpSpPr bwMode="auto">
        <a:xfrm>
          <a:off x="4117181" y="10096500"/>
          <a:ext cx="228600" cy="0"/>
          <a:chOff x="466" y="3952"/>
          <a:chExt cx="28" cy="16"/>
        </a:xfrm>
      </xdr:grpSpPr>
      <xdr:sp macro="" textlink="">
        <xdr:nvSpPr>
          <xdr:cNvPr id="4170968" name="Line 6794">
            <a:extLst>
              <a:ext uri="{FF2B5EF4-FFF2-40B4-BE49-F238E27FC236}">
                <a16:creationId xmlns:a16="http://schemas.microsoft.com/office/drawing/2014/main" id="{00000000-0008-0000-1100-0000D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9" name="Line 6795">
            <a:extLst>
              <a:ext uri="{FF2B5EF4-FFF2-40B4-BE49-F238E27FC236}">
                <a16:creationId xmlns:a16="http://schemas.microsoft.com/office/drawing/2014/main" id="{00000000-0008-0000-1100-0000D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9" name="Group 6796">
          <a:extLst>
            <a:ext uri="{FF2B5EF4-FFF2-40B4-BE49-F238E27FC236}">
              <a16:creationId xmlns:a16="http://schemas.microsoft.com/office/drawing/2014/main" id="{00000000-0008-0000-1100-000059A23F00}"/>
            </a:ext>
          </a:extLst>
        </xdr:cNvPr>
        <xdr:cNvGrpSpPr>
          <a:grpSpLocks/>
        </xdr:cNvGrpSpPr>
      </xdr:nvGrpSpPr>
      <xdr:grpSpPr bwMode="auto">
        <a:xfrm>
          <a:off x="4117181" y="10096500"/>
          <a:ext cx="228600" cy="0"/>
          <a:chOff x="466" y="3952"/>
          <a:chExt cx="28" cy="16"/>
        </a:xfrm>
      </xdr:grpSpPr>
      <xdr:sp macro="" textlink="">
        <xdr:nvSpPr>
          <xdr:cNvPr id="4170966" name="Line 6797">
            <a:extLst>
              <a:ext uri="{FF2B5EF4-FFF2-40B4-BE49-F238E27FC236}">
                <a16:creationId xmlns:a16="http://schemas.microsoft.com/office/drawing/2014/main" id="{00000000-0008-0000-1100-0000D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7" name="Line 6798">
            <a:extLst>
              <a:ext uri="{FF2B5EF4-FFF2-40B4-BE49-F238E27FC236}">
                <a16:creationId xmlns:a16="http://schemas.microsoft.com/office/drawing/2014/main" id="{00000000-0008-0000-1100-0000D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30" name="Group 6799">
          <a:extLst>
            <a:ext uri="{FF2B5EF4-FFF2-40B4-BE49-F238E27FC236}">
              <a16:creationId xmlns:a16="http://schemas.microsoft.com/office/drawing/2014/main" id="{00000000-0008-0000-1100-00005AA23F00}"/>
            </a:ext>
          </a:extLst>
        </xdr:cNvPr>
        <xdr:cNvGrpSpPr>
          <a:grpSpLocks/>
        </xdr:cNvGrpSpPr>
      </xdr:nvGrpSpPr>
      <xdr:grpSpPr bwMode="auto">
        <a:xfrm>
          <a:off x="4117181" y="10096500"/>
          <a:ext cx="240507" cy="0"/>
          <a:chOff x="466" y="3952"/>
          <a:chExt cx="28" cy="16"/>
        </a:xfrm>
      </xdr:grpSpPr>
      <xdr:sp macro="" textlink="">
        <xdr:nvSpPr>
          <xdr:cNvPr id="4170964" name="Line 6800">
            <a:extLst>
              <a:ext uri="{FF2B5EF4-FFF2-40B4-BE49-F238E27FC236}">
                <a16:creationId xmlns:a16="http://schemas.microsoft.com/office/drawing/2014/main" id="{00000000-0008-0000-1100-0000D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5" name="Line 6801">
            <a:extLst>
              <a:ext uri="{FF2B5EF4-FFF2-40B4-BE49-F238E27FC236}">
                <a16:creationId xmlns:a16="http://schemas.microsoft.com/office/drawing/2014/main" id="{00000000-0008-0000-1100-0000D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1" name="Group 6802">
          <a:extLst>
            <a:ext uri="{FF2B5EF4-FFF2-40B4-BE49-F238E27FC236}">
              <a16:creationId xmlns:a16="http://schemas.microsoft.com/office/drawing/2014/main" id="{00000000-0008-0000-1100-00005BA23F00}"/>
            </a:ext>
          </a:extLst>
        </xdr:cNvPr>
        <xdr:cNvGrpSpPr>
          <a:grpSpLocks/>
        </xdr:cNvGrpSpPr>
      </xdr:nvGrpSpPr>
      <xdr:grpSpPr bwMode="auto">
        <a:xfrm>
          <a:off x="4700588" y="10096500"/>
          <a:ext cx="266700" cy="0"/>
          <a:chOff x="466" y="3952"/>
          <a:chExt cx="28" cy="16"/>
        </a:xfrm>
      </xdr:grpSpPr>
      <xdr:sp macro="" textlink="">
        <xdr:nvSpPr>
          <xdr:cNvPr id="4170962" name="Line 6803">
            <a:extLst>
              <a:ext uri="{FF2B5EF4-FFF2-40B4-BE49-F238E27FC236}">
                <a16:creationId xmlns:a16="http://schemas.microsoft.com/office/drawing/2014/main" id="{00000000-0008-0000-1100-0000D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3" name="Line 6804">
            <a:extLst>
              <a:ext uri="{FF2B5EF4-FFF2-40B4-BE49-F238E27FC236}">
                <a16:creationId xmlns:a16="http://schemas.microsoft.com/office/drawing/2014/main" id="{00000000-0008-0000-1100-0000D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2" name="Group 6805">
          <a:extLst>
            <a:ext uri="{FF2B5EF4-FFF2-40B4-BE49-F238E27FC236}">
              <a16:creationId xmlns:a16="http://schemas.microsoft.com/office/drawing/2014/main" id="{00000000-0008-0000-1100-00005CA23F00}"/>
            </a:ext>
          </a:extLst>
        </xdr:cNvPr>
        <xdr:cNvGrpSpPr>
          <a:grpSpLocks/>
        </xdr:cNvGrpSpPr>
      </xdr:nvGrpSpPr>
      <xdr:grpSpPr bwMode="auto">
        <a:xfrm>
          <a:off x="4700588" y="10096500"/>
          <a:ext cx="266700" cy="0"/>
          <a:chOff x="466" y="3952"/>
          <a:chExt cx="28" cy="16"/>
        </a:xfrm>
      </xdr:grpSpPr>
      <xdr:sp macro="" textlink="">
        <xdr:nvSpPr>
          <xdr:cNvPr id="4170960" name="Line 6806">
            <a:extLst>
              <a:ext uri="{FF2B5EF4-FFF2-40B4-BE49-F238E27FC236}">
                <a16:creationId xmlns:a16="http://schemas.microsoft.com/office/drawing/2014/main" id="{00000000-0008-0000-1100-0000D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1" name="Line 6807">
            <a:extLst>
              <a:ext uri="{FF2B5EF4-FFF2-40B4-BE49-F238E27FC236}">
                <a16:creationId xmlns:a16="http://schemas.microsoft.com/office/drawing/2014/main" id="{00000000-0008-0000-1100-0000D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3" name="Group 6808">
          <a:extLst>
            <a:ext uri="{FF2B5EF4-FFF2-40B4-BE49-F238E27FC236}">
              <a16:creationId xmlns:a16="http://schemas.microsoft.com/office/drawing/2014/main" id="{00000000-0008-0000-1100-00005DA23F00}"/>
            </a:ext>
          </a:extLst>
        </xdr:cNvPr>
        <xdr:cNvGrpSpPr>
          <a:grpSpLocks/>
        </xdr:cNvGrpSpPr>
      </xdr:nvGrpSpPr>
      <xdr:grpSpPr bwMode="auto">
        <a:xfrm>
          <a:off x="4700588" y="10096500"/>
          <a:ext cx="266700" cy="0"/>
          <a:chOff x="466" y="3952"/>
          <a:chExt cx="28" cy="16"/>
        </a:xfrm>
      </xdr:grpSpPr>
      <xdr:sp macro="" textlink="">
        <xdr:nvSpPr>
          <xdr:cNvPr id="4170958" name="Line 6809">
            <a:extLst>
              <a:ext uri="{FF2B5EF4-FFF2-40B4-BE49-F238E27FC236}">
                <a16:creationId xmlns:a16="http://schemas.microsoft.com/office/drawing/2014/main" id="{00000000-0008-0000-1100-0000C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9" name="Line 6810">
            <a:extLst>
              <a:ext uri="{FF2B5EF4-FFF2-40B4-BE49-F238E27FC236}">
                <a16:creationId xmlns:a16="http://schemas.microsoft.com/office/drawing/2014/main" id="{00000000-0008-0000-1100-0000C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4" name="Group 6811">
          <a:extLst>
            <a:ext uri="{FF2B5EF4-FFF2-40B4-BE49-F238E27FC236}">
              <a16:creationId xmlns:a16="http://schemas.microsoft.com/office/drawing/2014/main" id="{00000000-0008-0000-1100-00005EA23F00}"/>
            </a:ext>
          </a:extLst>
        </xdr:cNvPr>
        <xdr:cNvGrpSpPr>
          <a:grpSpLocks/>
        </xdr:cNvGrpSpPr>
      </xdr:nvGrpSpPr>
      <xdr:grpSpPr bwMode="auto">
        <a:xfrm>
          <a:off x="5486400" y="10096500"/>
          <a:ext cx="266700" cy="0"/>
          <a:chOff x="466" y="3952"/>
          <a:chExt cx="28" cy="16"/>
        </a:xfrm>
      </xdr:grpSpPr>
      <xdr:sp macro="" textlink="">
        <xdr:nvSpPr>
          <xdr:cNvPr id="4170956" name="Line 6812">
            <a:extLst>
              <a:ext uri="{FF2B5EF4-FFF2-40B4-BE49-F238E27FC236}">
                <a16:creationId xmlns:a16="http://schemas.microsoft.com/office/drawing/2014/main" id="{00000000-0008-0000-1100-0000C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7" name="Line 6813">
            <a:extLst>
              <a:ext uri="{FF2B5EF4-FFF2-40B4-BE49-F238E27FC236}">
                <a16:creationId xmlns:a16="http://schemas.microsoft.com/office/drawing/2014/main" id="{00000000-0008-0000-1100-0000C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5" name="Group 6814">
          <a:extLst>
            <a:ext uri="{FF2B5EF4-FFF2-40B4-BE49-F238E27FC236}">
              <a16:creationId xmlns:a16="http://schemas.microsoft.com/office/drawing/2014/main" id="{00000000-0008-0000-1100-00005FA23F00}"/>
            </a:ext>
          </a:extLst>
        </xdr:cNvPr>
        <xdr:cNvGrpSpPr>
          <a:grpSpLocks/>
        </xdr:cNvGrpSpPr>
      </xdr:nvGrpSpPr>
      <xdr:grpSpPr bwMode="auto">
        <a:xfrm>
          <a:off x="5486400" y="10096500"/>
          <a:ext cx="266700" cy="0"/>
          <a:chOff x="466" y="3952"/>
          <a:chExt cx="28" cy="16"/>
        </a:xfrm>
      </xdr:grpSpPr>
      <xdr:sp macro="" textlink="">
        <xdr:nvSpPr>
          <xdr:cNvPr id="4170954" name="Line 6815">
            <a:extLst>
              <a:ext uri="{FF2B5EF4-FFF2-40B4-BE49-F238E27FC236}">
                <a16:creationId xmlns:a16="http://schemas.microsoft.com/office/drawing/2014/main" id="{00000000-0008-0000-1100-0000C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5" name="Line 6816">
            <a:extLst>
              <a:ext uri="{FF2B5EF4-FFF2-40B4-BE49-F238E27FC236}">
                <a16:creationId xmlns:a16="http://schemas.microsoft.com/office/drawing/2014/main" id="{00000000-0008-0000-1100-0000C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6" name="Group 6817">
          <a:extLst>
            <a:ext uri="{FF2B5EF4-FFF2-40B4-BE49-F238E27FC236}">
              <a16:creationId xmlns:a16="http://schemas.microsoft.com/office/drawing/2014/main" id="{00000000-0008-0000-1100-000060A23F00}"/>
            </a:ext>
          </a:extLst>
        </xdr:cNvPr>
        <xdr:cNvGrpSpPr>
          <a:grpSpLocks/>
        </xdr:cNvGrpSpPr>
      </xdr:nvGrpSpPr>
      <xdr:grpSpPr bwMode="auto">
        <a:xfrm>
          <a:off x="5486400" y="10096500"/>
          <a:ext cx="266700" cy="0"/>
          <a:chOff x="466" y="3952"/>
          <a:chExt cx="28" cy="16"/>
        </a:xfrm>
      </xdr:grpSpPr>
      <xdr:sp macro="" textlink="">
        <xdr:nvSpPr>
          <xdr:cNvPr id="4170952" name="Line 6818">
            <a:extLst>
              <a:ext uri="{FF2B5EF4-FFF2-40B4-BE49-F238E27FC236}">
                <a16:creationId xmlns:a16="http://schemas.microsoft.com/office/drawing/2014/main" id="{00000000-0008-0000-1100-0000C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3" name="Line 6819">
            <a:extLst>
              <a:ext uri="{FF2B5EF4-FFF2-40B4-BE49-F238E27FC236}">
                <a16:creationId xmlns:a16="http://schemas.microsoft.com/office/drawing/2014/main" id="{00000000-0008-0000-1100-0000C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7" name="Group 6820">
          <a:extLst>
            <a:ext uri="{FF2B5EF4-FFF2-40B4-BE49-F238E27FC236}">
              <a16:creationId xmlns:a16="http://schemas.microsoft.com/office/drawing/2014/main" id="{00000000-0008-0000-1100-000061A23F00}"/>
            </a:ext>
          </a:extLst>
        </xdr:cNvPr>
        <xdr:cNvGrpSpPr>
          <a:grpSpLocks/>
        </xdr:cNvGrpSpPr>
      </xdr:nvGrpSpPr>
      <xdr:grpSpPr bwMode="auto">
        <a:xfrm>
          <a:off x="5486400" y="10096500"/>
          <a:ext cx="266700" cy="0"/>
          <a:chOff x="466" y="3952"/>
          <a:chExt cx="28" cy="16"/>
        </a:xfrm>
      </xdr:grpSpPr>
      <xdr:sp macro="" textlink="">
        <xdr:nvSpPr>
          <xdr:cNvPr id="4170950" name="Line 6821">
            <a:extLst>
              <a:ext uri="{FF2B5EF4-FFF2-40B4-BE49-F238E27FC236}">
                <a16:creationId xmlns:a16="http://schemas.microsoft.com/office/drawing/2014/main" id="{00000000-0008-0000-1100-0000C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1" name="Line 6822">
            <a:extLst>
              <a:ext uri="{FF2B5EF4-FFF2-40B4-BE49-F238E27FC236}">
                <a16:creationId xmlns:a16="http://schemas.microsoft.com/office/drawing/2014/main" id="{00000000-0008-0000-1100-0000C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8" name="Group 6823">
          <a:extLst>
            <a:ext uri="{FF2B5EF4-FFF2-40B4-BE49-F238E27FC236}">
              <a16:creationId xmlns:a16="http://schemas.microsoft.com/office/drawing/2014/main" id="{00000000-0008-0000-1100-000062A23F00}"/>
            </a:ext>
          </a:extLst>
        </xdr:cNvPr>
        <xdr:cNvGrpSpPr>
          <a:grpSpLocks/>
        </xdr:cNvGrpSpPr>
      </xdr:nvGrpSpPr>
      <xdr:grpSpPr bwMode="auto">
        <a:xfrm>
          <a:off x="5486400" y="10096500"/>
          <a:ext cx="266700" cy="0"/>
          <a:chOff x="466" y="3952"/>
          <a:chExt cx="28" cy="16"/>
        </a:xfrm>
      </xdr:grpSpPr>
      <xdr:sp macro="" textlink="">
        <xdr:nvSpPr>
          <xdr:cNvPr id="4170948" name="Line 6824">
            <a:extLst>
              <a:ext uri="{FF2B5EF4-FFF2-40B4-BE49-F238E27FC236}">
                <a16:creationId xmlns:a16="http://schemas.microsoft.com/office/drawing/2014/main" id="{00000000-0008-0000-1100-0000C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9" name="Line 6825">
            <a:extLst>
              <a:ext uri="{FF2B5EF4-FFF2-40B4-BE49-F238E27FC236}">
                <a16:creationId xmlns:a16="http://schemas.microsoft.com/office/drawing/2014/main" id="{00000000-0008-0000-1100-0000C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39" name="Group 6826">
          <a:extLst>
            <a:ext uri="{FF2B5EF4-FFF2-40B4-BE49-F238E27FC236}">
              <a16:creationId xmlns:a16="http://schemas.microsoft.com/office/drawing/2014/main" id="{00000000-0008-0000-1100-000063A23F00}"/>
            </a:ext>
          </a:extLst>
        </xdr:cNvPr>
        <xdr:cNvGrpSpPr>
          <a:grpSpLocks/>
        </xdr:cNvGrpSpPr>
      </xdr:nvGrpSpPr>
      <xdr:grpSpPr bwMode="auto">
        <a:xfrm>
          <a:off x="4117181" y="10096500"/>
          <a:ext cx="228600" cy="0"/>
          <a:chOff x="466" y="3952"/>
          <a:chExt cx="28" cy="16"/>
        </a:xfrm>
      </xdr:grpSpPr>
      <xdr:sp macro="" textlink="">
        <xdr:nvSpPr>
          <xdr:cNvPr id="4170946" name="Line 6827">
            <a:extLst>
              <a:ext uri="{FF2B5EF4-FFF2-40B4-BE49-F238E27FC236}">
                <a16:creationId xmlns:a16="http://schemas.microsoft.com/office/drawing/2014/main" id="{00000000-0008-0000-1100-0000C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7" name="Line 6828">
            <a:extLst>
              <a:ext uri="{FF2B5EF4-FFF2-40B4-BE49-F238E27FC236}">
                <a16:creationId xmlns:a16="http://schemas.microsoft.com/office/drawing/2014/main" id="{00000000-0008-0000-1100-0000C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0" name="Group 6829">
          <a:extLst>
            <a:ext uri="{FF2B5EF4-FFF2-40B4-BE49-F238E27FC236}">
              <a16:creationId xmlns:a16="http://schemas.microsoft.com/office/drawing/2014/main" id="{00000000-0008-0000-1100-000064A23F00}"/>
            </a:ext>
          </a:extLst>
        </xdr:cNvPr>
        <xdr:cNvGrpSpPr>
          <a:grpSpLocks/>
        </xdr:cNvGrpSpPr>
      </xdr:nvGrpSpPr>
      <xdr:grpSpPr bwMode="auto">
        <a:xfrm>
          <a:off x="4700588" y="10096500"/>
          <a:ext cx="266700" cy="0"/>
          <a:chOff x="466" y="3952"/>
          <a:chExt cx="28" cy="16"/>
        </a:xfrm>
      </xdr:grpSpPr>
      <xdr:sp macro="" textlink="">
        <xdr:nvSpPr>
          <xdr:cNvPr id="4170944" name="Line 6830">
            <a:extLst>
              <a:ext uri="{FF2B5EF4-FFF2-40B4-BE49-F238E27FC236}">
                <a16:creationId xmlns:a16="http://schemas.microsoft.com/office/drawing/2014/main" id="{00000000-0008-0000-1100-0000C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5" name="Line 6831">
            <a:extLst>
              <a:ext uri="{FF2B5EF4-FFF2-40B4-BE49-F238E27FC236}">
                <a16:creationId xmlns:a16="http://schemas.microsoft.com/office/drawing/2014/main" id="{00000000-0008-0000-1100-0000C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1" name="Group 6832">
          <a:extLst>
            <a:ext uri="{FF2B5EF4-FFF2-40B4-BE49-F238E27FC236}">
              <a16:creationId xmlns:a16="http://schemas.microsoft.com/office/drawing/2014/main" id="{00000000-0008-0000-1100-000065A23F00}"/>
            </a:ext>
          </a:extLst>
        </xdr:cNvPr>
        <xdr:cNvGrpSpPr>
          <a:grpSpLocks/>
        </xdr:cNvGrpSpPr>
      </xdr:nvGrpSpPr>
      <xdr:grpSpPr bwMode="auto">
        <a:xfrm>
          <a:off x="4117181" y="10096500"/>
          <a:ext cx="228600" cy="0"/>
          <a:chOff x="466" y="3952"/>
          <a:chExt cx="28" cy="16"/>
        </a:xfrm>
      </xdr:grpSpPr>
      <xdr:sp macro="" textlink="">
        <xdr:nvSpPr>
          <xdr:cNvPr id="4170942" name="Line 6833">
            <a:extLst>
              <a:ext uri="{FF2B5EF4-FFF2-40B4-BE49-F238E27FC236}">
                <a16:creationId xmlns:a16="http://schemas.microsoft.com/office/drawing/2014/main" id="{00000000-0008-0000-1100-0000B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3" name="Line 6834">
            <a:extLst>
              <a:ext uri="{FF2B5EF4-FFF2-40B4-BE49-F238E27FC236}">
                <a16:creationId xmlns:a16="http://schemas.microsoft.com/office/drawing/2014/main" id="{00000000-0008-0000-1100-0000B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2" name="Group 6835">
          <a:extLst>
            <a:ext uri="{FF2B5EF4-FFF2-40B4-BE49-F238E27FC236}">
              <a16:creationId xmlns:a16="http://schemas.microsoft.com/office/drawing/2014/main" id="{00000000-0008-0000-1100-000066A23F00}"/>
            </a:ext>
          </a:extLst>
        </xdr:cNvPr>
        <xdr:cNvGrpSpPr>
          <a:grpSpLocks/>
        </xdr:cNvGrpSpPr>
      </xdr:nvGrpSpPr>
      <xdr:grpSpPr bwMode="auto">
        <a:xfrm>
          <a:off x="4700588" y="10096500"/>
          <a:ext cx="266700" cy="0"/>
          <a:chOff x="466" y="3952"/>
          <a:chExt cx="28" cy="16"/>
        </a:xfrm>
      </xdr:grpSpPr>
      <xdr:sp macro="" textlink="">
        <xdr:nvSpPr>
          <xdr:cNvPr id="4170940" name="Line 6836">
            <a:extLst>
              <a:ext uri="{FF2B5EF4-FFF2-40B4-BE49-F238E27FC236}">
                <a16:creationId xmlns:a16="http://schemas.microsoft.com/office/drawing/2014/main" id="{00000000-0008-0000-1100-0000B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1" name="Line 6837">
            <a:extLst>
              <a:ext uri="{FF2B5EF4-FFF2-40B4-BE49-F238E27FC236}">
                <a16:creationId xmlns:a16="http://schemas.microsoft.com/office/drawing/2014/main" id="{00000000-0008-0000-1100-0000B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3" name="Group 6838">
          <a:extLst>
            <a:ext uri="{FF2B5EF4-FFF2-40B4-BE49-F238E27FC236}">
              <a16:creationId xmlns:a16="http://schemas.microsoft.com/office/drawing/2014/main" id="{00000000-0008-0000-1100-000067A23F00}"/>
            </a:ext>
          </a:extLst>
        </xdr:cNvPr>
        <xdr:cNvGrpSpPr>
          <a:grpSpLocks/>
        </xdr:cNvGrpSpPr>
      </xdr:nvGrpSpPr>
      <xdr:grpSpPr bwMode="auto">
        <a:xfrm>
          <a:off x="4117181" y="10096500"/>
          <a:ext cx="228600" cy="0"/>
          <a:chOff x="466" y="3952"/>
          <a:chExt cx="28" cy="16"/>
        </a:xfrm>
      </xdr:grpSpPr>
      <xdr:sp macro="" textlink="">
        <xdr:nvSpPr>
          <xdr:cNvPr id="4170938" name="Line 6839">
            <a:extLst>
              <a:ext uri="{FF2B5EF4-FFF2-40B4-BE49-F238E27FC236}">
                <a16:creationId xmlns:a16="http://schemas.microsoft.com/office/drawing/2014/main" id="{00000000-0008-0000-1100-0000B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9" name="Line 6840">
            <a:extLst>
              <a:ext uri="{FF2B5EF4-FFF2-40B4-BE49-F238E27FC236}">
                <a16:creationId xmlns:a16="http://schemas.microsoft.com/office/drawing/2014/main" id="{00000000-0008-0000-1100-0000B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4" name="Group 6841">
          <a:extLst>
            <a:ext uri="{FF2B5EF4-FFF2-40B4-BE49-F238E27FC236}">
              <a16:creationId xmlns:a16="http://schemas.microsoft.com/office/drawing/2014/main" id="{00000000-0008-0000-1100-000068A23F00}"/>
            </a:ext>
          </a:extLst>
        </xdr:cNvPr>
        <xdr:cNvGrpSpPr>
          <a:grpSpLocks/>
        </xdr:cNvGrpSpPr>
      </xdr:nvGrpSpPr>
      <xdr:grpSpPr bwMode="auto">
        <a:xfrm>
          <a:off x="4700588" y="10096500"/>
          <a:ext cx="266700" cy="0"/>
          <a:chOff x="466" y="3952"/>
          <a:chExt cx="28" cy="16"/>
        </a:xfrm>
      </xdr:grpSpPr>
      <xdr:sp macro="" textlink="">
        <xdr:nvSpPr>
          <xdr:cNvPr id="4170936" name="Line 6842">
            <a:extLst>
              <a:ext uri="{FF2B5EF4-FFF2-40B4-BE49-F238E27FC236}">
                <a16:creationId xmlns:a16="http://schemas.microsoft.com/office/drawing/2014/main" id="{00000000-0008-0000-1100-0000B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7" name="Line 6843">
            <a:extLst>
              <a:ext uri="{FF2B5EF4-FFF2-40B4-BE49-F238E27FC236}">
                <a16:creationId xmlns:a16="http://schemas.microsoft.com/office/drawing/2014/main" id="{00000000-0008-0000-1100-0000B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5" name="Group 6844">
          <a:extLst>
            <a:ext uri="{FF2B5EF4-FFF2-40B4-BE49-F238E27FC236}">
              <a16:creationId xmlns:a16="http://schemas.microsoft.com/office/drawing/2014/main" id="{00000000-0008-0000-1100-000069A23F00}"/>
            </a:ext>
          </a:extLst>
        </xdr:cNvPr>
        <xdr:cNvGrpSpPr>
          <a:grpSpLocks/>
        </xdr:cNvGrpSpPr>
      </xdr:nvGrpSpPr>
      <xdr:grpSpPr bwMode="auto">
        <a:xfrm>
          <a:off x="4117181" y="10096500"/>
          <a:ext cx="228600" cy="0"/>
          <a:chOff x="466" y="3952"/>
          <a:chExt cx="28" cy="16"/>
        </a:xfrm>
      </xdr:grpSpPr>
      <xdr:sp macro="" textlink="">
        <xdr:nvSpPr>
          <xdr:cNvPr id="4170934" name="Line 6845">
            <a:extLst>
              <a:ext uri="{FF2B5EF4-FFF2-40B4-BE49-F238E27FC236}">
                <a16:creationId xmlns:a16="http://schemas.microsoft.com/office/drawing/2014/main" id="{00000000-0008-0000-1100-0000B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5" name="Line 6846">
            <a:extLst>
              <a:ext uri="{FF2B5EF4-FFF2-40B4-BE49-F238E27FC236}">
                <a16:creationId xmlns:a16="http://schemas.microsoft.com/office/drawing/2014/main" id="{00000000-0008-0000-1100-0000B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6" name="Group 6847">
          <a:extLst>
            <a:ext uri="{FF2B5EF4-FFF2-40B4-BE49-F238E27FC236}">
              <a16:creationId xmlns:a16="http://schemas.microsoft.com/office/drawing/2014/main" id="{00000000-0008-0000-1100-00006AA23F00}"/>
            </a:ext>
          </a:extLst>
        </xdr:cNvPr>
        <xdr:cNvGrpSpPr>
          <a:grpSpLocks/>
        </xdr:cNvGrpSpPr>
      </xdr:nvGrpSpPr>
      <xdr:grpSpPr bwMode="auto">
        <a:xfrm>
          <a:off x="4700588" y="10096500"/>
          <a:ext cx="266700" cy="0"/>
          <a:chOff x="466" y="3952"/>
          <a:chExt cx="28" cy="16"/>
        </a:xfrm>
      </xdr:grpSpPr>
      <xdr:sp macro="" textlink="">
        <xdr:nvSpPr>
          <xdr:cNvPr id="4170932" name="Line 6848">
            <a:extLst>
              <a:ext uri="{FF2B5EF4-FFF2-40B4-BE49-F238E27FC236}">
                <a16:creationId xmlns:a16="http://schemas.microsoft.com/office/drawing/2014/main" id="{00000000-0008-0000-1100-0000B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3" name="Line 6849">
            <a:extLst>
              <a:ext uri="{FF2B5EF4-FFF2-40B4-BE49-F238E27FC236}">
                <a16:creationId xmlns:a16="http://schemas.microsoft.com/office/drawing/2014/main" id="{00000000-0008-0000-1100-0000B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7" name="Group 6850">
          <a:extLst>
            <a:ext uri="{FF2B5EF4-FFF2-40B4-BE49-F238E27FC236}">
              <a16:creationId xmlns:a16="http://schemas.microsoft.com/office/drawing/2014/main" id="{00000000-0008-0000-1100-00006BA23F00}"/>
            </a:ext>
          </a:extLst>
        </xdr:cNvPr>
        <xdr:cNvGrpSpPr>
          <a:grpSpLocks/>
        </xdr:cNvGrpSpPr>
      </xdr:nvGrpSpPr>
      <xdr:grpSpPr bwMode="auto">
        <a:xfrm>
          <a:off x="4117181" y="10096500"/>
          <a:ext cx="228600" cy="0"/>
          <a:chOff x="466" y="3952"/>
          <a:chExt cx="28" cy="16"/>
        </a:xfrm>
      </xdr:grpSpPr>
      <xdr:sp macro="" textlink="">
        <xdr:nvSpPr>
          <xdr:cNvPr id="4170930" name="Line 6851">
            <a:extLst>
              <a:ext uri="{FF2B5EF4-FFF2-40B4-BE49-F238E27FC236}">
                <a16:creationId xmlns:a16="http://schemas.microsoft.com/office/drawing/2014/main" id="{00000000-0008-0000-1100-0000B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1" name="Line 6852">
            <a:extLst>
              <a:ext uri="{FF2B5EF4-FFF2-40B4-BE49-F238E27FC236}">
                <a16:creationId xmlns:a16="http://schemas.microsoft.com/office/drawing/2014/main" id="{00000000-0008-0000-1100-0000B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8" name="Group 6853">
          <a:extLst>
            <a:ext uri="{FF2B5EF4-FFF2-40B4-BE49-F238E27FC236}">
              <a16:creationId xmlns:a16="http://schemas.microsoft.com/office/drawing/2014/main" id="{00000000-0008-0000-1100-00006CA23F00}"/>
            </a:ext>
          </a:extLst>
        </xdr:cNvPr>
        <xdr:cNvGrpSpPr>
          <a:grpSpLocks/>
        </xdr:cNvGrpSpPr>
      </xdr:nvGrpSpPr>
      <xdr:grpSpPr bwMode="auto">
        <a:xfrm>
          <a:off x="4117181" y="10096500"/>
          <a:ext cx="228600" cy="0"/>
          <a:chOff x="466" y="3952"/>
          <a:chExt cx="28" cy="16"/>
        </a:xfrm>
      </xdr:grpSpPr>
      <xdr:sp macro="" textlink="">
        <xdr:nvSpPr>
          <xdr:cNvPr id="4170928" name="Line 6854">
            <a:extLst>
              <a:ext uri="{FF2B5EF4-FFF2-40B4-BE49-F238E27FC236}">
                <a16:creationId xmlns:a16="http://schemas.microsoft.com/office/drawing/2014/main" id="{00000000-0008-0000-1100-0000B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9" name="Line 6855">
            <a:extLst>
              <a:ext uri="{FF2B5EF4-FFF2-40B4-BE49-F238E27FC236}">
                <a16:creationId xmlns:a16="http://schemas.microsoft.com/office/drawing/2014/main" id="{00000000-0008-0000-1100-0000B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9" name="Group 6856">
          <a:extLst>
            <a:ext uri="{FF2B5EF4-FFF2-40B4-BE49-F238E27FC236}">
              <a16:creationId xmlns:a16="http://schemas.microsoft.com/office/drawing/2014/main" id="{00000000-0008-0000-1100-00006DA23F00}"/>
            </a:ext>
          </a:extLst>
        </xdr:cNvPr>
        <xdr:cNvGrpSpPr>
          <a:grpSpLocks/>
        </xdr:cNvGrpSpPr>
      </xdr:nvGrpSpPr>
      <xdr:grpSpPr bwMode="auto">
        <a:xfrm>
          <a:off x="4117181" y="10096500"/>
          <a:ext cx="228600" cy="0"/>
          <a:chOff x="466" y="3952"/>
          <a:chExt cx="28" cy="16"/>
        </a:xfrm>
      </xdr:grpSpPr>
      <xdr:sp macro="" textlink="">
        <xdr:nvSpPr>
          <xdr:cNvPr id="4170926" name="Line 6857">
            <a:extLst>
              <a:ext uri="{FF2B5EF4-FFF2-40B4-BE49-F238E27FC236}">
                <a16:creationId xmlns:a16="http://schemas.microsoft.com/office/drawing/2014/main" id="{00000000-0008-0000-1100-0000A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7" name="Line 6858">
            <a:extLst>
              <a:ext uri="{FF2B5EF4-FFF2-40B4-BE49-F238E27FC236}">
                <a16:creationId xmlns:a16="http://schemas.microsoft.com/office/drawing/2014/main" id="{00000000-0008-0000-1100-0000A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0" name="Group 6859">
          <a:extLst>
            <a:ext uri="{FF2B5EF4-FFF2-40B4-BE49-F238E27FC236}">
              <a16:creationId xmlns:a16="http://schemas.microsoft.com/office/drawing/2014/main" id="{00000000-0008-0000-1100-00006EA23F00}"/>
            </a:ext>
          </a:extLst>
        </xdr:cNvPr>
        <xdr:cNvGrpSpPr>
          <a:grpSpLocks/>
        </xdr:cNvGrpSpPr>
      </xdr:nvGrpSpPr>
      <xdr:grpSpPr bwMode="auto">
        <a:xfrm>
          <a:off x="4117181" y="10096500"/>
          <a:ext cx="228600" cy="0"/>
          <a:chOff x="466" y="3952"/>
          <a:chExt cx="28" cy="16"/>
        </a:xfrm>
      </xdr:grpSpPr>
      <xdr:sp macro="" textlink="">
        <xdr:nvSpPr>
          <xdr:cNvPr id="4170924" name="Line 6860">
            <a:extLst>
              <a:ext uri="{FF2B5EF4-FFF2-40B4-BE49-F238E27FC236}">
                <a16:creationId xmlns:a16="http://schemas.microsoft.com/office/drawing/2014/main" id="{00000000-0008-0000-1100-0000A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5" name="Line 6861">
            <a:extLst>
              <a:ext uri="{FF2B5EF4-FFF2-40B4-BE49-F238E27FC236}">
                <a16:creationId xmlns:a16="http://schemas.microsoft.com/office/drawing/2014/main" id="{00000000-0008-0000-1100-0000A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1" name="Group 6862">
          <a:extLst>
            <a:ext uri="{FF2B5EF4-FFF2-40B4-BE49-F238E27FC236}">
              <a16:creationId xmlns:a16="http://schemas.microsoft.com/office/drawing/2014/main" id="{00000000-0008-0000-1100-00006FA23F00}"/>
            </a:ext>
          </a:extLst>
        </xdr:cNvPr>
        <xdr:cNvGrpSpPr>
          <a:grpSpLocks/>
        </xdr:cNvGrpSpPr>
      </xdr:nvGrpSpPr>
      <xdr:grpSpPr bwMode="auto">
        <a:xfrm>
          <a:off x="4117181" y="10096500"/>
          <a:ext cx="228600" cy="0"/>
          <a:chOff x="466" y="3952"/>
          <a:chExt cx="28" cy="16"/>
        </a:xfrm>
      </xdr:grpSpPr>
      <xdr:sp macro="" textlink="">
        <xdr:nvSpPr>
          <xdr:cNvPr id="4170922" name="Line 6863">
            <a:extLst>
              <a:ext uri="{FF2B5EF4-FFF2-40B4-BE49-F238E27FC236}">
                <a16:creationId xmlns:a16="http://schemas.microsoft.com/office/drawing/2014/main" id="{00000000-0008-0000-1100-0000A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3" name="Line 6864">
            <a:extLst>
              <a:ext uri="{FF2B5EF4-FFF2-40B4-BE49-F238E27FC236}">
                <a16:creationId xmlns:a16="http://schemas.microsoft.com/office/drawing/2014/main" id="{00000000-0008-0000-1100-0000A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2" name="Group 6865">
          <a:extLst>
            <a:ext uri="{FF2B5EF4-FFF2-40B4-BE49-F238E27FC236}">
              <a16:creationId xmlns:a16="http://schemas.microsoft.com/office/drawing/2014/main" id="{00000000-0008-0000-1100-000070A23F00}"/>
            </a:ext>
          </a:extLst>
        </xdr:cNvPr>
        <xdr:cNvGrpSpPr>
          <a:grpSpLocks/>
        </xdr:cNvGrpSpPr>
      </xdr:nvGrpSpPr>
      <xdr:grpSpPr bwMode="auto">
        <a:xfrm>
          <a:off x="4700588" y="10096500"/>
          <a:ext cx="266700" cy="0"/>
          <a:chOff x="466" y="3952"/>
          <a:chExt cx="28" cy="16"/>
        </a:xfrm>
      </xdr:grpSpPr>
      <xdr:sp macro="" textlink="">
        <xdr:nvSpPr>
          <xdr:cNvPr id="4170920" name="Line 6866">
            <a:extLst>
              <a:ext uri="{FF2B5EF4-FFF2-40B4-BE49-F238E27FC236}">
                <a16:creationId xmlns:a16="http://schemas.microsoft.com/office/drawing/2014/main" id="{00000000-0008-0000-1100-0000A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1" name="Line 6867">
            <a:extLst>
              <a:ext uri="{FF2B5EF4-FFF2-40B4-BE49-F238E27FC236}">
                <a16:creationId xmlns:a16="http://schemas.microsoft.com/office/drawing/2014/main" id="{00000000-0008-0000-1100-0000A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3" name="Group 6868">
          <a:extLst>
            <a:ext uri="{FF2B5EF4-FFF2-40B4-BE49-F238E27FC236}">
              <a16:creationId xmlns:a16="http://schemas.microsoft.com/office/drawing/2014/main" id="{00000000-0008-0000-1100-000071A23F00}"/>
            </a:ext>
          </a:extLst>
        </xdr:cNvPr>
        <xdr:cNvGrpSpPr>
          <a:grpSpLocks/>
        </xdr:cNvGrpSpPr>
      </xdr:nvGrpSpPr>
      <xdr:grpSpPr bwMode="auto">
        <a:xfrm>
          <a:off x="4700588" y="10096500"/>
          <a:ext cx="266700" cy="0"/>
          <a:chOff x="466" y="3952"/>
          <a:chExt cx="28" cy="16"/>
        </a:xfrm>
      </xdr:grpSpPr>
      <xdr:sp macro="" textlink="">
        <xdr:nvSpPr>
          <xdr:cNvPr id="4170918" name="Line 6869">
            <a:extLst>
              <a:ext uri="{FF2B5EF4-FFF2-40B4-BE49-F238E27FC236}">
                <a16:creationId xmlns:a16="http://schemas.microsoft.com/office/drawing/2014/main" id="{00000000-0008-0000-1100-0000A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9" name="Line 6870">
            <a:extLst>
              <a:ext uri="{FF2B5EF4-FFF2-40B4-BE49-F238E27FC236}">
                <a16:creationId xmlns:a16="http://schemas.microsoft.com/office/drawing/2014/main" id="{00000000-0008-0000-1100-0000A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4" name="Group 6871">
          <a:extLst>
            <a:ext uri="{FF2B5EF4-FFF2-40B4-BE49-F238E27FC236}">
              <a16:creationId xmlns:a16="http://schemas.microsoft.com/office/drawing/2014/main" id="{00000000-0008-0000-1100-000072A23F00}"/>
            </a:ext>
          </a:extLst>
        </xdr:cNvPr>
        <xdr:cNvGrpSpPr>
          <a:grpSpLocks/>
        </xdr:cNvGrpSpPr>
      </xdr:nvGrpSpPr>
      <xdr:grpSpPr bwMode="auto">
        <a:xfrm>
          <a:off x="4700588" y="10096500"/>
          <a:ext cx="266700" cy="0"/>
          <a:chOff x="466" y="3952"/>
          <a:chExt cx="28" cy="16"/>
        </a:xfrm>
      </xdr:grpSpPr>
      <xdr:sp macro="" textlink="">
        <xdr:nvSpPr>
          <xdr:cNvPr id="4170916" name="Line 6872">
            <a:extLst>
              <a:ext uri="{FF2B5EF4-FFF2-40B4-BE49-F238E27FC236}">
                <a16:creationId xmlns:a16="http://schemas.microsoft.com/office/drawing/2014/main" id="{00000000-0008-0000-1100-0000A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7" name="Line 6873">
            <a:extLst>
              <a:ext uri="{FF2B5EF4-FFF2-40B4-BE49-F238E27FC236}">
                <a16:creationId xmlns:a16="http://schemas.microsoft.com/office/drawing/2014/main" id="{00000000-0008-0000-1100-0000A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5" name="Group 6874">
          <a:extLst>
            <a:ext uri="{FF2B5EF4-FFF2-40B4-BE49-F238E27FC236}">
              <a16:creationId xmlns:a16="http://schemas.microsoft.com/office/drawing/2014/main" id="{00000000-0008-0000-1100-000073A23F00}"/>
            </a:ext>
          </a:extLst>
        </xdr:cNvPr>
        <xdr:cNvGrpSpPr>
          <a:grpSpLocks/>
        </xdr:cNvGrpSpPr>
      </xdr:nvGrpSpPr>
      <xdr:grpSpPr bwMode="auto">
        <a:xfrm>
          <a:off x="4700588" y="10096500"/>
          <a:ext cx="266700" cy="0"/>
          <a:chOff x="466" y="3952"/>
          <a:chExt cx="28" cy="16"/>
        </a:xfrm>
      </xdr:grpSpPr>
      <xdr:sp macro="" textlink="">
        <xdr:nvSpPr>
          <xdr:cNvPr id="4170914" name="Line 6875">
            <a:extLst>
              <a:ext uri="{FF2B5EF4-FFF2-40B4-BE49-F238E27FC236}">
                <a16:creationId xmlns:a16="http://schemas.microsoft.com/office/drawing/2014/main" id="{00000000-0008-0000-1100-0000A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5" name="Line 6876">
            <a:extLst>
              <a:ext uri="{FF2B5EF4-FFF2-40B4-BE49-F238E27FC236}">
                <a16:creationId xmlns:a16="http://schemas.microsoft.com/office/drawing/2014/main" id="{00000000-0008-0000-1100-0000A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6" name="Group 6877">
          <a:extLst>
            <a:ext uri="{FF2B5EF4-FFF2-40B4-BE49-F238E27FC236}">
              <a16:creationId xmlns:a16="http://schemas.microsoft.com/office/drawing/2014/main" id="{00000000-0008-0000-1100-000074A23F00}"/>
            </a:ext>
          </a:extLst>
        </xdr:cNvPr>
        <xdr:cNvGrpSpPr>
          <a:grpSpLocks/>
        </xdr:cNvGrpSpPr>
      </xdr:nvGrpSpPr>
      <xdr:grpSpPr bwMode="auto">
        <a:xfrm>
          <a:off x="4700588" y="10096500"/>
          <a:ext cx="266700" cy="0"/>
          <a:chOff x="466" y="3952"/>
          <a:chExt cx="28" cy="16"/>
        </a:xfrm>
      </xdr:grpSpPr>
      <xdr:sp macro="" textlink="">
        <xdr:nvSpPr>
          <xdr:cNvPr id="4170912" name="Line 6878">
            <a:extLst>
              <a:ext uri="{FF2B5EF4-FFF2-40B4-BE49-F238E27FC236}">
                <a16:creationId xmlns:a16="http://schemas.microsoft.com/office/drawing/2014/main" id="{00000000-0008-0000-1100-0000A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3" name="Line 6879">
            <a:extLst>
              <a:ext uri="{FF2B5EF4-FFF2-40B4-BE49-F238E27FC236}">
                <a16:creationId xmlns:a16="http://schemas.microsoft.com/office/drawing/2014/main" id="{00000000-0008-0000-1100-0000A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7" name="Group 6880">
          <a:extLst>
            <a:ext uri="{FF2B5EF4-FFF2-40B4-BE49-F238E27FC236}">
              <a16:creationId xmlns:a16="http://schemas.microsoft.com/office/drawing/2014/main" id="{00000000-0008-0000-1100-000075A23F00}"/>
            </a:ext>
          </a:extLst>
        </xdr:cNvPr>
        <xdr:cNvGrpSpPr>
          <a:grpSpLocks/>
        </xdr:cNvGrpSpPr>
      </xdr:nvGrpSpPr>
      <xdr:grpSpPr bwMode="auto">
        <a:xfrm>
          <a:off x="4117181" y="10096500"/>
          <a:ext cx="228600" cy="0"/>
          <a:chOff x="466" y="3952"/>
          <a:chExt cx="28" cy="16"/>
        </a:xfrm>
      </xdr:grpSpPr>
      <xdr:sp macro="" textlink="">
        <xdr:nvSpPr>
          <xdr:cNvPr id="4170910" name="Line 6881">
            <a:extLst>
              <a:ext uri="{FF2B5EF4-FFF2-40B4-BE49-F238E27FC236}">
                <a16:creationId xmlns:a16="http://schemas.microsoft.com/office/drawing/2014/main" id="{00000000-0008-0000-1100-00009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1" name="Line 6882">
            <a:extLst>
              <a:ext uri="{FF2B5EF4-FFF2-40B4-BE49-F238E27FC236}">
                <a16:creationId xmlns:a16="http://schemas.microsoft.com/office/drawing/2014/main" id="{00000000-0008-0000-1100-00009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8" name="Group 6883">
          <a:extLst>
            <a:ext uri="{FF2B5EF4-FFF2-40B4-BE49-F238E27FC236}">
              <a16:creationId xmlns:a16="http://schemas.microsoft.com/office/drawing/2014/main" id="{00000000-0008-0000-1100-000076A23F00}"/>
            </a:ext>
          </a:extLst>
        </xdr:cNvPr>
        <xdr:cNvGrpSpPr>
          <a:grpSpLocks/>
        </xdr:cNvGrpSpPr>
      </xdr:nvGrpSpPr>
      <xdr:grpSpPr bwMode="auto">
        <a:xfrm>
          <a:off x="4117181" y="10096500"/>
          <a:ext cx="228600" cy="0"/>
          <a:chOff x="466" y="3952"/>
          <a:chExt cx="28" cy="16"/>
        </a:xfrm>
      </xdr:grpSpPr>
      <xdr:sp macro="" textlink="">
        <xdr:nvSpPr>
          <xdr:cNvPr id="4170908" name="Line 6884">
            <a:extLst>
              <a:ext uri="{FF2B5EF4-FFF2-40B4-BE49-F238E27FC236}">
                <a16:creationId xmlns:a16="http://schemas.microsoft.com/office/drawing/2014/main" id="{00000000-0008-0000-1100-00009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9" name="Line 6885">
            <a:extLst>
              <a:ext uri="{FF2B5EF4-FFF2-40B4-BE49-F238E27FC236}">
                <a16:creationId xmlns:a16="http://schemas.microsoft.com/office/drawing/2014/main" id="{00000000-0008-0000-1100-00009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9" name="Group 6886">
          <a:extLst>
            <a:ext uri="{FF2B5EF4-FFF2-40B4-BE49-F238E27FC236}">
              <a16:creationId xmlns:a16="http://schemas.microsoft.com/office/drawing/2014/main" id="{00000000-0008-0000-1100-000077A23F00}"/>
            </a:ext>
          </a:extLst>
        </xdr:cNvPr>
        <xdr:cNvGrpSpPr>
          <a:grpSpLocks/>
        </xdr:cNvGrpSpPr>
      </xdr:nvGrpSpPr>
      <xdr:grpSpPr bwMode="auto">
        <a:xfrm>
          <a:off x="4700588" y="10096500"/>
          <a:ext cx="266700" cy="0"/>
          <a:chOff x="466" y="3952"/>
          <a:chExt cx="28" cy="16"/>
        </a:xfrm>
      </xdr:grpSpPr>
      <xdr:sp macro="" textlink="">
        <xdr:nvSpPr>
          <xdr:cNvPr id="4170906" name="Line 6887">
            <a:extLst>
              <a:ext uri="{FF2B5EF4-FFF2-40B4-BE49-F238E27FC236}">
                <a16:creationId xmlns:a16="http://schemas.microsoft.com/office/drawing/2014/main" id="{00000000-0008-0000-1100-00009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7" name="Line 6888">
            <a:extLst>
              <a:ext uri="{FF2B5EF4-FFF2-40B4-BE49-F238E27FC236}">
                <a16:creationId xmlns:a16="http://schemas.microsoft.com/office/drawing/2014/main" id="{00000000-0008-0000-1100-00009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0" name="Group 6889">
          <a:extLst>
            <a:ext uri="{FF2B5EF4-FFF2-40B4-BE49-F238E27FC236}">
              <a16:creationId xmlns:a16="http://schemas.microsoft.com/office/drawing/2014/main" id="{00000000-0008-0000-1100-000078A23F00}"/>
            </a:ext>
          </a:extLst>
        </xdr:cNvPr>
        <xdr:cNvGrpSpPr>
          <a:grpSpLocks/>
        </xdr:cNvGrpSpPr>
      </xdr:nvGrpSpPr>
      <xdr:grpSpPr bwMode="auto">
        <a:xfrm>
          <a:off x="4700588" y="10096500"/>
          <a:ext cx="266700" cy="0"/>
          <a:chOff x="466" y="3952"/>
          <a:chExt cx="28" cy="16"/>
        </a:xfrm>
      </xdr:grpSpPr>
      <xdr:sp macro="" textlink="">
        <xdr:nvSpPr>
          <xdr:cNvPr id="4170904" name="Line 6890">
            <a:extLst>
              <a:ext uri="{FF2B5EF4-FFF2-40B4-BE49-F238E27FC236}">
                <a16:creationId xmlns:a16="http://schemas.microsoft.com/office/drawing/2014/main" id="{00000000-0008-0000-1100-00009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5" name="Line 6891">
            <a:extLst>
              <a:ext uri="{FF2B5EF4-FFF2-40B4-BE49-F238E27FC236}">
                <a16:creationId xmlns:a16="http://schemas.microsoft.com/office/drawing/2014/main" id="{00000000-0008-0000-1100-00009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1" name="Group 6892">
          <a:extLst>
            <a:ext uri="{FF2B5EF4-FFF2-40B4-BE49-F238E27FC236}">
              <a16:creationId xmlns:a16="http://schemas.microsoft.com/office/drawing/2014/main" id="{00000000-0008-0000-1100-000079A23F00}"/>
            </a:ext>
          </a:extLst>
        </xdr:cNvPr>
        <xdr:cNvGrpSpPr>
          <a:grpSpLocks/>
        </xdr:cNvGrpSpPr>
      </xdr:nvGrpSpPr>
      <xdr:grpSpPr bwMode="auto">
        <a:xfrm>
          <a:off x="4117181" y="10096500"/>
          <a:ext cx="240507" cy="0"/>
          <a:chOff x="466" y="3952"/>
          <a:chExt cx="28" cy="16"/>
        </a:xfrm>
      </xdr:grpSpPr>
      <xdr:sp macro="" textlink="">
        <xdr:nvSpPr>
          <xdr:cNvPr id="4170902" name="Line 6893">
            <a:extLst>
              <a:ext uri="{FF2B5EF4-FFF2-40B4-BE49-F238E27FC236}">
                <a16:creationId xmlns:a16="http://schemas.microsoft.com/office/drawing/2014/main" id="{00000000-0008-0000-1100-00009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3" name="Line 6894">
            <a:extLst>
              <a:ext uri="{FF2B5EF4-FFF2-40B4-BE49-F238E27FC236}">
                <a16:creationId xmlns:a16="http://schemas.microsoft.com/office/drawing/2014/main" id="{00000000-0008-0000-1100-00009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362" name="Group 6895">
          <a:extLst>
            <a:ext uri="{FF2B5EF4-FFF2-40B4-BE49-F238E27FC236}">
              <a16:creationId xmlns:a16="http://schemas.microsoft.com/office/drawing/2014/main" id="{00000000-0008-0000-1100-00007AA23F00}"/>
            </a:ext>
          </a:extLst>
        </xdr:cNvPr>
        <xdr:cNvGrpSpPr>
          <a:grpSpLocks/>
        </xdr:cNvGrpSpPr>
      </xdr:nvGrpSpPr>
      <xdr:grpSpPr bwMode="auto">
        <a:xfrm>
          <a:off x="5486400" y="10096500"/>
          <a:ext cx="228600" cy="0"/>
          <a:chOff x="466" y="3952"/>
          <a:chExt cx="28" cy="16"/>
        </a:xfrm>
      </xdr:grpSpPr>
      <xdr:sp macro="" textlink="">
        <xdr:nvSpPr>
          <xdr:cNvPr id="4170900" name="Line 6896">
            <a:extLst>
              <a:ext uri="{FF2B5EF4-FFF2-40B4-BE49-F238E27FC236}">
                <a16:creationId xmlns:a16="http://schemas.microsoft.com/office/drawing/2014/main" id="{00000000-0008-0000-1100-00009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1" name="Line 6897">
            <a:extLst>
              <a:ext uri="{FF2B5EF4-FFF2-40B4-BE49-F238E27FC236}">
                <a16:creationId xmlns:a16="http://schemas.microsoft.com/office/drawing/2014/main" id="{00000000-0008-0000-1100-00009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3" name="Group 6898">
          <a:extLst>
            <a:ext uri="{FF2B5EF4-FFF2-40B4-BE49-F238E27FC236}">
              <a16:creationId xmlns:a16="http://schemas.microsoft.com/office/drawing/2014/main" id="{00000000-0008-0000-1100-00007BA23F00}"/>
            </a:ext>
          </a:extLst>
        </xdr:cNvPr>
        <xdr:cNvGrpSpPr>
          <a:grpSpLocks/>
        </xdr:cNvGrpSpPr>
      </xdr:nvGrpSpPr>
      <xdr:grpSpPr bwMode="auto">
        <a:xfrm>
          <a:off x="4700588" y="10096500"/>
          <a:ext cx="266700" cy="0"/>
          <a:chOff x="466" y="3952"/>
          <a:chExt cx="28" cy="16"/>
        </a:xfrm>
      </xdr:grpSpPr>
      <xdr:sp macro="" textlink="">
        <xdr:nvSpPr>
          <xdr:cNvPr id="4170898" name="Line 6899">
            <a:extLst>
              <a:ext uri="{FF2B5EF4-FFF2-40B4-BE49-F238E27FC236}">
                <a16:creationId xmlns:a16="http://schemas.microsoft.com/office/drawing/2014/main" id="{00000000-0008-0000-1100-00009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9" name="Line 6900">
            <a:extLst>
              <a:ext uri="{FF2B5EF4-FFF2-40B4-BE49-F238E27FC236}">
                <a16:creationId xmlns:a16="http://schemas.microsoft.com/office/drawing/2014/main" id="{00000000-0008-0000-1100-00009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4" name="Group 6901">
          <a:extLst>
            <a:ext uri="{FF2B5EF4-FFF2-40B4-BE49-F238E27FC236}">
              <a16:creationId xmlns:a16="http://schemas.microsoft.com/office/drawing/2014/main" id="{00000000-0008-0000-1100-00007CA23F00}"/>
            </a:ext>
          </a:extLst>
        </xdr:cNvPr>
        <xdr:cNvGrpSpPr>
          <a:grpSpLocks/>
        </xdr:cNvGrpSpPr>
      </xdr:nvGrpSpPr>
      <xdr:grpSpPr bwMode="auto">
        <a:xfrm>
          <a:off x="4700588" y="10096500"/>
          <a:ext cx="266700" cy="0"/>
          <a:chOff x="466" y="3952"/>
          <a:chExt cx="28" cy="16"/>
        </a:xfrm>
      </xdr:grpSpPr>
      <xdr:sp macro="" textlink="">
        <xdr:nvSpPr>
          <xdr:cNvPr id="4170896" name="Line 6902">
            <a:extLst>
              <a:ext uri="{FF2B5EF4-FFF2-40B4-BE49-F238E27FC236}">
                <a16:creationId xmlns:a16="http://schemas.microsoft.com/office/drawing/2014/main" id="{00000000-0008-0000-1100-00009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7" name="Line 6903">
            <a:extLst>
              <a:ext uri="{FF2B5EF4-FFF2-40B4-BE49-F238E27FC236}">
                <a16:creationId xmlns:a16="http://schemas.microsoft.com/office/drawing/2014/main" id="{00000000-0008-0000-1100-00009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5" name="Group 6904">
          <a:extLst>
            <a:ext uri="{FF2B5EF4-FFF2-40B4-BE49-F238E27FC236}">
              <a16:creationId xmlns:a16="http://schemas.microsoft.com/office/drawing/2014/main" id="{00000000-0008-0000-1100-00007DA23F00}"/>
            </a:ext>
          </a:extLst>
        </xdr:cNvPr>
        <xdr:cNvGrpSpPr>
          <a:grpSpLocks/>
        </xdr:cNvGrpSpPr>
      </xdr:nvGrpSpPr>
      <xdr:grpSpPr bwMode="auto">
        <a:xfrm>
          <a:off x="4700588" y="10096500"/>
          <a:ext cx="266700" cy="0"/>
          <a:chOff x="466" y="3952"/>
          <a:chExt cx="28" cy="16"/>
        </a:xfrm>
      </xdr:grpSpPr>
      <xdr:sp macro="" textlink="">
        <xdr:nvSpPr>
          <xdr:cNvPr id="4170894" name="Line 6905">
            <a:extLst>
              <a:ext uri="{FF2B5EF4-FFF2-40B4-BE49-F238E27FC236}">
                <a16:creationId xmlns:a16="http://schemas.microsoft.com/office/drawing/2014/main" id="{00000000-0008-0000-1100-00008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5" name="Line 6906">
            <a:extLst>
              <a:ext uri="{FF2B5EF4-FFF2-40B4-BE49-F238E27FC236}">
                <a16:creationId xmlns:a16="http://schemas.microsoft.com/office/drawing/2014/main" id="{00000000-0008-0000-1100-00008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6" name="Group 6907">
          <a:extLst>
            <a:ext uri="{FF2B5EF4-FFF2-40B4-BE49-F238E27FC236}">
              <a16:creationId xmlns:a16="http://schemas.microsoft.com/office/drawing/2014/main" id="{00000000-0008-0000-1100-00007EA23F00}"/>
            </a:ext>
          </a:extLst>
        </xdr:cNvPr>
        <xdr:cNvGrpSpPr>
          <a:grpSpLocks/>
        </xdr:cNvGrpSpPr>
      </xdr:nvGrpSpPr>
      <xdr:grpSpPr bwMode="auto">
        <a:xfrm>
          <a:off x="4700588" y="10096500"/>
          <a:ext cx="266700" cy="0"/>
          <a:chOff x="466" y="3952"/>
          <a:chExt cx="28" cy="16"/>
        </a:xfrm>
      </xdr:grpSpPr>
      <xdr:sp macro="" textlink="">
        <xdr:nvSpPr>
          <xdr:cNvPr id="4170892" name="Line 6908">
            <a:extLst>
              <a:ext uri="{FF2B5EF4-FFF2-40B4-BE49-F238E27FC236}">
                <a16:creationId xmlns:a16="http://schemas.microsoft.com/office/drawing/2014/main" id="{00000000-0008-0000-1100-00008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3" name="Line 6909">
            <a:extLst>
              <a:ext uri="{FF2B5EF4-FFF2-40B4-BE49-F238E27FC236}">
                <a16:creationId xmlns:a16="http://schemas.microsoft.com/office/drawing/2014/main" id="{00000000-0008-0000-1100-00008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7" name="Group 6910">
          <a:extLst>
            <a:ext uri="{FF2B5EF4-FFF2-40B4-BE49-F238E27FC236}">
              <a16:creationId xmlns:a16="http://schemas.microsoft.com/office/drawing/2014/main" id="{00000000-0008-0000-1100-00007FA23F00}"/>
            </a:ext>
          </a:extLst>
        </xdr:cNvPr>
        <xdr:cNvGrpSpPr>
          <a:grpSpLocks/>
        </xdr:cNvGrpSpPr>
      </xdr:nvGrpSpPr>
      <xdr:grpSpPr bwMode="auto">
        <a:xfrm>
          <a:off x="4700588" y="10096500"/>
          <a:ext cx="266700" cy="0"/>
          <a:chOff x="466" y="3952"/>
          <a:chExt cx="28" cy="16"/>
        </a:xfrm>
      </xdr:grpSpPr>
      <xdr:sp macro="" textlink="">
        <xdr:nvSpPr>
          <xdr:cNvPr id="4170890" name="Line 6911">
            <a:extLst>
              <a:ext uri="{FF2B5EF4-FFF2-40B4-BE49-F238E27FC236}">
                <a16:creationId xmlns:a16="http://schemas.microsoft.com/office/drawing/2014/main" id="{00000000-0008-0000-1100-00008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1" name="Line 6912">
            <a:extLst>
              <a:ext uri="{FF2B5EF4-FFF2-40B4-BE49-F238E27FC236}">
                <a16:creationId xmlns:a16="http://schemas.microsoft.com/office/drawing/2014/main" id="{00000000-0008-0000-1100-00008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368" name="Group 6913">
          <a:extLst>
            <a:ext uri="{FF2B5EF4-FFF2-40B4-BE49-F238E27FC236}">
              <a16:creationId xmlns:a16="http://schemas.microsoft.com/office/drawing/2014/main" id="{00000000-0008-0000-1100-000080A23F00}"/>
            </a:ext>
          </a:extLst>
        </xdr:cNvPr>
        <xdr:cNvGrpSpPr>
          <a:grpSpLocks/>
        </xdr:cNvGrpSpPr>
      </xdr:nvGrpSpPr>
      <xdr:grpSpPr bwMode="auto">
        <a:xfrm>
          <a:off x="4576763" y="10096500"/>
          <a:ext cx="228600" cy="0"/>
          <a:chOff x="466" y="3952"/>
          <a:chExt cx="28" cy="16"/>
        </a:xfrm>
      </xdr:grpSpPr>
      <xdr:sp macro="" textlink="">
        <xdr:nvSpPr>
          <xdr:cNvPr id="4170888" name="Line 6914">
            <a:extLst>
              <a:ext uri="{FF2B5EF4-FFF2-40B4-BE49-F238E27FC236}">
                <a16:creationId xmlns:a16="http://schemas.microsoft.com/office/drawing/2014/main" id="{00000000-0008-0000-1100-00008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9" name="Line 6915">
            <a:extLst>
              <a:ext uri="{FF2B5EF4-FFF2-40B4-BE49-F238E27FC236}">
                <a16:creationId xmlns:a16="http://schemas.microsoft.com/office/drawing/2014/main" id="{00000000-0008-0000-1100-00008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9" name="Group 6916">
          <a:extLst>
            <a:ext uri="{FF2B5EF4-FFF2-40B4-BE49-F238E27FC236}">
              <a16:creationId xmlns:a16="http://schemas.microsoft.com/office/drawing/2014/main" id="{00000000-0008-0000-1100-000081A23F00}"/>
            </a:ext>
          </a:extLst>
        </xdr:cNvPr>
        <xdr:cNvGrpSpPr>
          <a:grpSpLocks/>
        </xdr:cNvGrpSpPr>
      </xdr:nvGrpSpPr>
      <xdr:grpSpPr bwMode="auto">
        <a:xfrm>
          <a:off x="4117181" y="10096500"/>
          <a:ext cx="240507" cy="0"/>
          <a:chOff x="466" y="3952"/>
          <a:chExt cx="28" cy="16"/>
        </a:xfrm>
      </xdr:grpSpPr>
      <xdr:sp macro="" textlink="">
        <xdr:nvSpPr>
          <xdr:cNvPr id="4170886" name="Line 6917">
            <a:extLst>
              <a:ext uri="{FF2B5EF4-FFF2-40B4-BE49-F238E27FC236}">
                <a16:creationId xmlns:a16="http://schemas.microsoft.com/office/drawing/2014/main" id="{00000000-0008-0000-1100-00008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7" name="Line 6918">
            <a:extLst>
              <a:ext uri="{FF2B5EF4-FFF2-40B4-BE49-F238E27FC236}">
                <a16:creationId xmlns:a16="http://schemas.microsoft.com/office/drawing/2014/main" id="{00000000-0008-0000-1100-00008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0" name="Group 6919">
          <a:extLst>
            <a:ext uri="{FF2B5EF4-FFF2-40B4-BE49-F238E27FC236}">
              <a16:creationId xmlns:a16="http://schemas.microsoft.com/office/drawing/2014/main" id="{00000000-0008-0000-1100-000082A23F00}"/>
            </a:ext>
          </a:extLst>
        </xdr:cNvPr>
        <xdr:cNvGrpSpPr>
          <a:grpSpLocks/>
        </xdr:cNvGrpSpPr>
      </xdr:nvGrpSpPr>
      <xdr:grpSpPr bwMode="auto">
        <a:xfrm>
          <a:off x="4117181" y="10096500"/>
          <a:ext cx="240507" cy="0"/>
          <a:chOff x="466" y="3952"/>
          <a:chExt cx="28" cy="16"/>
        </a:xfrm>
      </xdr:grpSpPr>
      <xdr:sp macro="" textlink="">
        <xdr:nvSpPr>
          <xdr:cNvPr id="4170884" name="Line 6920">
            <a:extLst>
              <a:ext uri="{FF2B5EF4-FFF2-40B4-BE49-F238E27FC236}">
                <a16:creationId xmlns:a16="http://schemas.microsoft.com/office/drawing/2014/main" id="{00000000-0008-0000-1100-00008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5" name="Line 6921">
            <a:extLst>
              <a:ext uri="{FF2B5EF4-FFF2-40B4-BE49-F238E27FC236}">
                <a16:creationId xmlns:a16="http://schemas.microsoft.com/office/drawing/2014/main" id="{00000000-0008-0000-1100-00008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1" name="Group 6922">
          <a:extLst>
            <a:ext uri="{FF2B5EF4-FFF2-40B4-BE49-F238E27FC236}">
              <a16:creationId xmlns:a16="http://schemas.microsoft.com/office/drawing/2014/main" id="{00000000-0008-0000-1100-000083A23F00}"/>
            </a:ext>
          </a:extLst>
        </xdr:cNvPr>
        <xdr:cNvGrpSpPr>
          <a:grpSpLocks/>
        </xdr:cNvGrpSpPr>
      </xdr:nvGrpSpPr>
      <xdr:grpSpPr bwMode="auto">
        <a:xfrm>
          <a:off x="4117181" y="10096500"/>
          <a:ext cx="240507" cy="0"/>
          <a:chOff x="466" y="3952"/>
          <a:chExt cx="28" cy="16"/>
        </a:xfrm>
      </xdr:grpSpPr>
      <xdr:sp macro="" textlink="">
        <xdr:nvSpPr>
          <xdr:cNvPr id="4170882" name="Line 6923">
            <a:extLst>
              <a:ext uri="{FF2B5EF4-FFF2-40B4-BE49-F238E27FC236}">
                <a16:creationId xmlns:a16="http://schemas.microsoft.com/office/drawing/2014/main" id="{00000000-0008-0000-1100-00008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3" name="Line 6924">
            <a:extLst>
              <a:ext uri="{FF2B5EF4-FFF2-40B4-BE49-F238E27FC236}">
                <a16:creationId xmlns:a16="http://schemas.microsoft.com/office/drawing/2014/main" id="{00000000-0008-0000-1100-00008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2" name="Group 6925">
          <a:extLst>
            <a:ext uri="{FF2B5EF4-FFF2-40B4-BE49-F238E27FC236}">
              <a16:creationId xmlns:a16="http://schemas.microsoft.com/office/drawing/2014/main" id="{00000000-0008-0000-1100-000084A23F00}"/>
            </a:ext>
          </a:extLst>
        </xdr:cNvPr>
        <xdr:cNvGrpSpPr>
          <a:grpSpLocks/>
        </xdr:cNvGrpSpPr>
      </xdr:nvGrpSpPr>
      <xdr:grpSpPr bwMode="auto">
        <a:xfrm>
          <a:off x="4117181" y="10096500"/>
          <a:ext cx="240507" cy="0"/>
          <a:chOff x="466" y="3952"/>
          <a:chExt cx="28" cy="16"/>
        </a:xfrm>
      </xdr:grpSpPr>
      <xdr:sp macro="" textlink="">
        <xdr:nvSpPr>
          <xdr:cNvPr id="4170880" name="Line 6926">
            <a:extLst>
              <a:ext uri="{FF2B5EF4-FFF2-40B4-BE49-F238E27FC236}">
                <a16:creationId xmlns:a16="http://schemas.microsoft.com/office/drawing/2014/main" id="{00000000-0008-0000-1100-00008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1" name="Line 6927">
            <a:extLst>
              <a:ext uri="{FF2B5EF4-FFF2-40B4-BE49-F238E27FC236}">
                <a16:creationId xmlns:a16="http://schemas.microsoft.com/office/drawing/2014/main" id="{00000000-0008-0000-1100-00008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3" name="Group 6928">
          <a:extLst>
            <a:ext uri="{FF2B5EF4-FFF2-40B4-BE49-F238E27FC236}">
              <a16:creationId xmlns:a16="http://schemas.microsoft.com/office/drawing/2014/main" id="{00000000-0008-0000-1100-000085A23F00}"/>
            </a:ext>
          </a:extLst>
        </xdr:cNvPr>
        <xdr:cNvGrpSpPr>
          <a:grpSpLocks/>
        </xdr:cNvGrpSpPr>
      </xdr:nvGrpSpPr>
      <xdr:grpSpPr bwMode="auto">
        <a:xfrm>
          <a:off x="4117181" y="10096500"/>
          <a:ext cx="240507" cy="0"/>
          <a:chOff x="466" y="3952"/>
          <a:chExt cx="28" cy="16"/>
        </a:xfrm>
      </xdr:grpSpPr>
      <xdr:sp macro="" textlink="">
        <xdr:nvSpPr>
          <xdr:cNvPr id="4170878" name="Line 6929">
            <a:extLst>
              <a:ext uri="{FF2B5EF4-FFF2-40B4-BE49-F238E27FC236}">
                <a16:creationId xmlns:a16="http://schemas.microsoft.com/office/drawing/2014/main" id="{00000000-0008-0000-1100-00007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9" name="Line 6930">
            <a:extLst>
              <a:ext uri="{FF2B5EF4-FFF2-40B4-BE49-F238E27FC236}">
                <a16:creationId xmlns:a16="http://schemas.microsoft.com/office/drawing/2014/main" id="{00000000-0008-0000-1100-00007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4" name="Group 6931">
          <a:extLst>
            <a:ext uri="{FF2B5EF4-FFF2-40B4-BE49-F238E27FC236}">
              <a16:creationId xmlns:a16="http://schemas.microsoft.com/office/drawing/2014/main" id="{00000000-0008-0000-1100-000086A23F00}"/>
            </a:ext>
          </a:extLst>
        </xdr:cNvPr>
        <xdr:cNvGrpSpPr>
          <a:grpSpLocks/>
        </xdr:cNvGrpSpPr>
      </xdr:nvGrpSpPr>
      <xdr:grpSpPr bwMode="auto">
        <a:xfrm>
          <a:off x="4117181" y="10096500"/>
          <a:ext cx="240507" cy="0"/>
          <a:chOff x="466" y="3952"/>
          <a:chExt cx="28" cy="16"/>
        </a:xfrm>
      </xdr:grpSpPr>
      <xdr:sp macro="" textlink="">
        <xdr:nvSpPr>
          <xdr:cNvPr id="4170876" name="Line 6932">
            <a:extLst>
              <a:ext uri="{FF2B5EF4-FFF2-40B4-BE49-F238E27FC236}">
                <a16:creationId xmlns:a16="http://schemas.microsoft.com/office/drawing/2014/main" id="{00000000-0008-0000-1100-00007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7" name="Line 6933">
            <a:extLst>
              <a:ext uri="{FF2B5EF4-FFF2-40B4-BE49-F238E27FC236}">
                <a16:creationId xmlns:a16="http://schemas.microsoft.com/office/drawing/2014/main" id="{00000000-0008-0000-1100-00007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75" name="Group 6934">
          <a:extLst>
            <a:ext uri="{FF2B5EF4-FFF2-40B4-BE49-F238E27FC236}">
              <a16:creationId xmlns:a16="http://schemas.microsoft.com/office/drawing/2014/main" id="{00000000-0008-0000-1100-000087A23F00}"/>
            </a:ext>
          </a:extLst>
        </xdr:cNvPr>
        <xdr:cNvGrpSpPr>
          <a:grpSpLocks/>
        </xdr:cNvGrpSpPr>
      </xdr:nvGrpSpPr>
      <xdr:grpSpPr bwMode="auto">
        <a:xfrm>
          <a:off x="3993356" y="10096500"/>
          <a:ext cx="228600" cy="0"/>
          <a:chOff x="466" y="3952"/>
          <a:chExt cx="28" cy="16"/>
        </a:xfrm>
      </xdr:grpSpPr>
      <xdr:sp macro="" textlink="">
        <xdr:nvSpPr>
          <xdr:cNvPr id="4170874" name="Line 6935">
            <a:extLst>
              <a:ext uri="{FF2B5EF4-FFF2-40B4-BE49-F238E27FC236}">
                <a16:creationId xmlns:a16="http://schemas.microsoft.com/office/drawing/2014/main" id="{00000000-0008-0000-1100-00007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5" name="Line 6936">
            <a:extLst>
              <a:ext uri="{FF2B5EF4-FFF2-40B4-BE49-F238E27FC236}">
                <a16:creationId xmlns:a16="http://schemas.microsoft.com/office/drawing/2014/main" id="{00000000-0008-0000-1100-00007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6" name="Group 6937">
          <a:extLst>
            <a:ext uri="{FF2B5EF4-FFF2-40B4-BE49-F238E27FC236}">
              <a16:creationId xmlns:a16="http://schemas.microsoft.com/office/drawing/2014/main" id="{00000000-0008-0000-1100-000088A23F00}"/>
            </a:ext>
          </a:extLst>
        </xdr:cNvPr>
        <xdr:cNvGrpSpPr>
          <a:grpSpLocks/>
        </xdr:cNvGrpSpPr>
      </xdr:nvGrpSpPr>
      <xdr:grpSpPr bwMode="auto">
        <a:xfrm>
          <a:off x="4117181" y="10096500"/>
          <a:ext cx="228600" cy="0"/>
          <a:chOff x="466" y="3952"/>
          <a:chExt cx="28" cy="16"/>
        </a:xfrm>
      </xdr:grpSpPr>
      <xdr:sp macro="" textlink="">
        <xdr:nvSpPr>
          <xdr:cNvPr id="4170872" name="Line 6938">
            <a:extLst>
              <a:ext uri="{FF2B5EF4-FFF2-40B4-BE49-F238E27FC236}">
                <a16:creationId xmlns:a16="http://schemas.microsoft.com/office/drawing/2014/main" id="{00000000-0008-0000-1100-00007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3" name="Line 6939">
            <a:extLst>
              <a:ext uri="{FF2B5EF4-FFF2-40B4-BE49-F238E27FC236}">
                <a16:creationId xmlns:a16="http://schemas.microsoft.com/office/drawing/2014/main" id="{00000000-0008-0000-1100-00007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7" name="Group 6940">
          <a:extLst>
            <a:ext uri="{FF2B5EF4-FFF2-40B4-BE49-F238E27FC236}">
              <a16:creationId xmlns:a16="http://schemas.microsoft.com/office/drawing/2014/main" id="{00000000-0008-0000-1100-000089A23F00}"/>
            </a:ext>
          </a:extLst>
        </xdr:cNvPr>
        <xdr:cNvGrpSpPr>
          <a:grpSpLocks/>
        </xdr:cNvGrpSpPr>
      </xdr:nvGrpSpPr>
      <xdr:grpSpPr bwMode="auto">
        <a:xfrm>
          <a:off x="4117181" y="10096500"/>
          <a:ext cx="228600" cy="0"/>
          <a:chOff x="466" y="3952"/>
          <a:chExt cx="28" cy="16"/>
        </a:xfrm>
      </xdr:grpSpPr>
      <xdr:sp macro="" textlink="">
        <xdr:nvSpPr>
          <xdr:cNvPr id="4170870" name="Line 6941">
            <a:extLst>
              <a:ext uri="{FF2B5EF4-FFF2-40B4-BE49-F238E27FC236}">
                <a16:creationId xmlns:a16="http://schemas.microsoft.com/office/drawing/2014/main" id="{00000000-0008-0000-1100-00007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1" name="Line 6942">
            <a:extLst>
              <a:ext uri="{FF2B5EF4-FFF2-40B4-BE49-F238E27FC236}">
                <a16:creationId xmlns:a16="http://schemas.microsoft.com/office/drawing/2014/main" id="{00000000-0008-0000-1100-00007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8" name="Group 6943">
          <a:extLst>
            <a:ext uri="{FF2B5EF4-FFF2-40B4-BE49-F238E27FC236}">
              <a16:creationId xmlns:a16="http://schemas.microsoft.com/office/drawing/2014/main" id="{00000000-0008-0000-1100-00008AA23F00}"/>
            </a:ext>
          </a:extLst>
        </xdr:cNvPr>
        <xdr:cNvGrpSpPr>
          <a:grpSpLocks/>
        </xdr:cNvGrpSpPr>
      </xdr:nvGrpSpPr>
      <xdr:grpSpPr bwMode="auto">
        <a:xfrm>
          <a:off x="4117181" y="10096500"/>
          <a:ext cx="240507" cy="0"/>
          <a:chOff x="466" y="3952"/>
          <a:chExt cx="28" cy="16"/>
        </a:xfrm>
      </xdr:grpSpPr>
      <xdr:sp macro="" textlink="">
        <xdr:nvSpPr>
          <xdr:cNvPr id="4170868" name="Line 6944">
            <a:extLst>
              <a:ext uri="{FF2B5EF4-FFF2-40B4-BE49-F238E27FC236}">
                <a16:creationId xmlns:a16="http://schemas.microsoft.com/office/drawing/2014/main" id="{00000000-0008-0000-1100-00007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9" name="Line 6945">
            <a:extLst>
              <a:ext uri="{FF2B5EF4-FFF2-40B4-BE49-F238E27FC236}">
                <a16:creationId xmlns:a16="http://schemas.microsoft.com/office/drawing/2014/main" id="{00000000-0008-0000-1100-00007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9" name="Group 6946">
          <a:extLst>
            <a:ext uri="{FF2B5EF4-FFF2-40B4-BE49-F238E27FC236}">
              <a16:creationId xmlns:a16="http://schemas.microsoft.com/office/drawing/2014/main" id="{00000000-0008-0000-1100-00008BA23F00}"/>
            </a:ext>
          </a:extLst>
        </xdr:cNvPr>
        <xdr:cNvGrpSpPr>
          <a:grpSpLocks/>
        </xdr:cNvGrpSpPr>
      </xdr:nvGrpSpPr>
      <xdr:grpSpPr bwMode="auto">
        <a:xfrm>
          <a:off x="4117181" y="10096500"/>
          <a:ext cx="228600" cy="0"/>
          <a:chOff x="466" y="3952"/>
          <a:chExt cx="28" cy="16"/>
        </a:xfrm>
      </xdr:grpSpPr>
      <xdr:sp macro="" textlink="">
        <xdr:nvSpPr>
          <xdr:cNvPr id="4170866" name="Line 6947">
            <a:extLst>
              <a:ext uri="{FF2B5EF4-FFF2-40B4-BE49-F238E27FC236}">
                <a16:creationId xmlns:a16="http://schemas.microsoft.com/office/drawing/2014/main" id="{00000000-0008-0000-1100-00007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7" name="Line 6948">
            <a:extLst>
              <a:ext uri="{FF2B5EF4-FFF2-40B4-BE49-F238E27FC236}">
                <a16:creationId xmlns:a16="http://schemas.microsoft.com/office/drawing/2014/main" id="{00000000-0008-0000-1100-00007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80" name="Group 6949">
          <a:extLst>
            <a:ext uri="{FF2B5EF4-FFF2-40B4-BE49-F238E27FC236}">
              <a16:creationId xmlns:a16="http://schemas.microsoft.com/office/drawing/2014/main" id="{00000000-0008-0000-1100-00008CA23F00}"/>
            </a:ext>
          </a:extLst>
        </xdr:cNvPr>
        <xdr:cNvGrpSpPr>
          <a:grpSpLocks/>
        </xdr:cNvGrpSpPr>
      </xdr:nvGrpSpPr>
      <xdr:grpSpPr bwMode="auto">
        <a:xfrm>
          <a:off x="4117181" y="10096500"/>
          <a:ext cx="228600" cy="0"/>
          <a:chOff x="466" y="3952"/>
          <a:chExt cx="28" cy="16"/>
        </a:xfrm>
      </xdr:grpSpPr>
      <xdr:sp macro="" textlink="">
        <xdr:nvSpPr>
          <xdr:cNvPr id="4170864" name="Line 6950">
            <a:extLst>
              <a:ext uri="{FF2B5EF4-FFF2-40B4-BE49-F238E27FC236}">
                <a16:creationId xmlns:a16="http://schemas.microsoft.com/office/drawing/2014/main" id="{00000000-0008-0000-1100-00007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5" name="Line 6951">
            <a:extLst>
              <a:ext uri="{FF2B5EF4-FFF2-40B4-BE49-F238E27FC236}">
                <a16:creationId xmlns:a16="http://schemas.microsoft.com/office/drawing/2014/main" id="{00000000-0008-0000-1100-00007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81" name="Group 6952">
          <a:extLst>
            <a:ext uri="{FF2B5EF4-FFF2-40B4-BE49-F238E27FC236}">
              <a16:creationId xmlns:a16="http://schemas.microsoft.com/office/drawing/2014/main" id="{00000000-0008-0000-1100-00008DA23F00}"/>
            </a:ext>
          </a:extLst>
        </xdr:cNvPr>
        <xdr:cNvGrpSpPr>
          <a:grpSpLocks/>
        </xdr:cNvGrpSpPr>
      </xdr:nvGrpSpPr>
      <xdr:grpSpPr bwMode="auto">
        <a:xfrm>
          <a:off x="4117181" y="10096500"/>
          <a:ext cx="240507" cy="0"/>
          <a:chOff x="466" y="3952"/>
          <a:chExt cx="28" cy="16"/>
        </a:xfrm>
      </xdr:grpSpPr>
      <xdr:sp macro="" textlink="">
        <xdr:nvSpPr>
          <xdr:cNvPr id="4170862" name="Line 6953">
            <a:extLst>
              <a:ext uri="{FF2B5EF4-FFF2-40B4-BE49-F238E27FC236}">
                <a16:creationId xmlns:a16="http://schemas.microsoft.com/office/drawing/2014/main" id="{00000000-0008-0000-1100-00006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3" name="Line 6954">
            <a:extLst>
              <a:ext uri="{FF2B5EF4-FFF2-40B4-BE49-F238E27FC236}">
                <a16:creationId xmlns:a16="http://schemas.microsoft.com/office/drawing/2014/main" id="{00000000-0008-0000-1100-00006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2" name="Group 6955">
          <a:extLst>
            <a:ext uri="{FF2B5EF4-FFF2-40B4-BE49-F238E27FC236}">
              <a16:creationId xmlns:a16="http://schemas.microsoft.com/office/drawing/2014/main" id="{00000000-0008-0000-1100-00008EA23F00}"/>
            </a:ext>
          </a:extLst>
        </xdr:cNvPr>
        <xdr:cNvGrpSpPr>
          <a:grpSpLocks/>
        </xdr:cNvGrpSpPr>
      </xdr:nvGrpSpPr>
      <xdr:grpSpPr bwMode="auto">
        <a:xfrm>
          <a:off x="4700588" y="10096500"/>
          <a:ext cx="266700" cy="0"/>
          <a:chOff x="466" y="3952"/>
          <a:chExt cx="28" cy="16"/>
        </a:xfrm>
      </xdr:grpSpPr>
      <xdr:sp macro="" textlink="">
        <xdr:nvSpPr>
          <xdr:cNvPr id="4170860" name="Line 6956">
            <a:extLst>
              <a:ext uri="{FF2B5EF4-FFF2-40B4-BE49-F238E27FC236}">
                <a16:creationId xmlns:a16="http://schemas.microsoft.com/office/drawing/2014/main" id="{00000000-0008-0000-1100-00006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1" name="Line 6957">
            <a:extLst>
              <a:ext uri="{FF2B5EF4-FFF2-40B4-BE49-F238E27FC236}">
                <a16:creationId xmlns:a16="http://schemas.microsoft.com/office/drawing/2014/main" id="{00000000-0008-0000-1100-00006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3" name="Group 6958">
          <a:extLst>
            <a:ext uri="{FF2B5EF4-FFF2-40B4-BE49-F238E27FC236}">
              <a16:creationId xmlns:a16="http://schemas.microsoft.com/office/drawing/2014/main" id="{00000000-0008-0000-1100-00008FA23F00}"/>
            </a:ext>
          </a:extLst>
        </xdr:cNvPr>
        <xdr:cNvGrpSpPr>
          <a:grpSpLocks/>
        </xdr:cNvGrpSpPr>
      </xdr:nvGrpSpPr>
      <xdr:grpSpPr bwMode="auto">
        <a:xfrm>
          <a:off x="4700588" y="10096500"/>
          <a:ext cx="266700" cy="0"/>
          <a:chOff x="466" y="3952"/>
          <a:chExt cx="28" cy="16"/>
        </a:xfrm>
      </xdr:grpSpPr>
      <xdr:sp macro="" textlink="">
        <xdr:nvSpPr>
          <xdr:cNvPr id="4170858" name="Line 6959">
            <a:extLst>
              <a:ext uri="{FF2B5EF4-FFF2-40B4-BE49-F238E27FC236}">
                <a16:creationId xmlns:a16="http://schemas.microsoft.com/office/drawing/2014/main" id="{00000000-0008-0000-1100-00006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9" name="Line 6960">
            <a:extLst>
              <a:ext uri="{FF2B5EF4-FFF2-40B4-BE49-F238E27FC236}">
                <a16:creationId xmlns:a16="http://schemas.microsoft.com/office/drawing/2014/main" id="{00000000-0008-0000-1100-00006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4" name="Group 6961">
          <a:extLst>
            <a:ext uri="{FF2B5EF4-FFF2-40B4-BE49-F238E27FC236}">
              <a16:creationId xmlns:a16="http://schemas.microsoft.com/office/drawing/2014/main" id="{00000000-0008-0000-1100-000090A23F00}"/>
            </a:ext>
          </a:extLst>
        </xdr:cNvPr>
        <xdr:cNvGrpSpPr>
          <a:grpSpLocks/>
        </xdr:cNvGrpSpPr>
      </xdr:nvGrpSpPr>
      <xdr:grpSpPr bwMode="auto">
        <a:xfrm>
          <a:off x="4700588" y="10096500"/>
          <a:ext cx="266700" cy="0"/>
          <a:chOff x="466" y="3952"/>
          <a:chExt cx="28" cy="16"/>
        </a:xfrm>
      </xdr:grpSpPr>
      <xdr:sp macro="" textlink="">
        <xdr:nvSpPr>
          <xdr:cNvPr id="4170856" name="Line 6962">
            <a:extLst>
              <a:ext uri="{FF2B5EF4-FFF2-40B4-BE49-F238E27FC236}">
                <a16:creationId xmlns:a16="http://schemas.microsoft.com/office/drawing/2014/main" id="{00000000-0008-0000-1100-00006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7" name="Line 6963">
            <a:extLst>
              <a:ext uri="{FF2B5EF4-FFF2-40B4-BE49-F238E27FC236}">
                <a16:creationId xmlns:a16="http://schemas.microsoft.com/office/drawing/2014/main" id="{00000000-0008-0000-1100-00006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5" name="Group 6964">
          <a:extLst>
            <a:ext uri="{FF2B5EF4-FFF2-40B4-BE49-F238E27FC236}">
              <a16:creationId xmlns:a16="http://schemas.microsoft.com/office/drawing/2014/main" id="{00000000-0008-0000-1100-000091A23F00}"/>
            </a:ext>
          </a:extLst>
        </xdr:cNvPr>
        <xdr:cNvGrpSpPr>
          <a:grpSpLocks/>
        </xdr:cNvGrpSpPr>
      </xdr:nvGrpSpPr>
      <xdr:grpSpPr bwMode="auto">
        <a:xfrm>
          <a:off x="5486400" y="10096500"/>
          <a:ext cx="266700" cy="0"/>
          <a:chOff x="466" y="3952"/>
          <a:chExt cx="28" cy="16"/>
        </a:xfrm>
      </xdr:grpSpPr>
      <xdr:sp macro="" textlink="">
        <xdr:nvSpPr>
          <xdr:cNvPr id="4170854" name="Line 6965">
            <a:extLst>
              <a:ext uri="{FF2B5EF4-FFF2-40B4-BE49-F238E27FC236}">
                <a16:creationId xmlns:a16="http://schemas.microsoft.com/office/drawing/2014/main" id="{00000000-0008-0000-1100-00006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5" name="Line 6966">
            <a:extLst>
              <a:ext uri="{FF2B5EF4-FFF2-40B4-BE49-F238E27FC236}">
                <a16:creationId xmlns:a16="http://schemas.microsoft.com/office/drawing/2014/main" id="{00000000-0008-0000-1100-00006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6" name="Group 6967">
          <a:extLst>
            <a:ext uri="{FF2B5EF4-FFF2-40B4-BE49-F238E27FC236}">
              <a16:creationId xmlns:a16="http://schemas.microsoft.com/office/drawing/2014/main" id="{00000000-0008-0000-1100-000092A23F00}"/>
            </a:ext>
          </a:extLst>
        </xdr:cNvPr>
        <xdr:cNvGrpSpPr>
          <a:grpSpLocks/>
        </xdr:cNvGrpSpPr>
      </xdr:nvGrpSpPr>
      <xdr:grpSpPr bwMode="auto">
        <a:xfrm>
          <a:off x="5486400" y="10096500"/>
          <a:ext cx="266700" cy="0"/>
          <a:chOff x="466" y="3952"/>
          <a:chExt cx="28" cy="16"/>
        </a:xfrm>
      </xdr:grpSpPr>
      <xdr:sp macro="" textlink="">
        <xdr:nvSpPr>
          <xdr:cNvPr id="4170852" name="Line 6968">
            <a:extLst>
              <a:ext uri="{FF2B5EF4-FFF2-40B4-BE49-F238E27FC236}">
                <a16:creationId xmlns:a16="http://schemas.microsoft.com/office/drawing/2014/main" id="{00000000-0008-0000-1100-00006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3" name="Line 6969">
            <a:extLst>
              <a:ext uri="{FF2B5EF4-FFF2-40B4-BE49-F238E27FC236}">
                <a16:creationId xmlns:a16="http://schemas.microsoft.com/office/drawing/2014/main" id="{00000000-0008-0000-1100-00006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7" name="Group 6970">
          <a:extLst>
            <a:ext uri="{FF2B5EF4-FFF2-40B4-BE49-F238E27FC236}">
              <a16:creationId xmlns:a16="http://schemas.microsoft.com/office/drawing/2014/main" id="{00000000-0008-0000-1100-000093A23F00}"/>
            </a:ext>
          </a:extLst>
        </xdr:cNvPr>
        <xdr:cNvGrpSpPr>
          <a:grpSpLocks/>
        </xdr:cNvGrpSpPr>
      </xdr:nvGrpSpPr>
      <xdr:grpSpPr bwMode="auto">
        <a:xfrm>
          <a:off x="5486400" y="10096500"/>
          <a:ext cx="266700" cy="0"/>
          <a:chOff x="466" y="3952"/>
          <a:chExt cx="28" cy="16"/>
        </a:xfrm>
      </xdr:grpSpPr>
      <xdr:sp macro="" textlink="">
        <xdr:nvSpPr>
          <xdr:cNvPr id="4170850" name="Line 6971">
            <a:extLst>
              <a:ext uri="{FF2B5EF4-FFF2-40B4-BE49-F238E27FC236}">
                <a16:creationId xmlns:a16="http://schemas.microsoft.com/office/drawing/2014/main" id="{00000000-0008-0000-1100-00006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1" name="Line 6972">
            <a:extLst>
              <a:ext uri="{FF2B5EF4-FFF2-40B4-BE49-F238E27FC236}">
                <a16:creationId xmlns:a16="http://schemas.microsoft.com/office/drawing/2014/main" id="{00000000-0008-0000-1100-00006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8" name="Group 6973">
          <a:extLst>
            <a:ext uri="{FF2B5EF4-FFF2-40B4-BE49-F238E27FC236}">
              <a16:creationId xmlns:a16="http://schemas.microsoft.com/office/drawing/2014/main" id="{00000000-0008-0000-1100-000094A23F00}"/>
            </a:ext>
          </a:extLst>
        </xdr:cNvPr>
        <xdr:cNvGrpSpPr>
          <a:grpSpLocks/>
        </xdr:cNvGrpSpPr>
      </xdr:nvGrpSpPr>
      <xdr:grpSpPr bwMode="auto">
        <a:xfrm>
          <a:off x="5486400" y="10096500"/>
          <a:ext cx="266700" cy="0"/>
          <a:chOff x="466" y="3952"/>
          <a:chExt cx="28" cy="16"/>
        </a:xfrm>
      </xdr:grpSpPr>
      <xdr:sp macro="" textlink="">
        <xdr:nvSpPr>
          <xdr:cNvPr id="4170848" name="Line 6974">
            <a:extLst>
              <a:ext uri="{FF2B5EF4-FFF2-40B4-BE49-F238E27FC236}">
                <a16:creationId xmlns:a16="http://schemas.microsoft.com/office/drawing/2014/main" id="{00000000-0008-0000-1100-00006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9" name="Line 6975">
            <a:extLst>
              <a:ext uri="{FF2B5EF4-FFF2-40B4-BE49-F238E27FC236}">
                <a16:creationId xmlns:a16="http://schemas.microsoft.com/office/drawing/2014/main" id="{00000000-0008-0000-1100-00006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9" name="Group 6976">
          <a:extLst>
            <a:ext uri="{FF2B5EF4-FFF2-40B4-BE49-F238E27FC236}">
              <a16:creationId xmlns:a16="http://schemas.microsoft.com/office/drawing/2014/main" id="{00000000-0008-0000-1100-000095A23F00}"/>
            </a:ext>
          </a:extLst>
        </xdr:cNvPr>
        <xdr:cNvGrpSpPr>
          <a:grpSpLocks/>
        </xdr:cNvGrpSpPr>
      </xdr:nvGrpSpPr>
      <xdr:grpSpPr bwMode="auto">
        <a:xfrm>
          <a:off x="5486400" y="10096500"/>
          <a:ext cx="266700" cy="0"/>
          <a:chOff x="466" y="3952"/>
          <a:chExt cx="28" cy="16"/>
        </a:xfrm>
      </xdr:grpSpPr>
      <xdr:sp macro="" textlink="">
        <xdr:nvSpPr>
          <xdr:cNvPr id="4170846" name="Line 6977">
            <a:extLst>
              <a:ext uri="{FF2B5EF4-FFF2-40B4-BE49-F238E27FC236}">
                <a16:creationId xmlns:a16="http://schemas.microsoft.com/office/drawing/2014/main" id="{00000000-0008-0000-1100-00005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7" name="Line 6978">
            <a:extLst>
              <a:ext uri="{FF2B5EF4-FFF2-40B4-BE49-F238E27FC236}">
                <a16:creationId xmlns:a16="http://schemas.microsoft.com/office/drawing/2014/main" id="{00000000-0008-0000-1100-00005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0" name="Group 6979">
          <a:extLst>
            <a:ext uri="{FF2B5EF4-FFF2-40B4-BE49-F238E27FC236}">
              <a16:creationId xmlns:a16="http://schemas.microsoft.com/office/drawing/2014/main" id="{00000000-0008-0000-1100-000096A23F00}"/>
            </a:ext>
          </a:extLst>
        </xdr:cNvPr>
        <xdr:cNvGrpSpPr>
          <a:grpSpLocks/>
        </xdr:cNvGrpSpPr>
      </xdr:nvGrpSpPr>
      <xdr:grpSpPr bwMode="auto">
        <a:xfrm>
          <a:off x="4117181" y="10096500"/>
          <a:ext cx="228600" cy="0"/>
          <a:chOff x="466" y="3952"/>
          <a:chExt cx="28" cy="16"/>
        </a:xfrm>
      </xdr:grpSpPr>
      <xdr:sp macro="" textlink="">
        <xdr:nvSpPr>
          <xdr:cNvPr id="4170844" name="Line 6980">
            <a:extLst>
              <a:ext uri="{FF2B5EF4-FFF2-40B4-BE49-F238E27FC236}">
                <a16:creationId xmlns:a16="http://schemas.microsoft.com/office/drawing/2014/main" id="{00000000-0008-0000-1100-00005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5" name="Line 6981">
            <a:extLst>
              <a:ext uri="{FF2B5EF4-FFF2-40B4-BE49-F238E27FC236}">
                <a16:creationId xmlns:a16="http://schemas.microsoft.com/office/drawing/2014/main" id="{00000000-0008-0000-1100-00005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1" name="Group 6982">
          <a:extLst>
            <a:ext uri="{FF2B5EF4-FFF2-40B4-BE49-F238E27FC236}">
              <a16:creationId xmlns:a16="http://schemas.microsoft.com/office/drawing/2014/main" id="{00000000-0008-0000-1100-000097A23F00}"/>
            </a:ext>
          </a:extLst>
        </xdr:cNvPr>
        <xdr:cNvGrpSpPr>
          <a:grpSpLocks/>
        </xdr:cNvGrpSpPr>
      </xdr:nvGrpSpPr>
      <xdr:grpSpPr bwMode="auto">
        <a:xfrm>
          <a:off x="4700588" y="10096500"/>
          <a:ext cx="266700" cy="0"/>
          <a:chOff x="466" y="3952"/>
          <a:chExt cx="28" cy="16"/>
        </a:xfrm>
      </xdr:grpSpPr>
      <xdr:sp macro="" textlink="">
        <xdr:nvSpPr>
          <xdr:cNvPr id="4170842" name="Line 6983">
            <a:extLst>
              <a:ext uri="{FF2B5EF4-FFF2-40B4-BE49-F238E27FC236}">
                <a16:creationId xmlns:a16="http://schemas.microsoft.com/office/drawing/2014/main" id="{00000000-0008-0000-1100-00005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3" name="Line 6984">
            <a:extLst>
              <a:ext uri="{FF2B5EF4-FFF2-40B4-BE49-F238E27FC236}">
                <a16:creationId xmlns:a16="http://schemas.microsoft.com/office/drawing/2014/main" id="{00000000-0008-0000-1100-00005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2" name="Group 6985">
          <a:extLst>
            <a:ext uri="{FF2B5EF4-FFF2-40B4-BE49-F238E27FC236}">
              <a16:creationId xmlns:a16="http://schemas.microsoft.com/office/drawing/2014/main" id="{00000000-0008-0000-1100-000098A23F00}"/>
            </a:ext>
          </a:extLst>
        </xdr:cNvPr>
        <xdr:cNvGrpSpPr>
          <a:grpSpLocks/>
        </xdr:cNvGrpSpPr>
      </xdr:nvGrpSpPr>
      <xdr:grpSpPr bwMode="auto">
        <a:xfrm>
          <a:off x="4117181" y="10096500"/>
          <a:ext cx="228600" cy="0"/>
          <a:chOff x="466" y="3952"/>
          <a:chExt cx="28" cy="16"/>
        </a:xfrm>
      </xdr:grpSpPr>
      <xdr:sp macro="" textlink="">
        <xdr:nvSpPr>
          <xdr:cNvPr id="4170840" name="Line 6986">
            <a:extLst>
              <a:ext uri="{FF2B5EF4-FFF2-40B4-BE49-F238E27FC236}">
                <a16:creationId xmlns:a16="http://schemas.microsoft.com/office/drawing/2014/main" id="{00000000-0008-0000-1100-00005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1" name="Line 6987">
            <a:extLst>
              <a:ext uri="{FF2B5EF4-FFF2-40B4-BE49-F238E27FC236}">
                <a16:creationId xmlns:a16="http://schemas.microsoft.com/office/drawing/2014/main" id="{00000000-0008-0000-1100-00005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3" name="Group 6988">
          <a:extLst>
            <a:ext uri="{FF2B5EF4-FFF2-40B4-BE49-F238E27FC236}">
              <a16:creationId xmlns:a16="http://schemas.microsoft.com/office/drawing/2014/main" id="{00000000-0008-0000-1100-000099A23F00}"/>
            </a:ext>
          </a:extLst>
        </xdr:cNvPr>
        <xdr:cNvGrpSpPr>
          <a:grpSpLocks/>
        </xdr:cNvGrpSpPr>
      </xdr:nvGrpSpPr>
      <xdr:grpSpPr bwMode="auto">
        <a:xfrm>
          <a:off x="4700588" y="10096500"/>
          <a:ext cx="266700" cy="0"/>
          <a:chOff x="466" y="3952"/>
          <a:chExt cx="28" cy="16"/>
        </a:xfrm>
      </xdr:grpSpPr>
      <xdr:sp macro="" textlink="">
        <xdr:nvSpPr>
          <xdr:cNvPr id="4170838" name="Line 6989">
            <a:extLst>
              <a:ext uri="{FF2B5EF4-FFF2-40B4-BE49-F238E27FC236}">
                <a16:creationId xmlns:a16="http://schemas.microsoft.com/office/drawing/2014/main" id="{00000000-0008-0000-1100-00005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9" name="Line 6990">
            <a:extLst>
              <a:ext uri="{FF2B5EF4-FFF2-40B4-BE49-F238E27FC236}">
                <a16:creationId xmlns:a16="http://schemas.microsoft.com/office/drawing/2014/main" id="{00000000-0008-0000-1100-00005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4" name="Group 6991">
          <a:extLst>
            <a:ext uri="{FF2B5EF4-FFF2-40B4-BE49-F238E27FC236}">
              <a16:creationId xmlns:a16="http://schemas.microsoft.com/office/drawing/2014/main" id="{00000000-0008-0000-1100-00009AA23F00}"/>
            </a:ext>
          </a:extLst>
        </xdr:cNvPr>
        <xdr:cNvGrpSpPr>
          <a:grpSpLocks/>
        </xdr:cNvGrpSpPr>
      </xdr:nvGrpSpPr>
      <xdr:grpSpPr bwMode="auto">
        <a:xfrm>
          <a:off x="4117181" y="10096500"/>
          <a:ext cx="228600" cy="0"/>
          <a:chOff x="466" y="3952"/>
          <a:chExt cx="28" cy="16"/>
        </a:xfrm>
      </xdr:grpSpPr>
      <xdr:sp macro="" textlink="">
        <xdr:nvSpPr>
          <xdr:cNvPr id="4170836" name="Line 6992">
            <a:extLst>
              <a:ext uri="{FF2B5EF4-FFF2-40B4-BE49-F238E27FC236}">
                <a16:creationId xmlns:a16="http://schemas.microsoft.com/office/drawing/2014/main" id="{00000000-0008-0000-1100-00005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7" name="Line 6993">
            <a:extLst>
              <a:ext uri="{FF2B5EF4-FFF2-40B4-BE49-F238E27FC236}">
                <a16:creationId xmlns:a16="http://schemas.microsoft.com/office/drawing/2014/main" id="{00000000-0008-0000-1100-00005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5" name="Group 6994">
          <a:extLst>
            <a:ext uri="{FF2B5EF4-FFF2-40B4-BE49-F238E27FC236}">
              <a16:creationId xmlns:a16="http://schemas.microsoft.com/office/drawing/2014/main" id="{00000000-0008-0000-1100-00009BA23F00}"/>
            </a:ext>
          </a:extLst>
        </xdr:cNvPr>
        <xdr:cNvGrpSpPr>
          <a:grpSpLocks/>
        </xdr:cNvGrpSpPr>
      </xdr:nvGrpSpPr>
      <xdr:grpSpPr bwMode="auto">
        <a:xfrm>
          <a:off x="4700588" y="10096500"/>
          <a:ext cx="266700" cy="0"/>
          <a:chOff x="466" y="3952"/>
          <a:chExt cx="28" cy="16"/>
        </a:xfrm>
      </xdr:grpSpPr>
      <xdr:sp macro="" textlink="">
        <xdr:nvSpPr>
          <xdr:cNvPr id="4170834" name="Line 6995">
            <a:extLst>
              <a:ext uri="{FF2B5EF4-FFF2-40B4-BE49-F238E27FC236}">
                <a16:creationId xmlns:a16="http://schemas.microsoft.com/office/drawing/2014/main" id="{00000000-0008-0000-1100-00005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5" name="Line 6996">
            <a:extLst>
              <a:ext uri="{FF2B5EF4-FFF2-40B4-BE49-F238E27FC236}">
                <a16:creationId xmlns:a16="http://schemas.microsoft.com/office/drawing/2014/main" id="{00000000-0008-0000-1100-00005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6" name="Group 6997">
          <a:extLst>
            <a:ext uri="{FF2B5EF4-FFF2-40B4-BE49-F238E27FC236}">
              <a16:creationId xmlns:a16="http://schemas.microsoft.com/office/drawing/2014/main" id="{00000000-0008-0000-1100-00009CA23F00}"/>
            </a:ext>
          </a:extLst>
        </xdr:cNvPr>
        <xdr:cNvGrpSpPr>
          <a:grpSpLocks/>
        </xdr:cNvGrpSpPr>
      </xdr:nvGrpSpPr>
      <xdr:grpSpPr bwMode="auto">
        <a:xfrm>
          <a:off x="4117181" y="10096500"/>
          <a:ext cx="228600" cy="0"/>
          <a:chOff x="466" y="3952"/>
          <a:chExt cx="28" cy="16"/>
        </a:xfrm>
      </xdr:grpSpPr>
      <xdr:sp macro="" textlink="">
        <xdr:nvSpPr>
          <xdr:cNvPr id="4170832" name="Line 6998">
            <a:extLst>
              <a:ext uri="{FF2B5EF4-FFF2-40B4-BE49-F238E27FC236}">
                <a16:creationId xmlns:a16="http://schemas.microsoft.com/office/drawing/2014/main" id="{00000000-0008-0000-1100-00005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3" name="Line 6999">
            <a:extLst>
              <a:ext uri="{FF2B5EF4-FFF2-40B4-BE49-F238E27FC236}">
                <a16:creationId xmlns:a16="http://schemas.microsoft.com/office/drawing/2014/main" id="{00000000-0008-0000-1100-00005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7" name="Group 7000">
          <a:extLst>
            <a:ext uri="{FF2B5EF4-FFF2-40B4-BE49-F238E27FC236}">
              <a16:creationId xmlns:a16="http://schemas.microsoft.com/office/drawing/2014/main" id="{00000000-0008-0000-1100-00009DA23F00}"/>
            </a:ext>
          </a:extLst>
        </xdr:cNvPr>
        <xdr:cNvGrpSpPr>
          <a:grpSpLocks/>
        </xdr:cNvGrpSpPr>
      </xdr:nvGrpSpPr>
      <xdr:grpSpPr bwMode="auto">
        <a:xfrm>
          <a:off x="4700588" y="10096500"/>
          <a:ext cx="266700" cy="0"/>
          <a:chOff x="466" y="3952"/>
          <a:chExt cx="28" cy="16"/>
        </a:xfrm>
      </xdr:grpSpPr>
      <xdr:sp macro="" textlink="">
        <xdr:nvSpPr>
          <xdr:cNvPr id="4170830" name="Line 7001">
            <a:extLst>
              <a:ext uri="{FF2B5EF4-FFF2-40B4-BE49-F238E27FC236}">
                <a16:creationId xmlns:a16="http://schemas.microsoft.com/office/drawing/2014/main" id="{00000000-0008-0000-1100-00004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1" name="Line 7002">
            <a:extLst>
              <a:ext uri="{FF2B5EF4-FFF2-40B4-BE49-F238E27FC236}">
                <a16:creationId xmlns:a16="http://schemas.microsoft.com/office/drawing/2014/main" id="{00000000-0008-0000-1100-00004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8" name="Group 7003">
          <a:extLst>
            <a:ext uri="{FF2B5EF4-FFF2-40B4-BE49-F238E27FC236}">
              <a16:creationId xmlns:a16="http://schemas.microsoft.com/office/drawing/2014/main" id="{00000000-0008-0000-1100-00009EA23F00}"/>
            </a:ext>
          </a:extLst>
        </xdr:cNvPr>
        <xdr:cNvGrpSpPr>
          <a:grpSpLocks/>
        </xdr:cNvGrpSpPr>
      </xdr:nvGrpSpPr>
      <xdr:grpSpPr bwMode="auto">
        <a:xfrm>
          <a:off x="4117181" y="10096500"/>
          <a:ext cx="228600" cy="0"/>
          <a:chOff x="466" y="3952"/>
          <a:chExt cx="28" cy="16"/>
        </a:xfrm>
      </xdr:grpSpPr>
      <xdr:sp macro="" textlink="">
        <xdr:nvSpPr>
          <xdr:cNvPr id="4170828" name="Line 7004">
            <a:extLst>
              <a:ext uri="{FF2B5EF4-FFF2-40B4-BE49-F238E27FC236}">
                <a16:creationId xmlns:a16="http://schemas.microsoft.com/office/drawing/2014/main" id="{00000000-0008-0000-1100-00004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9" name="Line 7005">
            <a:extLst>
              <a:ext uri="{FF2B5EF4-FFF2-40B4-BE49-F238E27FC236}">
                <a16:creationId xmlns:a16="http://schemas.microsoft.com/office/drawing/2014/main" id="{00000000-0008-0000-1100-00004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9" name="Group 7006">
          <a:extLst>
            <a:ext uri="{FF2B5EF4-FFF2-40B4-BE49-F238E27FC236}">
              <a16:creationId xmlns:a16="http://schemas.microsoft.com/office/drawing/2014/main" id="{00000000-0008-0000-1100-00009FA23F00}"/>
            </a:ext>
          </a:extLst>
        </xdr:cNvPr>
        <xdr:cNvGrpSpPr>
          <a:grpSpLocks/>
        </xdr:cNvGrpSpPr>
      </xdr:nvGrpSpPr>
      <xdr:grpSpPr bwMode="auto">
        <a:xfrm>
          <a:off x="4117181" y="10096500"/>
          <a:ext cx="228600" cy="0"/>
          <a:chOff x="466" y="3952"/>
          <a:chExt cx="28" cy="16"/>
        </a:xfrm>
      </xdr:grpSpPr>
      <xdr:sp macro="" textlink="">
        <xdr:nvSpPr>
          <xdr:cNvPr id="4170826" name="Line 7007">
            <a:extLst>
              <a:ext uri="{FF2B5EF4-FFF2-40B4-BE49-F238E27FC236}">
                <a16:creationId xmlns:a16="http://schemas.microsoft.com/office/drawing/2014/main" id="{00000000-0008-0000-1100-00004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7" name="Line 7008">
            <a:extLst>
              <a:ext uri="{FF2B5EF4-FFF2-40B4-BE49-F238E27FC236}">
                <a16:creationId xmlns:a16="http://schemas.microsoft.com/office/drawing/2014/main" id="{00000000-0008-0000-1100-00004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0" name="Group 7009">
          <a:extLst>
            <a:ext uri="{FF2B5EF4-FFF2-40B4-BE49-F238E27FC236}">
              <a16:creationId xmlns:a16="http://schemas.microsoft.com/office/drawing/2014/main" id="{00000000-0008-0000-1100-0000A0A23F00}"/>
            </a:ext>
          </a:extLst>
        </xdr:cNvPr>
        <xdr:cNvGrpSpPr>
          <a:grpSpLocks/>
        </xdr:cNvGrpSpPr>
      </xdr:nvGrpSpPr>
      <xdr:grpSpPr bwMode="auto">
        <a:xfrm>
          <a:off x="4117181" y="10096500"/>
          <a:ext cx="228600" cy="0"/>
          <a:chOff x="466" y="3952"/>
          <a:chExt cx="28" cy="16"/>
        </a:xfrm>
      </xdr:grpSpPr>
      <xdr:sp macro="" textlink="">
        <xdr:nvSpPr>
          <xdr:cNvPr id="4170824" name="Line 7010">
            <a:extLst>
              <a:ext uri="{FF2B5EF4-FFF2-40B4-BE49-F238E27FC236}">
                <a16:creationId xmlns:a16="http://schemas.microsoft.com/office/drawing/2014/main" id="{00000000-0008-0000-1100-00004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5" name="Line 7011">
            <a:extLst>
              <a:ext uri="{FF2B5EF4-FFF2-40B4-BE49-F238E27FC236}">
                <a16:creationId xmlns:a16="http://schemas.microsoft.com/office/drawing/2014/main" id="{00000000-0008-0000-1100-00004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1" name="Group 7012">
          <a:extLst>
            <a:ext uri="{FF2B5EF4-FFF2-40B4-BE49-F238E27FC236}">
              <a16:creationId xmlns:a16="http://schemas.microsoft.com/office/drawing/2014/main" id="{00000000-0008-0000-1100-0000A1A23F00}"/>
            </a:ext>
          </a:extLst>
        </xdr:cNvPr>
        <xdr:cNvGrpSpPr>
          <a:grpSpLocks/>
        </xdr:cNvGrpSpPr>
      </xdr:nvGrpSpPr>
      <xdr:grpSpPr bwMode="auto">
        <a:xfrm>
          <a:off x="4117181" y="10096500"/>
          <a:ext cx="228600" cy="0"/>
          <a:chOff x="466" y="3952"/>
          <a:chExt cx="28" cy="16"/>
        </a:xfrm>
      </xdr:grpSpPr>
      <xdr:sp macro="" textlink="">
        <xdr:nvSpPr>
          <xdr:cNvPr id="4170822" name="Line 7013">
            <a:extLst>
              <a:ext uri="{FF2B5EF4-FFF2-40B4-BE49-F238E27FC236}">
                <a16:creationId xmlns:a16="http://schemas.microsoft.com/office/drawing/2014/main" id="{00000000-0008-0000-1100-00004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3" name="Line 7014">
            <a:extLst>
              <a:ext uri="{FF2B5EF4-FFF2-40B4-BE49-F238E27FC236}">
                <a16:creationId xmlns:a16="http://schemas.microsoft.com/office/drawing/2014/main" id="{00000000-0008-0000-1100-00004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2" name="Group 7015">
          <a:extLst>
            <a:ext uri="{FF2B5EF4-FFF2-40B4-BE49-F238E27FC236}">
              <a16:creationId xmlns:a16="http://schemas.microsoft.com/office/drawing/2014/main" id="{00000000-0008-0000-1100-0000A2A23F00}"/>
            </a:ext>
          </a:extLst>
        </xdr:cNvPr>
        <xdr:cNvGrpSpPr>
          <a:grpSpLocks/>
        </xdr:cNvGrpSpPr>
      </xdr:nvGrpSpPr>
      <xdr:grpSpPr bwMode="auto">
        <a:xfrm>
          <a:off x="4117181" y="10096500"/>
          <a:ext cx="228600" cy="0"/>
          <a:chOff x="466" y="3952"/>
          <a:chExt cx="28" cy="16"/>
        </a:xfrm>
      </xdr:grpSpPr>
      <xdr:sp macro="" textlink="">
        <xdr:nvSpPr>
          <xdr:cNvPr id="4170820" name="Line 7016">
            <a:extLst>
              <a:ext uri="{FF2B5EF4-FFF2-40B4-BE49-F238E27FC236}">
                <a16:creationId xmlns:a16="http://schemas.microsoft.com/office/drawing/2014/main" id="{00000000-0008-0000-1100-00004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1" name="Line 7017">
            <a:extLst>
              <a:ext uri="{FF2B5EF4-FFF2-40B4-BE49-F238E27FC236}">
                <a16:creationId xmlns:a16="http://schemas.microsoft.com/office/drawing/2014/main" id="{00000000-0008-0000-1100-00004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3" name="Group 7018">
          <a:extLst>
            <a:ext uri="{FF2B5EF4-FFF2-40B4-BE49-F238E27FC236}">
              <a16:creationId xmlns:a16="http://schemas.microsoft.com/office/drawing/2014/main" id="{00000000-0008-0000-1100-0000A3A23F00}"/>
            </a:ext>
          </a:extLst>
        </xdr:cNvPr>
        <xdr:cNvGrpSpPr>
          <a:grpSpLocks/>
        </xdr:cNvGrpSpPr>
      </xdr:nvGrpSpPr>
      <xdr:grpSpPr bwMode="auto">
        <a:xfrm>
          <a:off x="4700588" y="10096500"/>
          <a:ext cx="266700" cy="0"/>
          <a:chOff x="466" y="3952"/>
          <a:chExt cx="28" cy="16"/>
        </a:xfrm>
      </xdr:grpSpPr>
      <xdr:sp macro="" textlink="">
        <xdr:nvSpPr>
          <xdr:cNvPr id="4170818" name="Line 7019">
            <a:extLst>
              <a:ext uri="{FF2B5EF4-FFF2-40B4-BE49-F238E27FC236}">
                <a16:creationId xmlns:a16="http://schemas.microsoft.com/office/drawing/2014/main" id="{00000000-0008-0000-1100-00004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9" name="Line 7020">
            <a:extLst>
              <a:ext uri="{FF2B5EF4-FFF2-40B4-BE49-F238E27FC236}">
                <a16:creationId xmlns:a16="http://schemas.microsoft.com/office/drawing/2014/main" id="{00000000-0008-0000-1100-00004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4" name="Group 7021">
          <a:extLst>
            <a:ext uri="{FF2B5EF4-FFF2-40B4-BE49-F238E27FC236}">
              <a16:creationId xmlns:a16="http://schemas.microsoft.com/office/drawing/2014/main" id="{00000000-0008-0000-1100-0000A4A23F00}"/>
            </a:ext>
          </a:extLst>
        </xdr:cNvPr>
        <xdr:cNvGrpSpPr>
          <a:grpSpLocks/>
        </xdr:cNvGrpSpPr>
      </xdr:nvGrpSpPr>
      <xdr:grpSpPr bwMode="auto">
        <a:xfrm>
          <a:off x="4700588" y="10096500"/>
          <a:ext cx="266700" cy="0"/>
          <a:chOff x="466" y="3952"/>
          <a:chExt cx="28" cy="16"/>
        </a:xfrm>
      </xdr:grpSpPr>
      <xdr:sp macro="" textlink="">
        <xdr:nvSpPr>
          <xdr:cNvPr id="4170816" name="Line 7022">
            <a:extLst>
              <a:ext uri="{FF2B5EF4-FFF2-40B4-BE49-F238E27FC236}">
                <a16:creationId xmlns:a16="http://schemas.microsoft.com/office/drawing/2014/main" id="{00000000-0008-0000-1100-00004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7" name="Line 7023">
            <a:extLst>
              <a:ext uri="{FF2B5EF4-FFF2-40B4-BE49-F238E27FC236}">
                <a16:creationId xmlns:a16="http://schemas.microsoft.com/office/drawing/2014/main" id="{00000000-0008-0000-1100-00004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5" name="Group 7024">
          <a:extLst>
            <a:ext uri="{FF2B5EF4-FFF2-40B4-BE49-F238E27FC236}">
              <a16:creationId xmlns:a16="http://schemas.microsoft.com/office/drawing/2014/main" id="{00000000-0008-0000-1100-0000A5A23F00}"/>
            </a:ext>
          </a:extLst>
        </xdr:cNvPr>
        <xdr:cNvGrpSpPr>
          <a:grpSpLocks/>
        </xdr:cNvGrpSpPr>
      </xdr:nvGrpSpPr>
      <xdr:grpSpPr bwMode="auto">
        <a:xfrm>
          <a:off x="4700588" y="10096500"/>
          <a:ext cx="266700" cy="0"/>
          <a:chOff x="466" y="3952"/>
          <a:chExt cx="28" cy="16"/>
        </a:xfrm>
      </xdr:grpSpPr>
      <xdr:sp macro="" textlink="">
        <xdr:nvSpPr>
          <xdr:cNvPr id="4170814" name="Line 7025">
            <a:extLst>
              <a:ext uri="{FF2B5EF4-FFF2-40B4-BE49-F238E27FC236}">
                <a16:creationId xmlns:a16="http://schemas.microsoft.com/office/drawing/2014/main" id="{00000000-0008-0000-1100-00003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5" name="Line 7026">
            <a:extLst>
              <a:ext uri="{FF2B5EF4-FFF2-40B4-BE49-F238E27FC236}">
                <a16:creationId xmlns:a16="http://schemas.microsoft.com/office/drawing/2014/main" id="{00000000-0008-0000-1100-00003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6" name="Group 7027">
          <a:extLst>
            <a:ext uri="{FF2B5EF4-FFF2-40B4-BE49-F238E27FC236}">
              <a16:creationId xmlns:a16="http://schemas.microsoft.com/office/drawing/2014/main" id="{00000000-0008-0000-1100-0000A6A23F00}"/>
            </a:ext>
          </a:extLst>
        </xdr:cNvPr>
        <xdr:cNvGrpSpPr>
          <a:grpSpLocks/>
        </xdr:cNvGrpSpPr>
      </xdr:nvGrpSpPr>
      <xdr:grpSpPr bwMode="auto">
        <a:xfrm>
          <a:off x="4700588" y="10096500"/>
          <a:ext cx="266700" cy="0"/>
          <a:chOff x="466" y="3952"/>
          <a:chExt cx="28" cy="16"/>
        </a:xfrm>
      </xdr:grpSpPr>
      <xdr:sp macro="" textlink="">
        <xdr:nvSpPr>
          <xdr:cNvPr id="4170812" name="Line 7028">
            <a:extLst>
              <a:ext uri="{FF2B5EF4-FFF2-40B4-BE49-F238E27FC236}">
                <a16:creationId xmlns:a16="http://schemas.microsoft.com/office/drawing/2014/main" id="{00000000-0008-0000-1100-00003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3" name="Line 7029">
            <a:extLst>
              <a:ext uri="{FF2B5EF4-FFF2-40B4-BE49-F238E27FC236}">
                <a16:creationId xmlns:a16="http://schemas.microsoft.com/office/drawing/2014/main" id="{00000000-0008-0000-1100-00003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7" name="Group 7030">
          <a:extLst>
            <a:ext uri="{FF2B5EF4-FFF2-40B4-BE49-F238E27FC236}">
              <a16:creationId xmlns:a16="http://schemas.microsoft.com/office/drawing/2014/main" id="{00000000-0008-0000-1100-0000A7A23F00}"/>
            </a:ext>
          </a:extLst>
        </xdr:cNvPr>
        <xdr:cNvGrpSpPr>
          <a:grpSpLocks/>
        </xdr:cNvGrpSpPr>
      </xdr:nvGrpSpPr>
      <xdr:grpSpPr bwMode="auto">
        <a:xfrm>
          <a:off x="4700588" y="10096500"/>
          <a:ext cx="266700" cy="0"/>
          <a:chOff x="466" y="3952"/>
          <a:chExt cx="28" cy="16"/>
        </a:xfrm>
      </xdr:grpSpPr>
      <xdr:sp macro="" textlink="">
        <xdr:nvSpPr>
          <xdr:cNvPr id="4170810" name="Line 7031">
            <a:extLst>
              <a:ext uri="{FF2B5EF4-FFF2-40B4-BE49-F238E27FC236}">
                <a16:creationId xmlns:a16="http://schemas.microsoft.com/office/drawing/2014/main" id="{00000000-0008-0000-1100-00003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1" name="Line 7032">
            <a:extLst>
              <a:ext uri="{FF2B5EF4-FFF2-40B4-BE49-F238E27FC236}">
                <a16:creationId xmlns:a16="http://schemas.microsoft.com/office/drawing/2014/main" id="{00000000-0008-0000-1100-00003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8" name="Group 7033">
          <a:extLst>
            <a:ext uri="{FF2B5EF4-FFF2-40B4-BE49-F238E27FC236}">
              <a16:creationId xmlns:a16="http://schemas.microsoft.com/office/drawing/2014/main" id="{00000000-0008-0000-1100-0000A8A23F00}"/>
            </a:ext>
          </a:extLst>
        </xdr:cNvPr>
        <xdr:cNvGrpSpPr>
          <a:grpSpLocks/>
        </xdr:cNvGrpSpPr>
      </xdr:nvGrpSpPr>
      <xdr:grpSpPr bwMode="auto">
        <a:xfrm>
          <a:off x="4117181" y="10096500"/>
          <a:ext cx="228600" cy="0"/>
          <a:chOff x="466" y="3952"/>
          <a:chExt cx="28" cy="16"/>
        </a:xfrm>
      </xdr:grpSpPr>
      <xdr:sp macro="" textlink="">
        <xdr:nvSpPr>
          <xdr:cNvPr id="4170808" name="Line 7034">
            <a:extLst>
              <a:ext uri="{FF2B5EF4-FFF2-40B4-BE49-F238E27FC236}">
                <a16:creationId xmlns:a16="http://schemas.microsoft.com/office/drawing/2014/main" id="{00000000-0008-0000-1100-00003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9" name="Line 7035">
            <a:extLst>
              <a:ext uri="{FF2B5EF4-FFF2-40B4-BE49-F238E27FC236}">
                <a16:creationId xmlns:a16="http://schemas.microsoft.com/office/drawing/2014/main" id="{00000000-0008-0000-1100-00003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9" name="Group 7036">
          <a:extLst>
            <a:ext uri="{FF2B5EF4-FFF2-40B4-BE49-F238E27FC236}">
              <a16:creationId xmlns:a16="http://schemas.microsoft.com/office/drawing/2014/main" id="{00000000-0008-0000-1100-0000A9A23F00}"/>
            </a:ext>
          </a:extLst>
        </xdr:cNvPr>
        <xdr:cNvGrpSpPr>
          <a:grpSpLocks/>
        </xdr:cNvGrpSpPr>
      </xdr:nvGrpSpPr>
      <xdr:grpSpPr bwMode="auto">
        <a:xfrm>
          <a:off x="4117181" y="10096500"/>
          <a:ext cx="228600" cy="0"/>
          <a:chOff x="466" y="3952"/>
          <a:chExt cx="28" cy="16"/>
        </a:xfrm>
      </xdr:grpSpPr>
      <xdr:sp macro="" textlink="">
        <xdr:nvSpPr>
          <xdr:cNvPr id="4170806" name="Line 7037">
            <a:extLst>
              <a:ext uri="{FF2B5EF4-FFF2-40B4-BE49-F238E27FC236}">
                <a16:creationId xmlns:a16="http://schemas.microsoft.com/office/drawing/2014/main" id="{00000000-0008-0000-1100-00003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7" name="Line 7038">
            <a:extLst>
              <a:ext uri="{FF2B5EF4-FFF2-40B4-BE49-F238E27FC236}">
                <a16:creationId xmlns:a16="http://schemas.microsoft.com/office/drawing/2014/main" id="{00000000-0008-0000-1100-00003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0" name="Group 7039">
          <a:extLst>
            <a:ext uri="{FF2B5EF4-FFF2-40B4-BE49-F238E27FC236}">
              <a16:creationId xmlns:a16="http://schemas.microsoft.com/office/drawing/2014/main" id="{00000000-0008-0000-1100-0000AAA23F00}"/>
            </a:ext>
          </a:extLst>
        </xdr:cNvPr>
        <xdr:cNvGrpSpPr>
          <a:grpSpLocks/>
        </xdr:cNvGrpSpPr>
      </xdr:nvGrpSpPr>
      <xdr:grpSpPr bwMode="auto">
        <a:xfrm>
          <a:off x="4700588" y="10096500"/>
          <a:ext cx="266700" cy="0"/>
          <a:chOff x="466" y="3952"/>
          <a:chExt cx="28" cy="16"/>
        </a:xfrm>
      </xdr:grpSpPr>
      <xdr:sp macro="" textlink="">
        <xdr:nvSpPr>
          <xdr:cNvPr id="4170804" name="Line 7040">
            <a:extLst>
              <a:ext uri="{FF2B5EF4-FFF2-40B4-BE49-F238E27FC236}">
                <a16:creationId xmlns:a16="http://schemas.microsoft.com/office/drawing/2014/main" id="{00000000-0008-0000-1100-00003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5" name="Line 7041">
            <a:extLst>
              <a:ext uri="{FF2B5EF4-FFF2-40B4-BE49-F238E27FC236}">
                <a16:creationId xmlns:a16="http://schemas.microsoft.com/office/drawing/2014/main" id="{00000000-0008-0000-1100-00003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1" name="Group 7042">
          <a:extLst>
            <a:ext uri="{FF2B5EF4-FFF2-40B4-BE49-F238E27FC236}">
              <a16:creationId xmlns:a16="http://schemas.microsoft.com/office/drawing/2014/main" id="{00000000-0008-0000-1100-0000ABA23F00}"/>
            </a:ext>
          </a:extLst>
        </xdr:cNvPr>
        <xdr:cNvGrpSpPr>
          <a:grpSpLocks/>
        </xdr:cNvGrpSpPr>
      </xdr:nvGrpSpPr>
      <xdr:grpSpPr bwMode="auto">
        <a:xfrm>
          <a:off x="4700588" y="10096500"/>
          <a:ext cx="266700" cy="0"/>
          <a:chOff x="466" y="3952"/>
          <a:chExt cx="28" cy="16"/>
        </a:xfrm>
      </xdr:grpSpPr>
      <xdr:sp macro="" textlink="">
        <xdr:nvSpPr>
          <xdr:cNvPr id="4170802" name="Line 7043">
            <a:extLst>
              <a:ext uri="{FF2B5EF4-FFF2-40B4-BE49-F238E27FC236}">
                <a16:creationId xmlns:a16="http://schemas.microsoft.com/office/drawing/2014/main" id="{00000000-0008-0000-1100-00003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3" name="Line 7044">
            <a:extLst>
              <a:ext uri="{FF2B5EF4-FFF2-40B4-BE49-F238E27FC236}">
                <a16:creationId xmlns:a16="http://schemas.microsoft.com/office/drawing/2014/main" id="{00000000-0008-0000-1100-00003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2" name="Group 7045">
          <a:extLst>
            <a:ext uri="{FF2B5EF4-FFF2-40B4-BE49-F238E27FC236}">
              <a16:creationId xmlns:a16="http://schemas.microsoft.com/office/drawing/2014/main" id="{00000000-0008-0000-1100-0000ACA23F00}"/>
            </a:ext>
          </a:extLst>
        </xdr:cNvPr>
        <xdr:cNvGrpSpPr>
          <a:grpSpLocks/>
        </xdr:cNvGrpSpPr>
      </xdr:nvGrpSpPr>
      <xdr:grpSpPr bwMode="auto">
        <a:xfrm>
          <a:off x="4117181" y="10096500"/>
          <a:ext cx="240507" cy="0"/>
          <a:chOff x="466" y="3952"/>
          <a:chExt cx="28" cy="16"/>
        </a:xfrm>
      </xdr:grpSpPr>
      <xdr:sp macro="" textlink="">
        <xdr:nvSpPr>
          <xdr:cNvPr id="4170800" name="Line 7046">
            <a:extLst>
              <a:ext uri="{FF2B5EF4-FFF2-40B4-BE49-F238E27FC236}">
                <a16:creationId xmlns:a16="http://schemas.microsoft.com/office/drawing/2014/main" id="{00000000-0008-0000-1100-00003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1" name="Line 7047">
            <a:extLst>
              <a:ext uri="{FF2B5EF4-FFF2-40B4-BE49-F238E27FC236}">
                <a16:creationId xmlns:a16="http://schemas.microsoft.com/office/drawing/2014/main" id="{00000000-0008-0000-1100-00003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13" name="Group 7048">
          <a:extLst>
            <a:ext uri="{FF2B5EF4-FFF2-40B4-BE49-F238E27FC236}">
              <a16:creationId xmlns:a16="http://schemas.microsoft.com/office/drawing/2014/main" id="{00000000-0008-0000-1100-0000ADA23F00}"/>
            </a:ext>
          </a:extLst>
        </xdr:cNvPr>
        <xdr:cNvGrpSpPr>
          <a:grpSpLocks/>
        </xdr:cNvGrpSpPr>
      </xdr:nvGrpSpPr>
      <xdr:grpSpPr bwMode="auto">
        <a:xfrm>
          <a:off x="5486400" y="10096500"/>
          <a:ext cx="228600" cy="0"/>
          <a:chOff x="466" y="3952"/>
          <a:chExt cx="28" cy="16"/>
        </a:xfrm>
      </xdr:grpSpPr>
      <xdr:sp macro="" textlink="">
        <xdr:nvSpPr>
          <xdr:cNvPr id="4170798" name="Line 7049">
            <a:extLst>
              <a:ext uri="{FF2B5EF4-FFF2-40B4-BE49-F238E27FC236}">
                <a16:creationId xmlns:a16="http://schemas.microsoft.com/office/drawing/2014/main" id="{00000000-0008-0000-1100-00002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9" name="Line 7050">
            <a:extLst>
              <a:ext uri="{FF2B5EF4-FFF2-40B4-BE49-F238E27FC236}">
                <a16:creationId xmlns:a16="http://schemas.microsoft.com/office/drawing/2014/main" id="{00000000-0008-0000-1100-00002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4" name="Group 7051">
          <a:extLst>
            <a:ext uri="{FF2B5EF4-FFF2-40B4-BE49-F238E27FC236}">
              <a16:creationId xmlns:a16="http://schemas.microsoft.com/office/drawing/2014/main" id="{00000000-0008-0000-1100-0000AEA23F00}"/>
            </a:ext>
          </a:extLst>
        </xdr:cNvPr>
        <xdr:cNvGrpSpPr>
          <a:grpSpLocks/>
        </xdr:cNvGrpSpPr>
      </xdr:nvGrpSpPr>
      <xdr:grpSpPr bwMode="auto">
        <a:xfrm>
          <a:off x="4700588" y="10096500"/>
          <a:ext cx="266700" cy="0"/>
          <a:chOff x="466" y="3952"/>
          <a:chExt cx="28" cy="16"/>
        </a:xfrm>
      </xdr:grpSpPr>
      <xdr:sp macro="" textlink="">
        <xdr:nvSpPr>
          <xdr:cNvPr id="4170796" name="Line 7052">
            <a:extLst>
              <a:ext uri="{FF2B5EF4-FFF2-40B4-BE49-F238E27FC236}">
                <a16:creationId xmlns:a16="http://schemas.microsoft.com/office/drawing/2014/main" id="{00000000-0008-0000-1100-00002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7" name="Line 7053">
            <a:extLst>
              <a:ext uri="{FF2B5EF4-FFF2-40B4-BE49-F238E27FC236}">
                <a16:creationId xmlns:a16="http://schemas.microsoft.com/office/drawing/2014/main" id="{00000000-0008-0000-1100-00002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5" name="Group 7054">
          <a:extLst>
            <a:ext uri="{FF2B5EF4-FFF2-40B4-BE49-F238E27FC236}">
              <a16:creationId xmlns:a16="http://schemas.microsoft.com/office/drawing/2014/main" id="{00000000-0008-0000-1100-0000AFA23F00}"/>
            </a:ext>
          </a:extLst>
        </xdr:cNvPr>
        <xdr:cNvGrpSpPr>
          <a:grpSpLocks/>
        </xdr:cNvGrpSpPr>
      </xdr:nvGrpSpPr>
      <xdr:grpSpPr bwMode="auto">
        <a:xfrm>
          <a:off x="4700588" y="10096500"/>
          <a:ext cx="266700" cy="0"/>
          <a:chOff x="466" y="3952"/>
          <a:chExt cx="28" cy="16"/>
        </a:xfrm>
      </xdr:grpSpPr>
      <xdr:sp macro="" textlink="">
        <xdr:nvSpPr>
          <xdr:cNvPr id="4170794" name="Line 7055">
            <a:extLst>
              <a:ext uri="{FF2B5EF4-FFF2-40B4-BE49-F238E27FC236}">
                <a16:creationId xmlns:a16="http://schemas.microsoft.com/office/drawing/2014/main" id="{00000000-0008-0000-1100-00002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5" name="Line 7056">
            <a:extLst>
              <a:ext uri="{FF2B5EF4-FFF2-40B4-BE49-F238E27FC236}">
                <a16:creationId xmlns:a16="http://schemas.microsoft.com/office/drawing/2014/main" id="{00000000-0008-0000-1100-00002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6" name="Group 7057">
          <a:extLst>
            <a:ext uri="{FF2B5EF4-FFF2-40B4-BE49-F238E27FC236}">
              <a16:creationId xmlns:a16="http://schemas.microsoft.com/office/drawing/2014/main" id="{00000000-0008-0000-1100-0000B0A23F00}"/>
            </a:ext>
          </a:extLst>
        </xdr:cNvPr>
        <xdr:cNvGrpSpPr>
          <a:grpSpLocks/>
        </xdr:cNvGrpSpPr>
      </xdr:nvGrpSpPr>
      <xdr:grpSpPr bwMode="auto">
        <a:xfrm>
          <a:off x="4700588" y="10096500"/>
          <a:ext cx="266700" cy="0"/>
          <a:chOff x="466" y="3952"/>
          <a:chExt cx="28" cy="16"/>
        </a:xfrm>
      </xdr:grpSpPr>
      <xdr:sp macro="" textlink="">
        <xdr:nvSpPr>
          <xdr:cNvPr id="4170792" name="Line 7058">
            <a:extLst>
              <a:ext uri="{FF2B5EF4-FFF2-40B4-BE49-F238E27FC236}">
                <a16:creationId xmlns:a16="http://schemas.microsoft.com/office/drawing/2014/main" id="{00000000-0008-0000-1100-00002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3" name="Line 7059">
            <a:extLst>
              <a:ext uri="{FF2B5EF4-FFF2-40B4-BE49-F238E27FC236}">
                <a16:creationId xmlns:a16="http://schemas.microsoft.com/office/drawing/2014/main" id="{00000000-0008-0000-1100-00002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7" name="Group 7060">
          <a:extLst>
            <a:ext uri="{FF2B5EF4-FFF2-40B4-BE49-F238E27FC236}">
              <a16:creationId xmlns:a16="http://schemas.microsoft.com/office/drawing/2014/main" id="{00000000-0008-0000-1100-0000B1A23F00}"/>
            </a:ext>
          </a:extLst>
        </xdr:cNvPr>
        <xdr:cNvGrpSpPr>
          <a:grpSpLocks/>
        </xdr:cNvGrpSpPr>
      </xdr:nvGrpSpPr>
      <xdr:grpSpPr bwMode="auto">
        <a:xfrm>
          <a:off x="4700588" y="10096500"/>
          <a:ext cx="266700" cy="0"/>
          <a:chOff x="466" y="3952"/>
          <a:chExt cx="28" cy="16"/>
        </a:xfrm>
      </xdr:grpSpPr>
      <xdr:sp macro="" textlink="">
        <xdr:nvSpPr>
          <xdr:cNvPr id="4170790" name="Line 7061">
            <a:extLst>
              <a:ext uri="{FF2B5EF4-FFF2-40B4-BE49-F238E27FC236}">
                <a16:creationId xmlns:a16="http://schemas.microsoft.com/office/drawing/2014/main" id="{00000000-0008-0000-1100-00002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1" name="Line 7062">
            <a:extLst>
              <a:ext uri="{FF2B5EF4-FFF2-40B4-BE49-F238E27FC236}">
                <a16:creationId xmlns:a16="http://schemas.microsoft.com/office/drawing/2014/main" id="{00000000-0008-0000-1100-00002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18" name="Group 7063">
          <a:extLst>
            <a:ext uri="{FF2B5EF4-FFF2-40B4-BE49-F238E27FC236}">
              <a16:creationId xmlns:a16="http://schemas.microsoft.com/office/drawing/2014/main" id="{00000000-0008-0000-1100-0000B2A23F00}"/>
            </a:ext>
          </a:extLst>
        </xdr:cNvPr>
        <xdr:cNvGrpSpPr>
          <a:grpSpLocks/>
        </xdr:cNvGrpSpPr>
      </xdr:nvGrpSpPr>
      <xdr:grpSpPr bwMode="auto">
        <a:xfrm>
          <a:off x="4576763" y="10096500"/>
          <a:ext cx="228600" cy="0"/>
          <a:chOff x="466" y="3952"/>
          <a:chExt cx="28" cy="16"/>
        </a:xfrm>
      </xdr:grpSpPr>
      <xdr:sp macro="" textlink="">
        <xdr:nvSpPr>
          <xdr:cNvPr id="4170788" name="Line 7064">
            <a:extLst>
              <a:ext uri="{FF2B5EF4-FFF2-40B4-BE49-F238E27FC236}">
                <a16:creationId xmlns:a16="http://schemas.microsoft.com/office/drawing/2014/main" id="{00000000-0008-0000-1100-00002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9" name="Line 7065">
            <a:extLst>
              <a:ext uri="{FF2B5EF4-FFF2-40B4-BE49-F238E27FC236}">
                <a16:creationId xmlns:a16="http://schemas.microsoft.com/office/drawing/2014/main" id="{00000000-0008-0000-1100-00002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9" name="Group 7066">
          <a:extLst>
            <a:ext uri="{FF2B5EF4-FFF2-40B4-BE49-F238E27FC236}">
              <a16:creationId xmlns:a16="http://schemas.microsoft.com/office/drawing/2014/main" id="{00000000-0008-0000-1100-0000B3A23F00}"/>
            </a:ext>
          </a:extLst>
        </xdr:cNvPr>
        <xdr:cNvGrpSpPr>
          <a:grpSpLocks/>
        </xdr:cNvGrpSpPr>
      </xdr:nvGrpSpPr>
      <xdr:grpSpPr bwMode="auto">
        <a:xfrm>
          <a:off x="4117181" y="10096500"/>
          <a:ext cx="240507" cy="0"/>
          <a:chOff x="466" y="3952"/>
          <a:chExt cx="28" cy="16"/>
        </a:xfrm>
      </xdr:grpSpPr>
      <xdr:sp macro="" textlink="">
        <xdr:nvSpPr>
          <xdr:cNvPr id="4170786" name="Line 7067">
            <a:extLst>
              <a:ext uri="{FF2B5EF4-FFF2-40B4-BE49-F238E27FC236}">
                <a16:creationId xmlns:a16="http://schemas.microsoft.com/office/drawing/2014/main" id="{00000000-0008-0000-1100-00002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7" name="Line 7068">
            <a:extLst>
              <a:ext uri="{FF2B5EF4-FFF2-40B4-BE49-F238E27FC236}">
                <a16:creationId xmlns:a16="http://schemas.microsoft.com/office/drawing/2014/main" id="{00000000-0008-0000-1100-00002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0" name="Group 7069">
          <a:extLst>
            <a:ext uri="{FF2B5EF4-FFF2-40B4-BE49-F238E27FC236}">
              <a16:creationId xmlns:a16="http://schemas.microsoft.com/office/drawing/2014/main" id="{00000000-0008-0000-1100-0000B4A23F00}"/>
            </a:ext>
          </a:extLst>
        </xdr:cNvPr>
        <xdr:cNvGrpSpPr>
          <a:grpSpLocks/>
        </xdr:cNvGrpSpPr>
      </xdr:nvGrpSpPr>
      <xdr:grpSpPr bwMode="auto">
        <a:xfrm>
          <a:off x="4700588" y="10096500"/>
          <a:ext cx="266700" cy="0"/>
          <a:chOff x="466" y="3952"/>
          <a:chExt cx="28" cy="16"/>
        </a:xfrm>
      </xdr:grpSpPr>
      <xdr:sp macro="" textlink="">
        <xdr:nvSpPr>
          <xdr:cNvPr id="4170784" name="Line 7070">
            <a:extLst>
              <a:ext uri="{FF2B5EF4-FFF2-40B4-BE49-F238E27FC236}">
                <a16:creationId xmlns:a16="http://schemas.microsoft.com/office/drawing/2014/main" id="{00000000-0008-0000-1100-00002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5" name="Line 7071">
            <a:extLst>
              <a:ext uri="{FF2B5EF4-FFF2-40B4-BE49-F238E27FC236}">
                <a16:creationId xmlns:a16="http://schemas.microsoft.com/office/drawing/2014/main" id="{00000000-0008-0000-1100-00002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1" name="Group 7072">
          <a:extLst>
            <a:ext uri="{FF2B5EF4-FFF2-40B4-BE49-F238E27FC236}">
              <a16:creationId xmlns:a16="http://schemas.microsoft.com/office/drawing/2014/main" id="{00000000-0008-0000-1100-0000B5A23F00}"/>
            </a:ext>
          </a:extLst>
        </xdr:cNvPr>
        <xdr:cNvGrpSpPr>
          <a:grpSpLocks/>
        </xdr:cNvGrpSpPr>
      </xdr:nvGrpSpPr>
      <xdr:grpSpPr bwMode="auto">
        <a:xfrm>
          <a:off x="4117181" y="10096500"/>
          <a:ext cx="240507" cy="0"/>
          <a:chOff x="466" y="3952"/>
          <a:chExt cx="28" cy="16"/>
        </a:xfrm>
      </xdr:grpSpPr>
      <xdr:sp macro="" textlink="">
        <xdr:nvSpPr>
          <xdr:cNvPr id="4170782" name="Line 7073">
            <a:extLst>
              <a:ext uri="{FF2B5EF4-FFF2-40B4-BE49-F238E27FC236}">
                <a16:creationId xmlns:a16="http://schemas.microsoft.com/office/drawing/2014/main" id="{00000000-0008-0000-1100-00001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3" name="Line 7074">
            <a:extLst>
              <a:ext uri="{FF2B5EF4-FFF2-40B4-BE49-F238E27FC236}">
                <a16:creationId xmlns:a16="http://schemas.microsoft.com/office/drawing/2014/main" id="{00000000-0008-0000-1100-00001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2" name="Group 7075">
          <a:extLst>
            <a:ext uri="{FF2B5EF4-FFF2-40B4-BE49-F238E27FC236}">
              <a16:creationId xmlns:a16="http://schemas.microsoft.com/office/drawing/2014/main" id="{00000000-0008-0000-1100-0000B6A23F00}"/>
            </a:ext>
          </a:extLst>
        </xdr:cNvPr>
        <xdr:cNvGrpSpPr>
          <a:grpSpLocks/>
        </xdr:cNvGrpSpPr>
      </xdr:nvGrpSpPr>
      <xdr:grpSpPr bwMode="auto">
        <a:xfrm>
          <a:off x="4700588" y="10096500"/>
          <a:ext cx="266700" cy="0"/>
          <a:chOff x="466" y="3952"/>
          <a:chExt cx="28" cy="16"/>
        </a:xfrm>
      </xdr:grpSpPr>
      <xdr:sp macro="" textlink="">
        <xdr:nvSpPr>
          <xdr:cNvPr id="4170780" name="Line 7076">
            <a:extLst>
              <a:ext uri="{FF2B5EF4-FFF2-40B4-BE49-F238E27FC236}">
                <a16:creationId xmlns:a16="http://schemas.microsoft.com/office/drawing/2014/main" id="{00000000-0008-0000-1100-00001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1" name="Line 7077">
            <a:extLst>
              <a:ext uri="{FF2B5EF4-FFF2-40B4-BE49-F238E27FC236}">
                <a16:creationId xmlns:a16="http://schemas.microsoft.com/office/drawing/2014/main" id="{00000000-0008-0000-1100-00001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3" name="Group 7078">
          <a:extLst>
            <a:ext uri="{FF2B5EF4-FFF2-40B4-BE49-F238E27FC236}">
              <a16:creationId xmlns:a16="http://schemas.microsoft.com/office/drawing/2014/main" id="{00000000-0008-0000-1100-0000B7A23F00}"/>
            </a:ext>
          </a:extLst>
        </xdr:cNvPr>
        <xdr:cNvGrpSpPr>
          <a:grpSpLocks/>
        </xdr:cNvGrpSpPr>
      </xdr:nvGrpSpPr>
      <xdr:grpSpPr bwMode="auto">
        <a:xfrm>
          <a:off x="4117181" y="10096500"/>
          <a:ext cx="240507" cy="0"/>
          <a:chOff x="466" y="3952"/>
          <a:chExt cx="28" cy="16"/>
        </a:xfrm>
      </xdr:grpSpPr>
      <xdr:sp macro="" textlink="">
        <xdr:nvSpPr>
          <xdr:cNvPr id="4170778" name="Line 7079">
            <a:extLst>
              <a:ext uri="{FF2B5EF4-FFF2-40B4-BE49-F238E27FC236}">
                <a16:creationId xmlns:a16="http://schemas.microsoft.com/office/drawing/2014/main" id="{00000000-0008-0000-1100-00001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9" name="Line 7080">
            <a:extLst>
              <a:ext uri="{FF2B5EF4-FFF2-40B4-BE49-F238E27FC236}">
                <a16:creationId xmlns:a16="http://schemas.microsoft.com/office/drawing/2014/main" id="{00000000-0008-0000-1100-00001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4" name="Group 7081">
          <a:extLst>
            <a:ext uri="{FF2B5EF4-FFF2-40B4-BE49-F238E27FC236}">
              <a16:creationId xmlns:a16="http://schemas.microsoft.com/office/drawing/2014/main" id="{00000000-0008-0000-1100-0000B8A23F00}"/>
            </a:ext>
          </a:extLst>
        </xdr:cNvPr>
        <xdr:cNvGrpSpPr>
          <a:grpSpLocks/>
        </xdr:cNvGrpSpPr>
      </xdr:nvGrpSpPr>
      <xdr:grpSpPr bwMode="auto">
        <a:xfrm>
          <a:off x="4700588" y="10096500"/>
          <a:ext cx="266700" cy="0"/>
          <a:chOff x="466" y="3952"/>
          <a:chExt cx="28" cy="16"/>
        </a:xfrm>
      </xdr:grpSpPr>
      <xdr:sp macro="" textlink="">
        <xdr:nvSpPr>
          <xdr:cNvPr id="4170776" name="Line 7082">
            <a:extLst>
              <a:ext uri="{FF2B5EF4-FFF2-40B4-BE49-F238E27FC236}">
                <a16:creationId xmlns:a16="http://schemas.microsoft.com/office/drawing/2014/main" id="{00000000-0008-0000-1100-00001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7" name="Line 7083">
            <a:extLst>
              <a:ext uri="{FF2B5EF4-FFF2-40B4-BE49-F238E27FC236}">
                <a16:creationId xmlns:a16="http://schemas.microsoft.com/office/drawing/2014/main" id="{00000000-0008-0000-1100-00001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5" name="Group 7084">
          <a:extLst>
            <a:ext uri="{FF2B5EF4-FFF2-40B4-BE49-F238E27FC236}">
              <a16:creationId xmlns:a16="http://schemas.microsoft.com/office/drawing/2014/main" id="{00000000-0008-0000-1100-0000B9A23F00}"/>
            </a:ext>
          </a:extLst>
        </xdr:cNvPr>
        <xdr:cNvGrpSpPr>
          <a:grpSpLocks/>
        </xdr:cNvGrpSpPr>
      </xdr:nvGrpSpPr>
      <xdr:grpSpPr bwMode="auto">
        <a:xfrm>
          <a:off x="4117181" y="10096500"/>
          <a:ext cx="240507" cy="0"/>
          <a:chOff x="466" y="3952"/>
          <a:chExt cx="28" cy="16"/>
        </a:xfrm>
      </xdr:grpSpPr>
      <xdr:sp macro="" textlink="">
        <xdr:nvSpPr>
          <xdr:cNvPr id="4170774" name="Line 7085">
            <a:extLst>
              <a:ext uri="{FF2B5EF4-FFF2-40B4-BE49-F238E27FC236}">
                <a16:creationId xmlns:a16="http://schemas.microsoft.com/office/drawing/2014/main" id="{00000000-0008-0000-1100-00001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5" name="Line 7086">
            <a:extLst>
              <a:ext uri="{FF2B5EF4-FFF2-40B4-BE49-F238E27FC236}">
                <a16:creationId xmlns:a16="http://schemas.microsoft.com/office/drawing/2014/main" id="{00000000-0008-0000-1100-00001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6" name="Group 7087">
          <a:extLst>
            <a:ext uri="{FF2B5EF4-FFF2-40B4-BE49-F238E27FC236}">
              <a16:creationId xmlns:a16="http://schemas.microsoft.com/office/drawing/2014/main" id="{00000000-0008-0000-1100-0000BAA23F00}"/>
            </a:ext>
          </a:extLst>
        </xdr:cNvPr>
        <xdr:cNvGrpSpPr>
          <a:grpSpLocks/>
        </xdr:cNvGrpSpPr>
      </xdr:nvGrpSpPr>
      <xdr:grpSpPr bwMode="auto">
        <a:xfrm>
          <a:off x="4117181" y="10096500"/>
          <a:ext cx="240507" cy="0"/>
          <a:chOff x="466" y="3952"/>
          <a:chExt cx="28" cy="16"/>
        </a:xfrm>
      </xdr:grpSpPr>
      <xdr:sp macro="" textlink="">
        <xdr:nvSpPr>
          <xdr:cNvPr id="4170772" name="Line 7088">
            <a:extLst>
              <a:ext uri="{FF2B5EF4-FFF2-40B4-BE49-F238E27FC236}">
                <a16:creationId xmlns:a16="http://schemas.microsoft.com/office/drawing/2014/main" id="{00000000-0008-0000-1100-00001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3" name="Line 7089">
            <a:extLst>
              <a:ext uri="{FF2B5EF4-FFF2-40B4-BE49-F238E27FC236}">
                <a16:creationId xmlns:a16="http://schemas.microsoft.com/office/drawing/2014/main" id="{00000000-0008-0000-1100-00001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7" name="Group 7090">
          <a:extLst>
            <a:ext uri="{FF2B5EF4-FFF2-40B4-BE49-F238E27FC236}">
              <a16:creationId xmlns:a16="http://schemas.microsoft.com/office/drawing/2014/main" id="{00000000-0008-0000-1100-0000BBA23F00}"/>
            </a:ext>
          </a:extLst>
        </xdr:cNvPr>
        <xdr:cNvGrpSpPr>
          <a:grpSpLocks/>
        </xdr:cNvGrpSpPr>
      </xdr:nvGrpSpPr>
      <xdr:grpSpPr bwMode="auto">
        <a:xfrm>
          <a:off x="4117181" y="10096500"/>
          <a:ext cx="240507" cy="0"/>
          <a:chOff x="466" y="3952"/>
          <a:chExt cx="28" cy="16"/>
        </a:xfrm>
      </xdr:grpSpPr>
      <xdr:sp macro="" textlink="">
        <xdr:nvSpPr>
          <xdr:cNvPr id="4170770" name="Line 7091">
            <a:extLst>
              <a:ext uri="{FF2B5EF4-FFF2-40B4-BE49-F238E27FC236}">
                <a16:creationId xmlns:a16="http://schemas.microsoft.com/office/drawing/2014/main" id="{00000000-0008-0000-1100-00001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1" name="Line 7092">
            <a:extLst>
              <a:ext uri="{FF2B5EF4-FFF2-40B4-BE49-F238E27FC236}">
                <a16:creationId xmlns:a16="http://schemas.microsoft.com/office/drawing/2014/main" id="{00000000-0008-0000-1100-00001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8" name="Group 7093">
          <a:extLst>
            <a:ext uri="{FF2B5EF4-FFF2-40B4-BE49-F238E27FC236}">
              <a16:creationId xmlns:a16="http://schemas.microsoft.com/office/drawing/2014/main" id="{00000000-0008-0000-1100-0000BCA23F00}"/>
            </a:ext>
          </a:extLst>
        </xdr:cNvPr>
        <xdr:cNvGrpSpPr>
          <a:grpSpLocks/>
        </xdr:cNvGrpSpPr>
      </xdr:nvGrpSpPr>
      <xdr:grpSpPr bwMode="auto">
        <a:xfrm>
          <a:off x="4117181" y="10096500"/>
          <a:ext cx="240507" cy="0"/>
          <a:chOff x="466" y="3952"/>
          <a:chExt cx="28" cy="16"/>
        </a:xfrm>
      </xdr:grpSpPr>
      <xdr:sp macro="" textlink="">
        <xdr:nvSpPr>
          <xdr:cNvPr id="4170768" name="Line 7094">
            <a:extLst>
              <a:ext uri="{FF2B5EF4-FFF2-40B4-BE49-F238E27FC236}">
                <a16:creationId xmlns:a16="http://schemas.microsoft.com/office/drawing/2014/main" id="{00000000-0008-0000-1100-00001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9" name="Line 7095">
            <a:extLst>
              <a:ext uri="{FF2B5EF4-FFF2-40B4-BE49-F238E27FC236}">
                <a16:creationId xmlns:a16="http://schemas.microsoft.com/office/drawing/2014/main" id="{00000000-0008-0000-1100-00001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29" name="Group 7096">
          <a:extLst>
            <a:ext uri="{FF2B5EF4-FFF2-40B4-BE49-F238E27FC236}">
              <a16:creationId xmlns:a16="http://schemas.microsoft.com/office/drawing/2014/main" id="{00000000-0008-0000-1100-0000BDA23F00}"/>
            </a:ext>
          </a:extLst>
        </xdr:cNvPr>
        <xdr:cNvGrpSpPr>
          <a:grpSpLocks/>
        </xdr:cNvGrpSpPr>
      </xdr:nvGrpSpPr>
      <xdr:grpSpPr bwMode="auto">
        <a:xfrm>
          <a:off x="5143500" y="10096500"/>
          <a:ext cx="0" cy="0"/>
          <a:chOff x="466" y="3952"/>
          <a:chExt cx="28" cy="16"/>
        </a:xfrm>
      </xdr:grpSpPr>
      <xdr:sp macro="" textlink="">
        <xdr:nvSpPr>
          <xdr:cNvPr id="4170766" name="Line 7097">
            <a:extLst>
              <a:ext uri="{FF2B5EF4-FFF2-40B4-BE49-F238E27FC236}">
                <a16:creationId xmlns:a16="http://schemas.microsoft.com/office/drawing/2014/main" id="{00000000-0008-0000-1100-00000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7" name="Line 7098">
            <a:extLst>
              <a:ext uri="{FF2B5EF4-FFF2-40B4-BE49-F238E27FC236}">
                <a16:creationId xmlns:a16="http://schemas.microsoft.com/office/drawing/2014/main" id="{00000000-0008-0000-1100-00000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0" name="Group 7099">
          <a:extLst>
            <a:ext uri="{FF2B5EF4-FFF2-40B4-BE49-F238E27FC236}">
              <a16:creationId xmlns:a16="http://schemas.microsoft.com/office/drawing/2014/main" id="{00000000-0008-0000-1100-0000BEA23F00}"/>
            </a:ext>
          </a:extLst>
        </xdr:cNvPr>
        <xdr:cNvGrpSpPr>
          <a:grpSpLocks/>
        </xdr:cNvGrpSpPr>
      </xdr:nvGrpSpPr>
      <xdr:grpSpPr bwMode="auto">
        <a:xfrm>
          <a:off x="5143500" y="10096500"/>
          <a:ext cx="0" cy="0"/>
          <a:chOff x="466" y="3952"/>
          <a:chExt cx="28" cy="16"/>
        </a:xfrm>
      </xdr:grpSpPr>
      <xdr:sp macro="" textlink="">
        <xdr:nvSpPr>
          <xdr:cNvPr id="4170764" name="Line 7100">
            <a:extLst>
              <a:ext uri="{FF2B5EF4-FFF2-40B4-BE49-F238E27FC236}">
                <a16:creationId xmlns:a16="http://schemas.microsoft.com/office/drawing/2014/main" id="{00000000-0008-0000-1100-00000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5" name="Line 7101">
            <a:extLst>
              <a:ext uri="{FF2B5EF4-FFF2-40B4-BE49-F238E27FC236}">
                <a16:creationId xmlns:a16="http://schemas.microsoft.com/office/drawing/2014/main" id="{00000000-0008-0000-1100-00000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1" name="Group 7102">
          <a:extLst>
            <a:ext uri="{FF2B5EF4-FFF2-40B4-BE49-F238E27FC236}">
              <a16:creationId xmlns:a16="http://schemas.microsoft.com/office/drawing/2014/main" id="{00000000-0008-0000-1100-0000BFA23F00}"/>
            </a:ext>
          </a:extLst>
        </xdr:cNvPr>
        <xdr:cNvGrpSpPr>
          <a:grpSpLocks/>
        </xdr:cNvGrpSpPr>
      </xdr:nvGrpSpPr>
      <xdr:grpSpPr bwMode="auto">
        <a:xfrm>
          <a:off x="5143500" y="10096500"/>
          <a:ext cx="0" cy="0"/>
          <a:chOff x="466" y="3952"/>
          <a:chExt cx="28" cy="16"/>
        </a:xfrm>
      </xdr:grpSpPr>
      <xdr:sp macro="" textlink="">
        <xdr:nvSpPr>
          <xdr:cNvPr id="4170762" name="Line 7103">
            <a:extLst>
              <a:ext uri="{FF2B5EF4-FFF2-40B4-BE49-F238E27FC236}">
                <a16:creationId xmlns:a16="http://schemas.microsoft.com/office/drawing/2014/main" id="{00000000-0008-0000-1100-00000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3" name="Line 7104">
            <a:extLst>
              <a:ext uri="{FF2B5EF4-FFF2-40B4-BE49-F238E27FC236}">
                <a16:creationId xmlns:a16="http://schemas.microsoft.com/office/drawing/2014/main" id="{00000000-0008-0000-1100-00000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2" name="Group 7105">
          <a:extLst>
            <a:ext uri="{FF2B5EF4-FFF2-40B4-BE49-F238E27FC236}">
              <a16:creationId xmlns:a16="http://schemas.microsoft.com/office/drawing/2014/main" id="{00000000-0008-0000-1100-0000C0A23F00}"/>
            </a:ext>
          </a:extLst>
        </xdr:cNvPr>
        <xdr:cNvGrpSpPr>
          <a:grpSpLocks/>
        </xdr:cNvGrpSpPr>
      </xdr:nvGrpSpPr>
      <xdr:grpSpPr bwMode="auto">
        <a:xfrm>
          <a:off x="5143500" y="10096500"/>
          <a:ext cx="0" cy="0"/>
          <a:chOff x="466" y="3952"/>
          <a:chExt cx="28" cy="16"/>
        </a:xfrm>
      </xdr:grpSpPr>
      <xdr:sp macro="" textlink="">
        <xdr:nvSpPr>
          <xdr:cNvPr id="4170760" name="Line 7106">
            <a:extLst>
              <a:ext uri="{FF2B5EF4-FFF2-40B4-BE49-F238E27FC236}">
                <a16:creationId xmlns:a16="http://schemas.microsoft.com/office/drawing/2014/main" id="{00000000-0008-0000-1100-00000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1" name="Line 7107">
            <a:extLst>
              <a:ext uri="{FF2B5EF4-FFF2-40B4-BE49-F238E27FC236}">
                <a16:creationId xmlns:a16="http://schemas.microsoft.com/office/drawing/2014/main" id="{00000000-0008-0000-1100-00000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433" name="Group 7108">
          <a:extLst>
            <a:ext uri="{FF2B5EF4-FFF2-40B4-BE49-F238E27FC236}">
              <a16:creationId xmlns:a16="http://schemas.microsoft.com/office/drawing/2014/main" id="{00000000-0008-0000-1100-0000C1A23F00}"/>
            </a:ext>
          </a:extLst>
        </xdr:cNvPr>
        <xdr:cNvGrpSpPr>
          <a:grpSpLocks/>
        </xdr:cNvGrpSpPr>
      </xdr:nvGrpSpPr>
      <xdr:grpSpPr bwMode="auto">
        <a:xfrm>
          <a:off x="4050506" y="10096500"/>
          <a:ext cx="266700" cy="0"/>
          <a:chOff x="466" y="3952"/>
          <a:chExt cx="28" cy="16"/>
        </a:xfrm>
      </xdr:grpSpPr>
      <xdr:sp macro="" textlink="">
        <xdr:nvSpPr>
          <xdr:cNvPr id="4170758" name="Line 7109">
            <a:extLst>
              <a:ext uri="{FF2B5EF4-FFF2-40B4-BE49-F238E27FC236}">
                <a16:creationId xmlns:a16="http://schemas.microsoft.com/office/drawing/2014/main" id="{00000000-0008-0000-1100-00000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9" name="Line 7110">
            <a:extLst>
              <a:ext uri="{FF2B5EF4-FFF2-40B4-BE49-F238E27FC236}">
                <a16:creationId xmlns:a16="http://schemas.microsoft.com/office/drawing/2014/main" id="{00000000-0008-0000-1100-00000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434" name="Group 7111">
          <a:extLst>
            <a:ext uri="{FF2B5EF4-FFF2-40B4-BE49-F238E27FC236}">
              <a16:creationId xmlns:a16="http://schemas.microsoft.com/office/drawing/2014/main" id="{00000000-0008-0000-1100-0000C2A23F00}"/>
            </a:ext>
          </a:extLst>
        </xdr:cNvPr>
        <xdr:cNvGrpSpPr>
          <a:grpSpLocks/>
        </xdr:cNvGrpSpPr>
      </xdr:nvGrpSpPr>
      <xdr:grpSpPr bwMode="auto">
        <a:xfrm>
          <a:off x="4031456" y="10096500"/>
          <a:ext cx="266700" cy="0"/>
          <a:chOff x="466" y="3952"/>
          <a:chExt cx="28" cy="16"/>
        </a:xfrm>
      </xdr:grpSpPr>
      <xdr:sp macro="" textlink="">
        <xdr:nvSpPr>
          <xdr:cNvPr id="4170756" name="Line 7112">
            <a:extLst>
              <a:ext uri="{FF2B5EF4-FFF2-40B4-BE49-F238E27FC236}">
                <a16:creationId xmlns:a16="http://schemas.microsoft.com/office/drawing/2014/main" id="{00000000-0008-0000-1100-00000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7" name="Line 7113">
            <a:extLst>
              <a:ext uri="{FF2B5EF4-FFF2-40B4-BE49-F238E27FC236}">
                <a16:creationId xmlns:a16="http://schemas.microsoft.com/office/drawing/2014/main" id="{00000000-0008-0000-1100-00000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35" name="Group 7114">
          <a:extLst>
            <a:ext uri="{FF2B5EF4-FFF2-40B4-BE49-F238E27FC236}">
              <a16:creationId xmlns:a16="http://schemas.microsoft.com/office/drawing/2014/main" id="{00000000-0008-0000-1100-0000C3A23F00}"/>
            </a:ext>
          </a:extLst>
        </xdr:cNvPr>
        <xdr:cNvGrpSpPr>
          <a:grpSpLocks/>
        </xdr:cNvGrpSpPr>
      </xdr:nvGrpSpPr>
      <xdr:grpSpPr bwMode="auto">
        <a:xfrm>
          <a:off x="4060031" y="10096500"/>
          <a:ext cx="266700" cy="0"/>
          <a:chOff x="466" y="3952"/>
          <a:chExt cx="28" cy="16"/>
        </a:xfrm>
      </xdr:grpSpPr>
      <xdr:sp macro="" textlink="">
        <xdr:nvSpPr>
          <xdr:cNvPr id="4170754" name="Line 7115">
            <a:extLst>
              <a:ext uri="{FF2B5EF4-FFF2-40B4-BE49-F238E27FC236}">
                <a16:creationId xmlns:a16="http://schemas.microsoft.com/office/drawing/2014/main" id="{00000000-0008-0000-1100-00000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5" name="Line 7116">
            <a:extLst>
              <a:ext uri="{FF2B5EF4-FFF2-40B4-BE49-F238E27FC236}">
                <a16:creationId xmlns:a16="http://schemas.microsoft.com/office/drawing/2014/main" id="{00000000-0008-0000-1100-00000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436" name="Group 7117">
          <a:extLst>
            <a:ext uri="{FF2B5EF4-FFF2-40B4-BE49-F238E27FC236}">
              <a16:creationId xmlns:a16="http://schemas.microsoft.com/office/drawing/2014/main" id="{00000000-0008-0000-1100-0000C4A23F00}"/>
            </a:ext>
          </a:extLst>
        </xdr:cNvPr>
        <xdr:cNvGrpSpPr>
          <a:grpSpLocks/>
        </xdr:cNvGrpSpPr>
      </xdr:nvGrpSpPr>
      <xdr:grpSpPr bwMode="auto">
        <a:xfrm>
          <a:off x="4633913" y="10096500"/>
          <a:ext cx="266700" cy="0"/>
          <a:chOff x="466" y="3952"/>
          <a:chExt cx="28" cy="16"/>
        </a:xfrm>
      </xdr:grpSpPr>
      <xdr:sp macro="" textlink="">
        <xdr:nvSpPr>
          <xdr:cNvPr id="4170752" name="Line 7118">
            <a:extLst>
              <a:ext uri="{FF2B5EF4-FFF2-40B4-BE49-F238E27FC236}">
                <a16:creationId xmlns:a16="http://schemas.microsoft.com/office/drawing/2014/main" id="{00000000-0008-0000-1100-00000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3" name="Line 7119">
            <a:extLst>
              <a:ext uri="{FF2B5EF4-FFF2-40B4-BE49-F238E27FC236}">
                <a16:creationId xmlns:a16="http://schemas.microsoft.com/office/drawing/2014/main" id="{00000000-0008-0000-1100-00000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437" name="Group 7120">
          <a:extLst>
            <a:ext uri="{FF2B5EF4-FFF2-40B4-BE49-F238E27FC236}">
              <a16:creationId xmlns:a16="http://schemas.microsoft.com/office/drawing/2014/main" id="{00000000-0008-0000-1100-0000C5A23F00}"/>
            </a:ext>
          </a:extLst>
        </xdr:cNvPr>
        <xdr:cNvGrpSpPr>
          <a:grpSpLocks/>
        </xdr:cNvGrpSpPr>
      </xdr:nvGrpSpPr>
      <xdr:grpSpPr bwMode="auto">
        <a:xfrm>
          <a:off x="4662488" y="10096500"/>
          <a:ext cx="266700" cy="0"/>
          <a:chOff x="466" y="3952"/>
          <a:chExt cx="28" cy="16"/>
        </a:xfrm>
      </xdr:grpSpPr>
      <xdr:sp macro="" textlink="">
        <xdr:nvSpPr>
          <xdr:cNvPr id="4170750" name="Line 7121">
            <a:extLst>
              <a:ext uri="{FF2B5EF4-FFF2-40B4-BE49-F238E27FC236}">
                <a16:creationId xmlns:a16="http://schemas.microsoft.com/office/drawing/2014/main" id="{00000000-0008-0000-1100-0000F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1" name="Line 7122">
            <a:extLst>
              <a:ext uri="{FF2B5EF4-FFF2-40B4-BE49-F238E27FC236}">
                <a16:creationId xmlns:a16="http://schemas.microsoft.com/office/drawing/2014/main" id="{00000000-0008-0000-1100-0000F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438" name="Group 7123">
          <a:extLst>
            <a:ext uri="{FF2B5EF4-FFF2-40B4-BE49-F238E27FC236}">
              <a16:creationId xmlns:a16="http://schemas.microsoft.com/office/drawing/2014/main" id="{00000000-0008-0000-1100-0000C6A23F00}"/>
            </a:ext>
          </a:extLst>
        </xdr:cNvPr>
        <xdr:cNvGrpSpPr>
          <a:grpSpLocks/>
        </xdr:cNvGrpSpPr>
      </xdr:nvGrpSpPr>
      <xdr:grpSpPr bwMode="auto">
        <a:xfrm>
          <a:off x="4652963" y="10096500"/>
          <a:ext cx="266700" cy="0"/>
          <a:chOff x="466" y="3952"/>
          <a:chExt cx="28" cy="16"/>
        </a:xfrm>
      </xdr:grpSpPr>
      <xdr:sp macro="" textlink="">
        <xdr:nvSpPr>
          <xdr:cNvPr id="4170748" name="Line 7124">
            <a:extLst>
              <a:ext uri="{FF2B5EF4-FFF2-40B4-BE49-F238E27FC236}">
                <a16:creationId xmlns:a16="http://schemas.microsoft.com/office/drawing/2014/main" id="{00000000-0008-0000-1100-0000F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9" name="Line 7125">
            <a:extLst>
              <a:ext uri="{FF2B5EF4-FFF2-40B4-BE49-F238E27FC236}">
                <a16:creationId xmlns:a16="http://schemas.microsoft.com/office/drawing/2014/main" id="{00000000-0008-0000-1100-0000F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439" name="Group 7126">
          <a:extLst>
            <a:ext uri="{FF2B5EF4-FFF2-40B4-BE49-F238E27FC236}">
              <a16:creationId xmlns:a16="http://schemas.microsoft.com/office/drawing/2014/main" id="{00000000-0008-0000-1100-0000C7A23F00}"/>
            </a:ext>
          </a:extLst>
        </xdr:cNvPr>
        <xdr:cNvGrpSpPr>
          <a:grpSpLocks/>
        </xdr:cNvGrpSpPr>
      </xdr:nvGrpSpPr>
      <xdr:grpSpPr bwMode="auto">
        <a:xfrm>
          <a:off x="4040981" y="10096500"/>
          <a:ext cx="266700" cy="0"/>
          <a:chOff x="466" y="3952"/>
          <a:chExt cx="28" cy="16"/>
        </a:xfrm>
      </xdr:grpSpPr>
      <xdr:sp macro="" textlink="">
        <xdr:nvSpPr>
          <xdr:cNvPr id="4170746" name="Line 7127">
            <a:extLst>
              <a:ext uri="{FF2B5EF4-FFF2-40B4-BE49-F238E27FC236}">
                <a16:creationId xmlns:a16="http://schemas.microsoft.com/office/drawing/2014/main" id="{00000000-0008-0000-1100-0000F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7" name="Line 7128">
            <a:extLst>
              <a:ext uri="{FF2B5EF4-FFF2-40B4-BE49-F238E27FC236}">
                <a16:creationId xmlns:a16="http://schemas.microsoft.com/office/drawing/2014/main" id="{00000000-0008-0000-1100-0000F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440" name="Group 7129">
          <a:extLst>
            <a:ext uri="{FF2B5EF4-FFF2-40B4-BE49-F238E27FC236}">
              <a16:creationId xmlns:a16="http://schemas.microsoft.com/office/drawing/2014/main" id="{00000000-0008-0000-1100-0000C8A23F00}"/>
            </a:ext>
          </a:extLst>
        </xdr:cNvPr>
        <xdr:cNvGrpSpPr>
          <a:grpSpLocks/>
        </xdr:cNvGrpSpPr>
      </xdr:nvGrpSpPr>
      <xdr:grpSpPr bwMode="auto">
        <a:xfrm>
          <a:off x="4088606" y="10096500"/>
          <a:ext cx="269082" cy="0"/>
          <a:chOff x="466" y="3952"/>
          <a:chExt cx="28" cy="16"/>
        </a:xfrm>
      </xdr:grpSpPr>
      <xdr:sp macro="" textlink="">
        <xdr:nvSpPr>
          <xdr:cNvPr id="4170744" name="Line 7130">
            <a:extLst>
              <a:ext uri="{FF2B5EF4-FFF2-40B4-BE49-F238E27FC236}">
                <a16:creationId xmlns:a16="http://schemas.microsoft.com/office/drawing/2014/main" id="{00000000-0008-0000-1100-0000F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5" name="Line 7131">
            <a:extLst>
              <a:ext uri="{FF2B5EF4-FFF2-40B4-BE49-F238E27FC236}">
                <a16:creationId xmlns:a16="http://schemas.microsoft.com/office/drawing/2014/main" id="{00000000-0008-0000-1100-0000F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441" name="Group 7132">
          <a:extLst>
            <a:ext uri="{FF2B5EF4-FFF2-40B4-BE49-F238E27FC236}">
              <a16:creationId xmlns:a16="http://schemas.microsoft.com/office/drawing/2014/main" id="{00000000-0008-0000-1100-0000C9A23F00}"/>
            </a:ext>
          </a:extLst>
        </xdr:cNvPr>
        <xdr:cNvGrpSpPr>
          <a:grpSpLocks/>
        </xdr:cNvGrpSpPr>
      </xdr:nvGrpSpPr>
      <xdr:grpSpPr bwMode="auto">
        <a:xfrm>
          <a:off x="4069556" y="10096500"/>
          <a:ext cx="266700" cy="0"/>
          <a:chOff x="466" y="3952"/>
          <a:chExt cx="28" cy="16"/>
        </a:xfrm>
      </xdr:grpSpPr>
      <xdr:sp macro="" textlink="">
        <xdr:nvSpPr>
          <xdr:cNvPr id="4170742" name="Line 7133">
            <a:extLst>
              <a:ext uri="{FF2B5EF4-FFF2-40B4-BE49-F238E27FC236}">
                <a16:creationId xmlns:a16="http://schemas.microsoft.com/office/drawing/2014/main" id="{00000000-0008-0000-1100-0000F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3" name="Line 7134">
            <a:extLst>
              <a:ext uri="{FF2B5EF4-FFF2-40B4-BE49-F238E27FC236}">
                <a16:creationId xmlns:a16="http://schemas.microsoft.com/office/drawing/2014/main" id="{00000000-0008-0000-1100-0000F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42" name="Group 7135">
          <a:extLst>
            <a:ext uri="{FF2B5EF4-FFF2-40B4-BE49-F238E27FC236}">
              <a16:creationId xmlns:a16="http://schemas.microsoft.com/office/drawing/2014/main" id="{00000000-0008-0000-1100-0000CAA23F00}"/>
            </a:ext>
          </a:extLst>
        </xdr:cNvPr>
        <xdr:cNvGrpSpPr>
          <a:grpSpLocks/>
        </xdr:cNvGrpSpPr>
      </xdr:nvGrpSpPr>
      <xdr:grpSpPr bwMode="auto">
        <a:xfrm>
          <a:off x="4060031" y="10096500"/>
          <a:ext cx="266700" cy="0"/>
          <a:chOff x="466" y="3952"/>
          <a:chExt cx="28" cy="16"/>
        </a:xfrm>
      </xdr:grpSpPr>
      <xdr:sp macro="" textlink="">
        <xdr:nvSpPr>
          <xdr:cNvPr id="4170740" name="Line 7136">
            <a:extLst>
              <a:ext uri="{FF2B5EF4-FFF2-40B4-BE49-F238E27FC236}">
                <a16:creationId xmlns:a16="http://schemas.microsoft.com/office/drawing/2014/main" id="{00000000-0008-0000-1100-0000F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1" name="Line 7137">
            <a:extLst>
              <a:ext uri="{FF2B5EF4-FFF2-40B4-BE49-F238E27FC236}">
                <a16:creationId xmlns:a16="http://schemas.microsoft.com/office/drawing/2014/main" id="{00000000-0008-0000-1100-0000F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3" name="Group 7138">
          <a:extLst>
            <a:ext uri="{FF2B5EF4-FFF2-40B4-BE49-F238E27FC236}">
              <a16:creationId xmlns:a16="http://schemas.microsoft.com/office/drawing/2014/main" id="{00000000-0008-0000-1100-0000CBA23F00}"/>
            </a:ext>
          </a:extLst>
        </xdr:cNvPr>
        <xdr:cNvGrpSpPr>
          <a:grpSpLocks/>
        </xdr:cNvGrpSpPr>
      </xdr:nvGrpSpPr>
      <xdr:grpSpPr bwMode="auto">
        <a:xfrm>
          <a:off x="4117181" y="10096500"/>
          <a:ext cx="240507" cy="0"/>
          <a:chOff x="466" y="3952"/>
          <a:chExt cx="28" cy="16"/>
        </a:xfrm>
      </xdr:grpSpPr>
      <xdr:sp macro="" textlink="">
        <xdr:nvSpPr>
          <xdr:cNvPr id="4170738" name="Line 7139">
            <a:extLst>
              <a:ext uri="{FF2B5EF4-FFF2-40B4-BE49-F238E27FC236}">
                <a16:creationId xmlns:a16="http://schemas.microsoft.com/office/drawing/2014/main" id="{00000000-0008-0000-1100-0000F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9" name="Line 7140">
            <a:extLst>
              <a:ext uri="{FF2B5EF4-FFF2-40B4-BE49-F238E27FC236}">
                <a16:creationId xmlns:a16="http://schemas.microsoft.com/office/drawing/2014/main" id="{00000000-0008-0000-1100-0000F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4" name="Group 7141">
          <a:extLst>
            <a:ext uri="{FF2B5EF4-FFF2-40B4-BE49-F238E27FC236}">
              <a16:creationId xmlns:a16="http://schemas.microsoft.com/office/drawing/2014/main" id="{00000000-0008-0000-1100-0000CCA23F00}"/>
            </a:ext>
          </a:extLst>
        </xdr:cNvPr>
        <xdr:cNvGrpSpPr>
          <a:grpSpLocks/>
        </xdr:cNvGrpSpPr>
      </xdr:nvGrpSpPr>
      <xdr:grpSpPr bwMode="auto">
        <a:xfrm>
          <a:off x="4117181" y="10096500"/>
          <a:ext cx="240507" cy="0"/>
          <a:chOff x="466" y="3952"/>
          <a:chExt cx="28" cy="16"/>
        </a:xfrm>
      </xdr:grpSpPr>
      <xdr:sp macro="" textlink="">
        <xdr:nvSpPr>
          <xdr:cNvPr id="4170736" name="Line 7142">
            <a:extLst>
              <a:ext uri="{FF2B5EF4-FFF2-40B4-BE49-F238E27FC236}">
                <a16:creationId xmlns:a16="http://schemas.microsoft.com/office/drawing/2014/main" id="{00000000-0008-0000-1100-0000F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7" name="Line 7143">
            <a:extLst>
              <a:ext uri="{FF2B5EF4-FFF2-40B4-BE49-F238E27FC236}">
                <a16:creationId xmlns:a16="http://schemas.microsoft.com/office/drawing/2014/main" id="{00000000-0008-0000-1100-0000F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5" name="Group 7144">
          <a:extLst>
            <a:ext uri="{FF2B5EF4-FFF2-40B4-BE49-F238E27FC236}">
              <a16:creationId xmlns:a16="http://schemas.microsoft.com/office/drawing/2014/main" id="{00000000-0008-0000-1100-0000CDA23F00}"/>
            </a:ext>
          </a:extLst>
        </xdr:cNvPr>
        <xdr:cNvGrpSpPr>
          <a:grpSpLocks/>
        </xdr:cNvGrpSpPr>
      </xdr:nvGrpSpPr>
      <xdr:grpSpPr bwMode="auto">
        <a:xfrm>
          <a:off x="4117181" y="10096500"/>
          <a:ext cx="240507" cy="0"/>
          <a:chOff x="466" y="3952"/>
          <a:chExt cx="28" cy="16"/>
        </a:xfrm>
      </xdr:grpSpPr>
      <xdr:sp macro="" textlink="">
        <xdr:nvSpPr>
          <xdr:cNvPr id="4170734" name="Line 7145">
            <a:extLst>
              <a:ext uri="{FF2B5EF4-FFF2-40B4-BE49-F238E27FC236}">
                <a16:creationId xmlns:a16="http://schemas.microsoft.com/office/drawing/2014/main" id="{00000000-0008-0000-1100-0000E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5" name="Line 7146">
            <a:extLst>
              <a:ext uri="{FF2B5EF4-FFF2-40B4-BE49-F238E27FC236}">
                <a16:creationId xmlns:a16="http://schemas.microsoft.com/office/drawing/2014/main" id="{00000000-0008-0000-1100-0000E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6" name="Group 7147">
          <a:extLst>
            <a:ext uri="{FF2B5EF4-FFF2-40B4-BE49-F238E27FC236}">
              <a16:creationId xmlns:a16="http://schemas.microsoft.com/office/drawing/2014/main" id="{00000000-0008-0000-1100-0000CEA23F00}"/>
            </a:ext>
          </a:extLst>
        </xdr:cNvPr>
        <xdr:cNvGrpSpPr>
          <a:grpSpLocks/>
        </xdr:cNvGrpSpPr>
      </xdr:nvGrpSpPr>
      <xdr:grpSpPr bwMode="auto">
        <a:xfrm>
          <a:off x="4117181" y="10096500"/>
          <a:ext cx="240507" cy="0"/>
          <a:chOff x="466" y="3952"/>
          <a:chExt cx="28" cy="16"/>
        </a:xfrm>
      </xdr:grpSpPr>
      <xdr:sp macro="" textlink="">
        <xdr:nvSpPr>
          <xdr:cNvPr id="4170732" name="Line 7148">
            <a:extLst>
              <a:ext uri="{FF2B5EF4-FFF2-40B4-BE49-F238E27FC236}">
                <a16:creationId xmlns:a16="http://schemas.microsoft.com/office/drawing/2014/main" id="{00000000-0008-0000-1100-0000E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3" name="Line 7149">
            <a:extLst>
              <a:ext uri="{FF2B5EF4-FFF2-40B4-BE49-F238E27FC236}">
                <a16:creationId xmlns:a16="http://schemas.microsoft.com/office/drawing/2014/main" id="{00000000-0008-0000-1100-0000E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7" name="Group 7150">
          <a:extLst>
            <a:ext uri="{FF2B5EF4-FFF2-40B4-BE49-F238E27FC236}">
              <a16:creationId xmlns:a16="http://schemas.microsoft.com/office/drawing/2014/main" id="{00000000-0008-0000-1100-0000CFA23F00}"/>
            </a:ext>
          </a:extLst>
        </xdr:cNvPr>
        <xdr:cNvGrpSpPr>
          <a:grpSpLocks/>
        </xdr:cNvGrpSpPr>
      </xdr:nvGrpSpPr>
      <xdr:grpSpPr bwMode="auto">
        <a:xfrm>
          <a:off x="4117181" y="10096500"/>
          <a:ext cx="240507" cy="0"/>
          <a:chOff x="466" y="3952"/>
          <a:chExt cx="28" cy="16"/>
        </a:xfrm>
      </xdr:grpSpPr>
      <xdr:sp macro="" textlink="">
        <xdr:nvSpPr>
          <xdr:cNvPr id="4170730" name="Line 7151">
            <a:extLst>
              <a:ext uri="{FF2B5EF4-FFF2-40B4-BE49-F238E27FC236}">
                <a16:creationId xmlns:a16="http://schemas.microsoft.com/office/drawing/2014/main" id="{00000000-0008-0000-1100-0000E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1" name="Line 7152">
            <a:extLst>
              <a:ext uri="{FF2B5EF4-FFF2-40B4-BE49-F238E27FC236}">
                <a16:creationId xmlns:a16="http://schemas.microsoft.com/office/drawing/2014/main" id="{00000000-0008-0000-1100-0000E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8" name="Group 7153">
          <a:extLst>
            <a:ext uri="{FF2B5EF4-FFF2-40B4-BE49-F238E27FC236}">
              <a16:creationId xmlns:a16="http://schemas.microsoft.com/office/drawing/2014/main" id="{00000000-0008-0000-1100-0000D0A23F00}"/>
            </a:ext>
          </a:extLst>
        </xdr:cNvPr>
        <xdr:cNvGrpSpPr>
          <a:grpSpLocks/>
        </xdr:cNvGrpSpPr>
      </xdr:nvGrpSpPr>
      <xdr:grpSpPr bwMode="auto">
        <a:xfrm>
          <a:off x="4117181" y="10096500"/>
          <a:ext cx="240507" cy="0"/>
          <a:chOff x="466" y="3952"/>
          <a:chExt cx="28" cy="16"/>
        </a:xfrm>
      </xdr:grpSpPr>
      <xdr:sp macro="" textlink="">
        <xdr:nvSpPr>
          <xdr:cNvPr id="4170728" name="Line 7154">
            <a:extLst>
              <a:ext uri="{FF2B5EF4-FFF2-40B4-BE49-F238E27FC236}">
                <a16:creationId xmlns:a16="http://schemas.microsoft.com/office/drawing/2014/main" id="{00000000-0008-0000-1100-0000E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9" name="Line 7155">
            <a:extLst>
              <a:ext uri="{FF2B5EF4-FFF2-40B4-BE49-F238E27FC236}">
                <a16:creationId xmlns:a16="http://schemas.microsoft.com/office/drawing/2014/main" id="{00000000-0008-0000-1100-0000E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449" name="Group 7156">
          <a:extLst>
            <a:ext uri="{FF2B5EF4-FFF2-40B4-BE49-F238E27FC236}">
              <a16:creationId xmlns:a16="http://schemas.microsoft.com/office/drawing/2014/main" id="{00000000-0008-0000-1100-0000D1A23F00}"/>
            </a:ext>
          </a:extLst>
        </xdr:cNvPr>
        <xdr:cNvGrpSpPr>
          <a:grpSpLocks/>
        </xdr:cNvGrpSpPr>
      </xdr:nvGrpSpPr>
      <xdr:grpSpPr bwMode="auto">
        <a:xfrm>
          <a:off x="3993356" y="10096500"/>
          <a:ext cx="228600" cy="0"/>
          <a:chOff x="466" y="3952"/>
          <a:chExt cx="28" cy="16"/>
        </a:xfrm>
      </xdr:grpSpPr>
      <xdr:sp macro="" textlink="">
        <xdr:nvSpPr>
          <xdr:cNvPr id="4170726" name="Line 7157">
            <a:extLst>
              <a:ext uri="{FF2B5EF4-FFF2-40B4-BE49-F238E27FC236}">
                <a16:creationId xmlns:a16="http://schemas.microsoft.com/office/drawing/2014/main" id="{00000000-0008-0000-1100-0000E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7" name="Line 7158">
            <a:extLst>
              <a:ext uri="{FF2B5EF4-FFF2-40B4-BE49-F238E27FC236}">
                <a16:creationId xmlns:a16="http://schemas.microsoft.com/office/drawing/2014/main" id="{00000000-0008-0000-1100-0000E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0" name="Group 7159">
          <a:extLst>
            <a:ext uri="{FF2B5EF4-FFF2-40B4-BE49-F238E27FC236}">
              <a16:creationId xmlns:a16="http://schemas.microsoft.com/office/drawing/2014/main" id="{00000000-0008-0000-1100-0000D2A23F00}"/>
            </a:ext>
          </a:extLst>
        </xdr:cNvPr>
        <xdr:cNvGrpSpPr>
          <a:grpSpLocks/>
        </xdr:cNvGrpSpPr>
      </xdr:nvGrpSpPr>
      <xdr:grpSpPr bwMode="auto">
        <a:xfrm>
          <a:off x="4117181" y="10096500"/>
          <a:ext cx="228600" cy="0"/>
          <a:chOff x="466" y="3952"/>
          <a:chExt cx="28" cy="16"/>
        </a:xfrm>
      </xdr:grpSpPr>
      <xdr:sp macro="" textlink="">
        <xdr:nvSpPr>
          <xdr:cNvPr id="4170724" name="Line 7160">
            <a:extLst>
              <a:ext uri="{FF2B5EF4-FFF2-40B4-BE49-F238E27FC236}">
                <a16:creationId xmlns:a16="http://schemas.microsoft.com/office/drawing/2014/main" id="{00000000-0008-0000-1100-0000E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5" name="Line 7161">
            <a:extLst>
              <a:ext uri="{FF2B5EF4-FFF2-40B4-BE49-F238E27FC236}">
                <a16:creationId xmlns:a16="http://schemas.microsoft.com/office/drawing/2014/main" id="{00000000-0008-0000-1100-0000E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1" name="Group 7162">
          <a:extLst>
            <a:ext uri="{FF2B5EF4-FFF2-40B4-BE49-F238E27FC236}">
              <a16:creationId xmlns:a16="http://schemas.microsoft.com/office/drawing/2014/main" id="{00000000-0008-0000-1100-0000D3A23F00}"/>
            </a:ext>
          </a:extLst>
        </xdr:cNvPr>
        <xdr:cNvGrpSpPr>
          <a:grpSpLocks/>
        </xdr:cNvGrpSpPr>
      </xdr:nvGrpSpPr>
      <xdr:grpSpPr bwMode="auto">
        <a:xfrm>
          <a:off x="4117181" y="10096500"/>
          <a:ext cx="228600" cy="0"/>
          <a:chOff x="466" y="3952"/>
          <a:chExt cx="28" cy="16"/>
        </a:xfrm>
      </xdr:grpSpPr>
      <xdr:sp macro="" textlink="">
        <xdr:nvSpPr>
          <xdr:cNvPr id="4170722" name="Line 7163">
            <a:extLst>
              <a:ext uri="{FF2B5EF4-FFF2-40B4-BE49-F238E27FC236}">
                <a16:creationId xmlns:a16="http://schemas.microsoft.com/office/drawing/2014/main" id="{00000000-0008-0000-1100-0000E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3" name="Line 7164">
            <a:extLst>
              <a:ext uri="{FF2B5EF4-FFF2-40B4-BE49-F238E27FC236}">
                <a16:creationId xmlns:a16="http://schemas.microsoft.com/office/drawing/2014/main" id="{00000000-0008-0000-1100-0000E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2" name="Group 7165">
          <a:extLst>
            <a:ext uri="{FF2B5EF4-FFF2-40B4-BE49-F238E27FC236}">
              <a16:creationId xmlns:a16="http://schemas.microsoft.com/office/drawing/2014/main" id="{00000000-0008-0000-1100-0000D4A23F00}"/>
            </a:ext>
          </a:extLst>
        </xdr:cNvPr>
        <xdr:cNvGrpSpPr>
          <a:grpSpLocks/>
        </xdr:cNvGrpSpPr>
      </xdr:nvGrpSpPr>
      <xdr:grpSpPr bwMode="auto">
        <a:xfrm>
          <a:off x="4117181" y="10096500"/>
          <a:ext cx="240507" cy="0"/>
          <a:chOff x="466" y="3952"/>
          <a:chExt cx="28" cy="16"/>
        </a:xfrm>
      </xdr:grpSpPr>
      <xdr:sp macro="" textlink="">
        <xdr:nvSpPr>
          <xdr:cNvPr id="4170720" name="Line 7166">
            <a:extLst>
              <a:ext uri="{FF2B5EF4-FFF2-40B4-BE49-F238E27FC236}">
                <a16:creationId xmlns:a16="http://schemas.microsoft.com/office/drawing/2014/main" id="{00000000-0008-0000-1100-0000E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1" name="Line 7167">
            <a:extLst>
              <a:ext uri="{FF2B5EF4-FFF2-40B4-BE49-F238E27FC236}">
                <a16:creationId xmlns:a16="http://schemas.microsoft.com/office/drawing/2014/main" id="{00000000-0008-0000-1100-0000E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3" name="Group 7168">
          <a:extLst>
            <a:ext uri="{FF2B5EF4-FFF2-40B4-BE49-F238E27FC236}">
              <a16:creationId xmlns:a16="http://schemas.microsoft.com/office/drawing/2014/main" id="{00000000-0008-0000-1100-0000D5A23F00}"/>
            </a:ext>
          </a:extLst>
        </xdr:cNvPr>
        <xdr:cNvGrpSpPr>
          <a:grpSpLocks/>
        </xdr:cNvGrpSpPr>
      </xdr:nvGrpSpPr>
      <xdr:grpSpPr bwMode="auto">
        <a:xfrm>
          <a:off x="4117181" y="10096500"/>
          <a:ext cx="228600" cy="0"/>
          <a:chOff x="466" y="3952"/>
          <a:chExt cx="28" cy="16"/>
        </a:xfrm>
      </xdr:grpSpPr>
      <xdr:sp macro="" textlink="">
        <xdr:nvSpPr>
          <xdr:cNvPr id="4170718" name="Line 7169">
            <a:extLst>
              <a:ext uri="{FF2B5EF4-FFF2-40B4-BE49-F238E27FC236}">
                <a16:creationId xmlns:a16="http://schemas.microsoft.com/office/drawing/2014/main" id="{00000000-0008-0000-1100-0000D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9" name="Line 7170">
            <a:extLst>
              <a:ext uri="{FF2B5EF4-FFF2-40B4-BE49-F238E27FC236}">
                <a16:creationId xmlns:a16="http://schemas.microsoft.com/office/drawing/2014/main" id="{00000000-0008-0000-1100-0000D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4" name="Group 7171">
          <a:extLst>
            <a:ext uri="{FF2B5EF4-FFF2-40B4-BE49-F238E27FC236}">
              <a16:creationId xmlns:a16="http://schemas.microsoft.com/office/drawing/2014/main" id="{00000000-0008-0000-1100-0000D6A23F00}"/>
            </a:ext>
          </a:extLst>
        </xdr:cNvPr>
        <xdr:cNvGrpSpPr>
          <a:grpSpLocks/>
        </xdr:cNvGrpSpPr>
      </xdr:nvGrpSpPr>
      <xdr:grpSpPr bwMode="auto">
        <a:xfrm>
          <a:off x="4117181" y="10096500"/>
          <a:ext cx="228600" cy="0"/>
          <a:chOff x="466" y="3952"/>
          <a:chExt cx="28" cy="16"/>
        </a:xfrm>
      </xdr:grpSpPr>
      <xdr:sp macro="" textlink="">
        <xdr:nvSpPr>
          <xdr:cNvPr id="4170716" name="Line 7172">
            <a:extLst>
              <a:ext uri="{FF2B5EF4-FFF2-40B4-BE49-F238E27FC236}">
                <a16:creationId xmlns:a16="http://schemas.microsoft.com/office/drawing/2014/main" id="{00000000-0008-0000-1100-0000D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7" name="Line 7173">
            <a:extLst>
              <a:ext uri="{FF2B5EF4-FFF2-40B4-BE49-F238E27FC236}">
                <a16:creationId xmlns:a16="http://schemas.microsoft.com/office/drawing/2014/main" id="{00000000-0008-0000-1100-0000D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5" name="Group 7174">
          <a:extLst>
            <a:ext uri="{FF2B5EF4-FFF2-40B4-BE49-F238E27FC236}">
              <a16:creationId xmlns:a16="http://schemas.microsoft.com/office/drawing/2014/main" id="{00000000-0008-0000-1100-0000D7A23F00}"/>
            </a:ext>
          </a:extLst>
        </xdr:cNvPr>
        <xdr:cNvGrpSpPr>
          <a:grpSpLocks/>
        </xdr:cNvGrpSpPr>
      </xdr:nvGrpSpPr>
      <xdr:grpSpPr bwMode="auto">
        <a:xfrm>
          <a:off x="4117181" y="10096500"/>
          <a:ext cx="240507" cy="0"/>
          <a:chOff x="466" y="3952"/>
          <a:chExt cx="28" cy="16"/>
        </a:xfrm>
      </xdr:grpSpPr>
      <xdr:sp macro="" textlink="">
        <xdr:nvSpPr>
          <xdr:cNvPr id="4170714" name="Line 7175">
            <a:extLst>
              <a:ext uri="{FF2B5EF4-FFF2-40B4-BE49-F238E27FC236}">
                <a16:creationId xmlns:a16="http://schemas.microsoft.com/office/drawing/2014/main" id="{00000000-0008-0000-1100-0000D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5" name="Line 7176">
            <a:extLst>
              <a:ext uri="{FF2B5EF4-FFF2-40B4-BE49-F238E27FC236}">
                <a16:creationId xmlns:a16="http://schemas.microsoft.com/office/drawing/2014/main" id="{00000000-0008-0000-1100-0000D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6" name="Group 7177">
          <a:extLst>
            <a:ext uri="{FF2B5EF4-FFF2-40B4-BE49-F238E27FC236}">
              <a16:creationId xmlns:a16="http://schemas.microsoft.com/office/drawing/2014/main" id="{00000000-0008-0000-1100-0000D8A23F00}"/>
            </a:ext>
          </a:extLst>
        </xdr:cNvPr>
        <xdr:cNvGrpSpPr>
          <a:grpSpLocks/>
        </xdr:cNvGrpSpPr>
      </xdr:nvGrpSpPr>
      <xdr:grpSpPr bwMode="auto">
        <a:xfrm>
          <a:off x="4700588" y="10096500"/>
          <a:ext cx="266700" cy="0"/>
          <a:chOff x="466" y="3952"/>
          <a:chExt cx="28" cy="16"/>
        </a:xfrm>
      </xdr:grpSpPr>
      <xdr:sp macro="" textlink="">
        <xdr:nvSpPr>
          <xdr:cNvPr id="4170712" name="Line 7178">
            <a:extLst>
              <a:ext uri="{FF2B5EF4-FFF2-40B4-BE49-F238E27FC236}">
                <a16:creationId xmlns:a16="http://schemas.microsoft.com/office/drawing/2014/main" id="{00000000-0008-0000-1100-0000D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3" name="Line 7179">
            <a:extLst>
              <a:ext uri="{FF2B5EF4-FFF2-40B4-BE49-F238E27FC236}">
                <a16:creationId xmlns:a16="http://schemas.microsoft.com/office/drawing/2014/main" id="{00000000-0008-0000-1100-0000D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7" name="Group 7180">
          <a:extLst>
            <a:ext uri="{FF2B5EF4-FFF2-40B4-BE49-F238E27FC236}">
              <a16:creationId xmlns:a16="http://schemas.microsoft.com/office/drawing/2014/main" id="{00000000-0008-0000-1100-0000D9A23F00}"/>
            </a:ext>
          </a:extLst>
        </xdr:cNvPr>
        <xdr:cNvGrpSpPr>
          <a:grpSpLocks/>
        </xdr:cNvGrpSpPr>
      </xdr:nvGrpSpPr>
      <xdr:grpSpPr bwMode="auto">
        <a:xfrm>
          <a:off x="4700588" y="10096500"/>
          <a:ext cx="266700" cy="0"/>
          <a:chOff x="466" y="3952"/>
          <a:chExt cx="28" cy="16"/>
        </a:xfrm>
      </xdr:grpSpPr>
      <xdr:sp macro="" textlink="">
        <xdr:nvSpPr>
          <xdr:cNvPr id="4170710" name="Line 7181">
            <a:extLst>
              <a:ext uri="{FF2B5EF4-FFF2-40B4-BE49-F238E27FC236}">
                <a16:creationId xmlns:a16="http://schemas.microsoft.com/office/drawing/2014/main" id="{00000000-0008-0000-1100-0000D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1" name="Line 7182">
            <a:extLst>
              <a:ext uri="{FF2B5EF4-FFF2-40B4-BE49-F238E27FC236}">
                <a16:creationId xmlns:a16="http://schemas.microsoft.com/office/drawing/2014/main" id="{00000000-0008-0000-1100-0000D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8" name="Group 7183">
          <a:extLst>
            <a:ext uri="{FF2B5EF4-FFF2-40B4-BE49-F238E27FC236}">
              <a16:creationId xmlns:a16="http://schemas.microsoft.com/office/drawing/2014/main" id="{00000000-0008-0000-1100-0000DAA23F00}"/>
            </a:ext>
          </a:extLst>
        </xdr:cNvPr>
        <xdr:cNvGrpSpPr>
          <a:grpSpLocks/>
        </xdr:cNvGrpSpPr>
      </xdr:nvGrpSpPr>
      <xdr:grpSpPr bwMode="auto">
        <a:xfrm>
          <a:off x="4700588" y="10096500"/>
          <a:ext cx="266700" cy="0"/>
          <a:chOff x="466" y="3952"/>
          <a:chExt cx="28" cy="16"/>
        </a:xfrm>
      </xdr:grpSpPr>
      <xdr:sp macro="" textlink="">
        <xdr:nvSpPr>
          <xdr:cNvPr id="4170708" name="Line 7184">
            <a:extLst>
              <a:ext uri="{FF2B5EF4-FFF2-40B4-BE49-F238E27FC236}">
                <a16:creationId xmlns:a16="http://schemas.microsoft.com/office/drawing/2014/main" id="{00000000-0008-0000-1100-0000D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9" name="Line 7185">
            <a:extLst>
              <a:ext uri="{FF2B5EF4-FFF2-40B4-BE49-F238E27FC236}">
                <a16:creationId xmlns:a16="http://schemas.microsoft.com/office/drawing/2014/main" id="{00000000-0008-0000-1100-0000D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59" name="Group 7186">
          <a:extLst>
            <a:ext uri="{FF2B5EF4-FFF2-40B4-BE49-F238E27FC236}">
              <a16:creationId xmlns:a16="http://schemas.microsoft.com/office/drawing/2014/main" id="{00000000-0008-0000-1100-0000DBA23F00}"/>
            </a:ext>
          </a:extLst>
        </xdr:cNvPr>
        <xdr:cNvGrpSpPr>
          <a:grpSpLocks/>
        </xdr:cNvGrpSpPr>
      </xdr:nvGrpSpPr>
      <xdr:grpSpPr bwMode="auto">
        <a:xfrm>
          <a:off x="5486400" y="10096500"/>
          <a:ext cx="266700" cy="0"/>
          <a:chOff x="466" y="3952"/>
          <a:chExt cx="28" cy="16"/>
        </a:xfrm>
      </xdr:grpSpPr>
      <xdr:sp macro="" textlink="">
        <xdr:nvSpPr>
          <xdr:cNvPr id="4170706" name="Line 7187">
            <a:extLst>
              <a:ext uri="{FF2B5EF4-FFF2-40B4-BE49-F238E27FC236}">
                <a16:creationId xmlns:a16="http://schemas.microsoft.com/office/drawing/2014/main" id="{00000000-0008-0000-1100-0000D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7" name="Line 7188">
            <a:extLst>
              <a:ext uri="{FF2B5EF4-FFF2-40B4-BE49-F238E27FC236}">
                <a16:creationId xmlns:a16="http://schemas.microsoft.com/office/drawing/2014/main" id="{00000000-0008-0000-1100-0000D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0" name="Group 7189">
          <a:extLst>
            <a:ext uri="{FF2B5EF4-FFF2-40B4-BE49-F238E27FC236}">
              <a16:creationId xmlns:a16="http://schemas.microsoft.com/office/drawing/2014/main" id="{00000000-0008-0000-1100-0000DCA23F00}"/>
            </a:ext>
          </a:extLst>
        </xdr:cNvPr>
        <xdr:cNvGrpSpPr>
          <a:grpSpLocks/>
        </xdr:cNvGrpSpPr>
      </xdr:nvGrpSpPr>
      <xdr:grpSpPr bwMode="auto">
        <a:xfrm>
          <a:off x="5486400" y="10096500"/>
          <a:ext cx="266700" cy="0"/>
          <a:chOff x="466" y="3952"/>
          <a:chExt cx="28" cy="16"/>
        </a:xfrm>
      </xdr:grpSpPr>
      <xdr:sp macro="" textlink="">
        <xdr:nvSpPr>
          <xdr:cNvPr id="4170704" name="Line 7190">
            <a:extLst>
              <a:ext uri="{FF2B5EF4-FFF2-40B4-BE49-F238E27FC236}">
                <a16:creationId xmlns:a16="http://schemas.microsoft.com/office/drawing/2014/main" id="{00000000-0008-0000-1100-0000D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5" name="Line 7191">
            <a:extLst>
              <a:ext uri="{FF2B5EF4-FFF2-40B4-BE49-F238E27FC236}">
                <a16:creationId xmlns:a16="http://schemas.microsoft.com/office/drawing/2014/main" id="{00000000-0008-0000-1100-0000D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1" name="Group 7192">
          <a:extLst>
            <a:ext uri="{FF2B5EF4-FFF2-40B4-BE49-F238E27FC236}">
              <a16:creationId xmlns:a16="http://schemas.microsoft.com/office/drawing/2014/main" id="{00000000-0008-0000-1100-0000DDA23F00}"/>
            </a:ext>
          </a:extLst>
        </xdr:cNvPr>
        <xdr:cNvGrpSpPr>
          <a:grpSpLocks/>
        </xdr:cNvGrpSpPr>
      </xdr:nvGrpSpPr>
      <xdr:grpSpPr bwMode="auto">
        <a:xfrm>
          <a:off x="5486400" y="10096500"/>
          <a:ext cx="266700" cy="0"/>
          <a:chOff x="466" y="3952"/>
          <a:chExt cx="28" cy="16"/>
        </a:xfrm>
      </xdr:grpSpPr>
      <xdr:sp macro="" textlink="">
        <xdr:nvSpPr>
          <xdr:cNvPr id="4170702" name="Line 7193">
            <a:extLst>
              <a:ext uri="{FF2B5EF4-FFF2-40B4-BE49-F238E27FC236}">
                <a16:creationId xmlns:a16="http://schemas.microsoft.com/office/drawing/2014/main" id="{00000000-0008-0000-1100-0000C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3" name="Line 7194">
            <a:extLst>
              <a:ext uri="{FF2B5EF4-FFF2-40B4-BE49-F238E27FC236}">
                <a16:creationId xmlns:a16="http://schemas.microsoft.com/office/drawing/2014/main" id="{00000000-0008-0000-1100-0000C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2" name="Group 7195">
          <a:extLst>
            <a:ext uri="{FF2B5EF4-FFF2-40B4-BE49-F238E27FC236}">
              <a16:creationId xmlns:a16="http://schemas.microsoft.com/office/drawing/2014/main" id="{00000000-0008-0000-1100-0000DEA23F00}"/>
            </a:ext>
          </a:extLst>
        </xdr:cNvPr>
        <xdr:cNvGrpSpPr>
          <a:grpSpLocks/>
        </xdr:cNvGrpSpPr>
      </xdr:nvGrpSpPr>
      <xdr:grpSpPr bwMode="auto">
        <a:xfrm>
          <a:off x="5486400" y="10096500"/>
          <a:ext cx="266700" cy="0"/>
          <a:chOff x="466" y="3952"/>
          <a:chExt cx="28" cy="16"/>
        </a:xfrm>
      </xdr:grpSpPr>
      <xdr:sp macro="" textlink="">
        <xdr:nvSpPr>
          <xdr:cNvPr id="4170700" name="Line 7196">
            <a:extLst>
              <a:ext uri="{FF2B5EF4-FFF2-40B4-BE49-F238E27FC236}">
                <a16:creationId xmlns:a16="http://schemas.microsoft.com/office/drawing/2014/main" id="{00000000-0008-0000-1100-0000C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1" name="Line 7197">
            <a:extLst>
              <a:ext uri="{FF2B5EF4-FFF2-40B4-BE49-F238E27FC236}">
                <a16:creationId xmlns:a16="http://schemas.microsoft.com/office/drawing/2014/main" id="{00000000-0008-0000-1100-0000C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3" name="Group 7198">
          <a:extLst>
            <a:ext uri="{FF2B5EF4-FFF2-40B4-BE49-F238E27FC236}">
              <a16:creationId xmlns:a16="http://schemas.microsoft.com/office/drawing/2014/main" id="{00000000-0008-0000-1100-0000DFA23F00}"/>
            </a:ext>
          </a:extLst>
        </xdr:cNvPr>
        <xdr:cNvGrpSpPr>
          <a:grpSpLocks/>
        </xdr:cNvGrpSpPr>
      </xdr:nvGrpSpPr>
      <xdr:grpSpPr bwMode="auto">
        <a:xfrm>
          <a:off x="5486400" y="10096500"/>
          <a:ext cx="266700" cy="0"/>
          <a:chOff x="466" y="3952"/>
          <a:chExt cx="28" cy="16"/>
        </a:xfrm>
      </xdr:grpSpPr>
      <xdr:sp macro="" textlink="">
        <xdr:nvSpPr>
          <xdr:cNvPr id="4170698" name="Line 7199">
            <a:extLst>
              <a:ext uri="{FF2B5EF4-FFF2-40B4-BE49-F238E27FC236}">
                <a16:creationId xmlns:a16="http://schemas.microsoft.com/office/drawing/2014/main" id="{00000000-0008-0000-1100-0000C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9" name="Line 7200">
            <a:extLst>
              <a:ext uri="{FF2B5EF4-FFF2-40B4-BE49-F238E27FC236}">
                <a16:creationId xmlns:a16="http://schemas.microsoft.com/office/drawing/2014/main" id="{00000000-0008-0000-1100-0000C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4" name="Group 7201">
          <a:extLst>
            <a:ext uri="{FF2B5EF4-FFF2-40B4-BE49-F238E27FC236}">
              <a16:creationId xmlns:a16="http://schemas.microsoft.com/office/drawing/2014/main" id="{00000000-0008-0000-1100-0000E0A23F00}"/>
            </a:ext>
          </a:extLst>
        </xdr:cNvPr>
        <xdr:cNvGrpSpPr>
          <a:grpSpLocks/>
        </xdr:cNvGrpSpPr>
      </xdr:nvGrpSpPr>
      <xdr:grpSpPr bwMode="auto">
        <a:xfrm>
          <a:off x="4117181" y="10096500"/>
          <a:ext cx="228600" cy="0"/>
          <a:chOff x="466" y="3952"/>
          <a:chExt cx="28" cy="16"/>
        </a:xfrm>
      </xdr:grpSpPr>
      <xdr:sp macro="" textlink="">
        <xdr:nvSpPr>
          <xdr:cNvPr id="4170696" name="Line 7202">
            <a:extLst>
              <a:ext uri="{FF2B5EF4-FFF2-40B4-BE49-F238E27FC236}">
                <a16:creationId xmlns:a16="http://schemas.microsoft.com/office/drawing/2014/main" id="{00000000-0008-0000-1100-0000C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7" name="Line 7203">
            <a:extLst>
              <a:ext uri="{FF2B5EF4-FFF2-40B4-BE49-F238E27FC236}">
                <a16:creationId xmlns:a16="http://schemas.microsoft.com/office/drawing/2014/main" id="{00000000-0008-0000-1100-0000C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5" name="Group 7204">
          <a:extLst>
            <a:ext uri="{FF2B5EF4-FFF2-40B4-BE49-F238E27FC236}">
              <a16:creationId xmlns:a16="http://schemas.microsoft.com/office/drawing/2014/main" id="{00000000-0008-0000-1100-0000E1A23F00}"/>
            </a:ext>
          </a:extLst>
        </xdr:cNvPr>
        <xdr:cNvGrpSpPr>
          <a:grpSpLocks/>
        </xdr:cNvGrpSpPr>
      </xdr:nvGrpSpPr>
      <xdr:grpSpPr bwMode="auto">
        <a:xfrm>
          <a:off x="4700588" y="10096500"/>
          <a:ext cx="266700" cy="0"/>
          <a:chOff x="466" y="3952"/>
          <a:chExt cx="28" cy="16"/>
        </a:xfrm>
      </xdr:grpSpPr>
      <xdr:sp macro="" textlink="">
        <xdr:nvSpPr>
          <xdr:cNvPr id="4170694" name="Line 7205">
            <a:extLst>
              <a:ext uri="{FF2B5EF4-FFF2-40B4-BE49-F238E27FC236}">
                <a16:creationId xmlns:a16="http://schemas.microsoft.com/office/drawing/2014/main" id="{00000000-0008-0000-1100-0000C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5" name="Line 7206">
            <a:extLst>
              <a:ext uri="{FF2B5EF4-FFF2-40B4-BE49-F238E27FC236}">
                <a16:creationId xmlns:a16="http://schemas.microsoft.com/office/drawing/2014/main" id="{00000000-0008-0000-1100-0000C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6" name="Group 7207">
          <a:extLst>
            <a:ext uri="{FF2B5EF4-FFF2-40B4-BE49-F238E27FC236}">
              <a16:creationId xmlns:a16="http://schemas.microsoft.com/office/drawing/2014/main" id="{00000000-0008-0000-1100-0000E2A23F00}"/>
            </a:ext>
          </a:extLst>
        </xdr:cNvPr>
        <xdr:cNvGrpSpPr>
          <a:grpSpLocks/>
        </xdr:cNvGrpSpPr>
      </xdr:nvGrpSpPr>
      <xdr:grpSpPr bwMode="auto">
        <a:xfrm>
          <a:off x="4117181" y="10096500"/>
          <a:ext cx="228600" cy="0"/>
          <a:chOff x="466" y="3952"/>
          <a:chExt cx="28" cy="16"/>
        </a:xfrm>
      </xdr:grpSpPr>
      <xdr:sp macro="" textlink="">
        <xdr:nvSpPr>
          <xdr:cNvPr id="4170692" name="Line 7208">
            <a:extLst>
              <a:ext uri="{FF2B5EF4-FFF2-40B4-BE49-F238E27FC236}">
                <a16:creationId xmlns:a16="http://schemas.microsoft.com/office/drawing/2014/main" id="{00000000-0008-0000-1100-0000C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3" name="Line 7209">
            <a:extLst>
              <a:ext uri="{FF2B5EF4-FFF2-40B4-BE49-F238E27FC236}">
                <a16:creationId xmlns:a16="http://schemas.microsoft.com/office/drawing/2014/main" id="{00000000-0008-0000-1100-0000C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7" name="Group 7210">
          <a:extLst>
            <a:ext uri="{FF2B5EF4-FFF2-40B4-BE49-F238E27FC236}">
              <a16:creationId xmlns:a16="http://schemas.microsoft.com/office/drawing/2014/main" id="{00000000-0008-0000-1100-0000E3A23F00}"/>
            </a:ext>
          </a:extLst>
        </xdr:cNvPr>
        <xdr:cNvGrpSpPr>
          <a:grpSpLocks/>
        </xdr:cNvGrpSpPr>
      </xdr:nvGrpSpPr>
      <xdr:grpSpPr bwMode="auto">
        <a:xfrm>
          <a:off x="4700588" y="10096500"/>
          <a:ext cx="266700" cy="0"/>
          <a:chOff x="466" y="3952"/>
          <a:chExt cx="28" cy="16"/>
        </a:xfrm>
      </xdr:grpSpPr>
      <xdr:sp macro="" textlink="">
        <xdr:nvSpPr>
          <xdr:cNvPr id="4170690" name="Line 7211">
            <a:extLst>
              <a:ext uri="{FF2B5EF4-FFF2-40B4-BE49-F238E27FC236}">
                <a16:creationId xmlns:a16="http://schemas.microsoft.com/office/drawing/2014/main" id="{00000000-0008-0000-1100-0000C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1" name="Line 7212">
            <a:extLst>
              <a:ext uri="{FF2B5EF4-FFF2-40B4-BE49-F238E27FC236}">
                <a16:creationId xmlns:a16="http://schemas.microsoft.com/office/drawing/2014/main" id="{00000000-0008-0000-1100-0000C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8" name="Group 7213">
          <a:extLst>
            <a:ext uri="{FF2B5EF4-FFF2-40B4-BE49-F238E27FC236}">
              <a16:creationId xmlns:a16="http://schemas.microsoft.com/office/drawing/2014/main" id="{00000000-0008-0000-1100-0000E4A23F00}"/>
            </a:ext>
          </a:extLst>
        </xdr:cNvPr>
        <xdr:cNvGrpSpPr>
          <a:grpSpLocks/>
        </xdr:cNvGrpSpPr>
      </xdr:nvGrpSpPr>
      <xdr:grpSpPr bwMode="auto">
        <a:xfrm>
          <a:off x="4117181" y="10096500"/>
          <a:ext cx="228600" cy="0"/>
          <a:chOff x="466" y="3952"/>
          <a:chExt cx="28" cy="16"/>
        </a:xfrm>
      </xdr:grpSpPr>
      <xdr:sp macro="" textlink="">
        <xdr:nvSpPr>
          <xdr:cNvPr id="4170688" name="Line 7214">
            <a:extLst>
              <a:ext uri="{FF2B5EF4-FFF2-40B4-BE49-F238E27FC236}">
                <a16:creationId xmlns:a16="http://schemas.microsoft.com/office/drawing/2014/main" id="{00000000-0008-0000-1100-0000C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9" name="Line 7215">
            <a:extLst>
              <a:ext uri="{FF2B5EF4-FFF2-40B4-BE49-F238E27FC236}">
                <a16:creationId xmlns:a16="http://schemas.microsoft.com/office/drawing/2014/main" id="{00000000-0008-0000-1100-0000C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9" name="Group 7216">
          <a:extLst>
            <a:ext uri="{FF2B5EF4-FFF2-40B4-BE49-F238E27FC236}">
              <a16:creationId xmlns:a16="http://schemas.microsoft.com/office/drawing/2014/main" id="{00000000-0008-0000-1100-0000E5A23F00}"/>
            </a:ext>
          </a:extLst>
        </xdr:cNvPr>
        <xdr:cNvGrpSpPr>
          <a:grpSpLocks/>
        </xdr:cNvGrpSpPr>
      </xdr:nvGrpSpPr>
      <xdr:grpSpPr bwMode="auto">
        <a:xfrm>
          <a:off x="4700588" y="10096500"/>
          <a:ext cx="266700" cy="0"/>
          <a:chOff x="466" y="3952"/>
          <a:chExt cx="28" cy="16"/>
        </a:xfrm>
      </xdr:grpSpPr>
      <xdr:sp macro="" textlink="">
        <xdr:nvSpPr>
          <xdr:cNvPr id="4170686" name="Line 7217">
            <a:extLst>
              <a:ext uri="{FF2B5EF4-FFF2-40B4-BE49-F238E27FC236}">
                <a16:creationId xmlns:a16="http://schemas.microsoft.com/office/drawing/2014/main" id="{00000000-0008-0000-1100-0000B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7" name="Line 7218">
            <a:extLst>
              <a:ext uri="{FF2B5EF4-FFF2-40B4-BE49-F238E27FC236}">
                <a16:creationId xmlns:a16="http://schemas.microsoft.com/office/drawing/2014/main" id="{00000000-0008-0000-1100-0000B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0" name="Group 7219">
          <a:extLst>
            <a:ext uri="{FF2B5EF4-FFF2-40B4-BE49-F238E27FC236}">
              <a16:creationId xmlns:a16="http://schemas.microsoft.com/office/drawing/2014/main" id="{00000000-0008-0000-1100-0000E6A23F00}"/>
            </a:ext>
          </a:extLst>
        </xdr:cNvPr>
        <xdr:cNvGrpSpPr>
          <a:grpSpLocks/>
        </xdr:cNvGrpSpPr>
      </xdr:nvGrpSpPr>
      <xdr:grpSpPr bwMode="auto">
        <a:xfrm>
          <a:off x="4117181" y="10096500"/>
          <a:ext cx="228600" cy="0"/>
          <a:chOff x="466" y="3952"/>
          <a:chExt cx="28" cy="16"/>
        </a:xfrm>
      </xdr:grpSpPr>
      <xdr:sp macro="" textlink="">
        <xdr:nvSpPr>
          <xdr:cNvPr id="4170684" name="Line 7220">
            <a:extLst>
              <a:ext uri="{FF2B5EF4-FFF2-40B4-BE49-F238E27FC236}">
                <a16:creationId xmlns:a16="http://schemas.microsoft.com/office/drawing/2014/main" id="{00000000-0008-0000-1100-0000B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5" name="Line 7221">
            <a:extLst>
              <a:ext uri="{FF2B5EF4-FFF2-40B4-BE49-F238E27FC236}">
                <a16:creationId xmlns:a16="http://schemas.microsoft.com/office/drawing/2014/main" id="{00000000-0008-0000-1100-0000B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1" name="Group 7222">
          <a:extLst>
            <a:ext uri="{FF2B5EF4-FFF2-40B4-BE49-F238E27FC236}">
              <a16:creationId xmlns:a16="http://schemas.microsoft.com/office/drawing/2014/main" id="{00000000-0008-0000-1100-0000E7A23F00}"/>
            </a:ext>
          </a:extLst>
        </xdr:cNvPr>
        <xdr:cNvGrpSpPr>
          <a:grpSpLocks/>
        </xdr:cNvGrpSpPr>
      </xdr:nvGrpSpPr>
      <xdr:grpSpPr bwMode="auto">
        <a:xfrm>
          <a:off x="4700588" y="10096500"/>
          <a:ext cx="266700" cy="0"/>
          <a:chOff x="466" y="3952"/>
          <a:chExt cx="28" cy="16"/>
        </a:xfrm>
      </xdr:grpSpPr>
      <xdr:sp macro="" textlink="">
        <xdr:nvSpPr>
          <xdr:cNvPr id="4170682" name="Line 7223">
            <a:extLst>
              <a:ext uri="{FF2B5EF4-FFF2-40B4-BE49-F238E27FC236}">
                <a16:creationId xmlns:a16="http://schemas.microsoft.com/office/drawing/2014/main" id="{00000000-0008-0000-1100-0000B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3" name="Line 7224">
            <a:extLst>
              <a:ext uri="{FF2B5EF4-FFF2-40B4-BE49-F238E27FC236}">
                <a16:creationId xmlns:a16="http://schemas.microsoft.com/office/drawing/2014/main" id="{00000000-0008-0000-1100-0000B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2" name="Group 7225">
          <a:extLst>
            <a:ext uri="{FF2B5EF4-FFF2-40B4-BE49-F238E27FC236}">
              <a16:creationId xmlns:a16="http://schemas.microsoft.com/office/drawing/2014/main" id="{00000000-0008-0000-1100-0000E8A23F00}"/>
            </a:ext>
          </a:extLst>
        </xdr:cNvPr>
        <xdr:cNvGrpSpPr>
          <a:grpSpLocks/>
        </xdr:cNvGrpSpPr>
      </xdr:nvGrpSpPr>
      <xdr:grpSpPr bwMode="auto">
        <a:xfrm>
          <a:off x="4117181" y="10096500"/>
          <a:ext cx="228600" cy="0"/>
          <a:chOff x="466" y="3952"/>
          <a:chExt cx="28" cy="16"/>
        </a:xfrm>
      </xdr:grpSpPr>
      <xdr:sp macro="" textlink="">
        <xdr:nvSpPr>
          <xdr:cNvPr id="4170680" name="Line 7226">
            <a:extLst>
              <a:ext uri="{FF2B5EF4-FFF2-40B4-BE49-F238E27FC236}">
                <a16:creationId xmlns:a16="http://schemas.microsoft.com/office/drawing/2014/main" id="{00000000-0008-0000-1100-0000B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1" name="Line 7227">
            <a:extLst>
              <a:ext uri="{FF2B5EF4-FFF2-40B4-BE49-F238E27FC236}">
                <a16:creationId xmlns:a16="http://schemas.microsoft.com/office/drawing/2014/main" id="{00000000-0008-0000-1100-0000B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3" name="Group 7228">
          <a:extLst>
            <a:ext uri="{FF2B5EF4-FFF2-40B4-BE49-F238E27FC236}">
              <a16:creationId xmlns:a16="http://schemas.microsoft.com/office/drawing/2014/main" id="{00000000-0008-0000-1100-0000E9A23F00}"/>
            </a:ext>
          </a:extLst>
        </xdr:cNvPr>
        <xdr:cNvGrpSpPr>
          <a:grpSpLocks/>
        </xdr:cNvGrpSpPr>
      </xdr:nvGrpSpPr>
      <xdr:grpSpPr bwMode="auto">
        <a:xfrm>
          <a:off x="4117181" y="10096500"/>
          <a:ext cx="228600" cy="0"/>
          <a:chOff x="466" y="3952"/>
          <a:chExt cx="28" cy="16"/>
        </a:xfrm>
      </xdr:grpSpPr>
      <xdr:sp macro="" textlink="">
        <xdr:nvSpPr>
          <xdr:cNvPr id="4170678" name="Line 7229">
            <a:extLst>
              <a:ext uri="{FF2B5EF4-FFF2-40B4-BE49-F238E27FC236}">
                <a16:creationId xmlns:a16="http://schemas.microsoft.com/office/drawing/2014/main" id="{00000000-0008-0000-1100-0000B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9" name="Line 7230">
            <a:extLst>
              <a:ext uri="{FF2B5EF4-FFF2-40B4-BE49-F238E27FC236}">
                <a16:creationId xmlns:a16="http://schemas.microsoft.com/office/drawing/2014/main" id="{00000000-0008-0000-1100-0000B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4" name="Group 7231">
          <a:extLst>
            <a:ext uri="{FF2B5EF4-FFF2-40B4-BE49-F238E27FC236}">
              <a16:creationId xmlns:a16="http://schemas.microsoft.com/office/drawing/2014/main" id="{00000000-0008-0000-1100-0000EAA23F00}"/>
            </a:ext>
          </a:extLst>
        </xdr:cNvPr>
        <xdr:cNvGrpSpPr>
          <a:grpSpLocks/>
        </xdr:cNvGrpSpPr>
      </xdr:nvGrpSpPr>
      <xdr:grpSpPr bwMode="auto">
        <a:xfrm>
          <a:off x="4117181" y="10096500"/>
          <a:ext cx="228600" cy="0"/>
          <a:chOff x="466" y="3952"/>
          <a:chExt cx="28" cy="16"/>
        </a:xfrm>
      </xdr:grpSpPr>
      <xdr:sp macro="" textlink="">
        <xdr:nvSpPr>
          <xdr:cNvPr id="4170676" name="Line 7232">
            <a:extLst>
              <a:ext uri="{FF2B5EF4-FFF2-40B4-BE49-F238E27FC236}">
                <a16:creationId xmlns:a16="http://schemas.microsoft.com/office/drawing/2014/main" id="{00000000-0008-0000-1100-0000B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7" name="Line 7233">
            <a:extLst>
              <a:ext uri="{FF2B5EF4-FFF2-40B4-BE49-F238E27FC236}">
                <a16:creationId xmlns:a16="http://schemas.microsoft.com/office/drawing/2014/main" id="{00000000-0008-0000-1100-0000B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5" name="Group 7234">
          <a:extLst>
            <a:ext uri="{FF2B5EF4-FFF2-40B4-BE49-F238E27FC236}">
              <a16:creationId xmlns:a16="http://schemas.microsoft.com/office/drawing/2014/main" id="{00000000-0008-0000-1100-0000EBA23F00}"/>
            </a:ext>
          </a:extLst>
        </xdr:cNvPr>
        <xdr:cNvGrpSpPr>
          <a:grpSpLocks/>
        </xdr:cNvGrpSpPr>
      </xdr:nvGrpSpPr>
      <xdr:grpSpPr bwMode="auto">
        <a:xfrm>
          <a:off x="4117181" y="10096500"/>
          <a:ext cx="228600" cy="0"/>
          <a:chOff x="466" y="3952"/>
          <a:chExt cx="28" cy="16"/>
        </a:xfrm>
      </xdr:grpSpPr>
      <xdr:sp macro="" textlink="">
        <xdr:nvSpPr>
          <xdr:cNvPr id="4170674" name="Line 7235">
            <a:extLst>
              <a:ext uri="{FF2B5EF4-FFF2-40B4-BE49-F238E27FC236}">
                <a16:creationId xmlns:a16="http://schemas.microsoft.com/office/drawing/2014/main" id="{00000000-0008-0000-1100-0000B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5" name="Line 7236">
            <a:extLst>
              <a:ext uri="{FF2B5EF4-FFF2-40B4-BE49-F238E27FC236}">
                <a16:creationId xmlns:a16="http://schemas.microsoft.com/office/drawing/2014/main" id="{00000000-0008-0000-1100-0000B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6" name="Group 7237">
          <a:extLst>
            <a:ext uri="{FF2B5EF4-FFF2-40B4-BE49-F238E27FC236}">
              <a16:creationId xmlns:a16="http://schemas.microsoft.com/office/drawing/2014/main" id="{00000000-0008-0000-1100-0000ECA23F00}"/>
            </a:ext>
          </a:extLst>
        </xdr:cNvPr>
        <xdr:cNvGrpSpPr>
          <a:grpSpLocks/>
        </xdr:cNvGrpSpPr>
      </xdr:nvGrpSpPr>
      <xdr:grpSpPr bwMode="auto">
        <a:xfrm>
          <a:off x="4117181" y="10096500"/>
          <a:ext cx="228600" cy="0"/>
          <a:chOff x="466" y="3952"/>
          <a:chExt cx="28" cy="16"/>
        </a:xfrm>
      </xdr:grpSpPr>
      <xdr:sp macro="" textlink="">
        <xdr:nvSpPr>
          <xdr:cNvPr id="4170672" name="Line 7238">
            <a:extLst>
              <a:ext uri="{FF2B5EF4-FFF2-40B4-BE49-F238E27FC236}">
                <a16:creationId xmlns:a16="http://schemas.microsoft.com/office/drawing/2014/main" id="{00000000-0008-0000-1100-0000B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3" name="Line 7239">
            <a:extLst>
              <a:ext uri="{FF2B5EF4-FFF2-40B4-BE49-F238E27FC236}">
                <a16:creationId xmlns:a16="http://schemas.microsoft.com/office/drawing/2014/main" id="{00000000-0008-0000-1100-0000B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7" name="Group 7240">
          <a:extLst>
            <a:ext uri="{FF2B5EF4-FFF2-40B4-BE49-F238E27FC236}">
              <a16:creationId xmlns:a16="http://schemas.microsoft.com/office/drawing/2014/main" id="{00000000-0008-0000-1100-0000EDA23F00}"/>
            </a:ext>
          </a:extLst>
        </xdr:cNvPr>
        <xdr:cNvGrpSpPr>
          <a:grpSpLocks/>
        </xdr:cNvGrpSpPr>
      </xdr:nvGrpSpPr>
      <xdr:grpSpPr bwMode="auto">
        <a:xfrm>
          <a:off x="4700588" y="10096500"/>
          <a:ext cx="266700" cy="0"/>
          <a:chOff x="466" y="3952"/>
          <a:chExt cx="28" cy="16"/>
        </a:xfrm>
      </xdr:grpSpPr>
      <xdr:sp macro="" textlink="">
        <xdr:nvSpPr>
          <xdr:cNvPr id="4170670" name="Line 7241">
            <a:extLst>
              <a:ext uri="{FF2B5EF4-FFF2-40B4-BE49-F238E27FC236}">
                <a16:creationId xmlns:a16="http://schemas.microsoft.com/office/drawing/2014/main" id="{00000000-0008-0000-1100-0000A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1" name="Line 7242">
            <a:extLst>
              <a:ext uri="{FF2B5EF4-FFF2-40B4-BE49-F238E27FC236}">
                <a16:creationId xmlns:a16="http://schemas.microsoft.com/office/drawing/2014/main" id="{00000000-0008-0000-1100-0000A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8" name="Group 7243">
          <a:extLst>
            <a:ext uri="{FF2B5EF4-FFF2-40B4-BE49-F238E27FC236}">
              <a16:creationId xmlns:a16="http://schemas.microsoft.com/office/drawing/2014/main" id="{00000000-0008-0000-1100-0000EEA23F00}"/>
            </a:ext>
          </a:extLst>
        </xdr:cNvPr>
        <xdr:cNvGrpSpPr>
          <a:grpSpLocks/>
        </xdr:cNvGrpSpPr>
      </xdr:nvGrpSpPr>
      <xdr:grpSpPr bwMode="auto">
        <a:xfrm>
          <a:off x="4700588" y="10096500"/>
          <a:ext cx="266700" cy="0"/>
          <a:chOff x="466" y="3952"/>
          <a:chExt cx="28" cy="16"/>
        </a:xfrm>
      </xdr:grpSpPr>
      <xdr:sp macro="" textlink="">
        <xdr:nvSpPr>
          <xdr:cNvPr id="4170668" name="Line 7244">
            <a:extLst>
              <a:ext uri="{FF2B5EF4-FFF2-40B4-BE49-F238E27FC236}">
                <a16:creationId xmlns:a16="http://schemas.microsoft.com/office/drawing/2014/main" id="{00000000-0008-0000-1100-0000A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9" name="Line 7245">
            <a:extLst>
              <a:ext uri="{FF2B5EF4-FFF2-40B4-BE49-F238E27FC236}">
                <a16:creationId xmlns:a16="http://schemas.microsoft.com/office/drawing/2014/main" id="{00000000-0008-0000-1100-0000A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9" name="Group 7246">
          <a:extLst>
            <a:ext uri="{FF2B5EF4-FFF2-40B4-BE49-F238E27FC236}">
              <a16:creationId xmlns:a16="http://schemas.microsoft.com/office/drawing/2014/main" id="{00000000-0008-0000-1100-0000EFA23F00}"/>
            </a:ext>
          </a:extLst>
        </xdr:cNvPr>
        <xdr:cNvGrpSpPr>
          <a:grpSpLocks/>
        </xdr:cNvGrpSpPr>
      </xdr:nvGrpSpPr>
      <xdr:grpSpPr bwMode="auto">
        <a:xfrm>
          <a:off x="4700588" y="10096500"/>
          <a:ext cx="266700" cy="0"/>
          <a:chOff x="466" y="3952"/>
          <a:chExt cx="28" cy="16"/>
        </a:xfrm>
      </xdr:grpSpPr>
      <xdr:sp macro="" textlink="">
        <xdr:nvSpPr>
          <xdr:cNvPr id="4170666" name="Line 7247">
            <a:extLst>
              <a:ext uri="{FF2B5EF4-FFF2-40B4-BE49-F238E27FC236}">
                <a16:creationId xmlns:a16="http://schemas.microsoft.com/office/drawing/2014/main" id="{00000000-0008-0000-1100-0000A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7" name="Line 7248">
            <a:extLst>
              <a:ext uri="{FF2B5EF4-FFF2-40B4-BE49-F238E27FC236}">
                <a16:creationId xmlns:a16="http://schemas.microsoft.com/office/drawing/2014/main" id="{00000000-0008-0000-1100-0000A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0" name="Group 7249">
          <a:extLst>
            <a:ext uri="{FF2B5EF4-FFF2-40B4-BE49-F238E27FC236}">
              <a16:creationId xmlns:a16="http://schemas.microsoft.com/office/drawing/2014/main" id="{00000000-0008-0000-1100-0000F0A23F00}"/>
            </a:ext>
          </a:extLst>
        </xdr:cNvPr>
        <xdr:cNvGrpSpPr>
          <a:grpSpLocks/>
        </xdr:cNvGrpSpPr>
      </xdr:nvGrpSpPr>
      <xdr:grpSpPr bwMode="auto">
        <a:xfrm>
          <a:off x="4700588" y="10096500"/>
          <a:ext cx="266700" cy="0"/>
          <a:chOff x="466" y="3952"/>
          <a:chExt cx="28" cy="16"/>
        </a:xfrm>
      </xdr:grpSpPr>
      <xdr:sp macro="" textlink="">
        <xdr:nvSpPr>
          <xdr:cNvPr id="4170664" name="Line 7250">
            <a:extLst>
              <a:ext uri="{FF2B5EF4-FFF2-40B4-BE49-F238E27FC236}">
                <a16:creationId xmlns:a16="http://schemas.microsoft.com/office/drawing/2014/main" id="{00000000-0008-0000-1100-0000A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5" name="Line 7251">
            <a:extLst>
              <a:ext uri="{FF2B5EF4-FFF2-40B4-BE49-F238E27FC236}">
                <a16:creationId xmlns:a16="http://schemas.microsoft.com/office/drawing/2014/main" id="{00000000-0008-0000-1100-0000A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1" name="Group 7252">
          <a:extLst>
            <a:ext uri="{FF2B5EF4-FFF2-40B4-BE49-F238E27FC236}">
              <a16:creationId xmlns:a16="http://schemas.microsoft.com/office/drawing/2014/main" id="{00000000-0008-0000-1100-0000F1A23F00}"/>
            </a:ext>
          </a:extLst>
        </xdr:cNvPr>
        <xdr:cNvGrpSpPr>
          <a:grpSpLocks/>
        </xdr:cNvGrpSpPr>
      </xdr:nvGrpSpPr>
      <xdr:grpSpPr bwMode="auto">
        <a:xfrm>
          <a:off x="4700588" y="10096500"/>
          <a:ext cx="266700" cy="0"/>
          <a:chOff x="466" y="3952"/>
          <a:chExt cx="28" cy="16"/>
        </a:xfrm>
      </xdr:grpSpPr>
      <xdr:sp macro="" textlink="">
        <xdr:nvSpPr>
          <xdr:cNvPr id="4170662" name="Line 7253">
            <a:extLst>
              <a:ext uri="{FF2B5EF4-FFF2-40B4-BE49-F238E27FC236}">
                <a16:creationId xmlns:a16="http://schemas.microsoft.com/office/drawing/2014/main" id="{00000000-0008-0000-1100-0000A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3" name="Line 7254">
            <a:extLst>
              <a:ext uri="{FF2B5EF4-FFF2-40B4-BE49-F238E27FC236}">
                <a16:creationId xmlns:a16="http://schemas.microsoft.com/office/drawing/2014/main" id="{00000000-0008-0000-1100-0000A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2" name="Group 7255">
          <a:extLst>
            <a:ext uri="{FF2B5EF4-FFF2-40B4-BE49-F238E27FC236}">
              <a16:creationId xmlns:a16="http://schemas.microsoft.com/office/drawing/2014/main" id="{00000000-0008-0000-1100-0000F2A23F00}"/>
            </a:ext>
          </a:extLst>
        </xdr:cNvPr>
        <xdr:cNvGrpSpPr>
          <a:grpSpLocks/>
        </xdr:cNvGrpSpPr>
      </xdr:nvGrpSpPr>
      <xdr:grpSpPr bwMode="auto">
        <a:xfrm>
          <a:off x="4117181" y="10096500"/>
          <a:ext cx="228600" cy="0"/>
          <a:chOff x="466" y="3952"/>
          <a:chExt cx="28" cy="16"/>
        </a:xfrm>
      </xdr:grpSpPr>
      <xdr:sp macro="" textlink="">
        <xdr:nvSpPr>
          <xdr:cNvPr id="4170660" name="Line 7256">
            <a:extLst>
              <a:ext uri="{FF2B5EF4-FFF2-40B4-BE49-F238E27FC236}">
                <a16:creationId xmlns:a16="http://schemas.microsoft.com/office/drawing/2014/main" id="{00000000-0008-0000-1100-0000A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1" name="Line 7257">
            <a:extLst>
              <a:ext uri="{FF2B5EF4-FFF2-40B4-BE49-F238E27FC236}">
                <a16:creationId xmlns:a16="http://schemas.microsoft.com/office/drawing/2014/main" id="{00000000-0008-0000-1100-0000A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3" name="Group 7258">
          <a:extLst>
            <a:ext uri="{FF2B5EF4-FFF2-40B4-BE49-F238E27FC236}">
              <a16:creationId xmlns:a16="http://schemas.microsoft.com/office/drawing/2014/main" id="{00000000-0008-0000-1100-0000F3A23F00}"/>
            </a:ext>
          </a:extLst>
        </xdr:cNvPr>
        <xdr:cNvGrpSpPr>
          <a:grpSpLocks/>
        </xdr:cNvGrpSpPr>
      </xdr:nvGrpSpPr>
      <xdr:grpSpPr bwMode="auto">
        <a:xfrm>
          <a:off x="4117181" y="10096500"/>
          <a:ext cx="228600" cy="0"/>
          <a:chOff x="466" y="3952"/>
          <a:chExt cx="28" cy="16"/>
        </a:xfrm>
      </xdr:grpSpPr>
      <xdr:sp macro="" textlink="">
        <xdr:nvSpPr>
          <xdr:cNvPr id="4170658" name="Line 7259">
            <a:extLst>
              <a:ext uri="{FF2B5EF4-FFF2-40B4-BE49-F238E27FC236}">
                <a16:creationId xmlns:a16="http://schemas.microsoft.com/office/drawing/2014/main" id="{00000000-0008-0000-1100-0000A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9" name="Line 7260">
            <a:extLst>
              <a:ext uri="{FF2B5EF4-FFF2-40B4-BE49-F238E27FC236}">
                <a16:creationId xmlns:a16="http://schemas.microsoft.com/office/drawing/2014/main" id="{00000000-0008-0000-1100-0000A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4" name="Group 7261">
          <a:extLst>
            <a:ext uri="{FF2B5EF4-FFF2-40B4-BE49-F238E27FC236}">
              <a16:creationId xmlns:a16="http://schemas.microsoft.com/office/drawing/2014/main" id="{00000000-0008-0000-1100-0000F4A23F00}"/>
            </a:ext>
          </a:extLst>
        </xdr:cNvPr>
        <xdr:cNvGrpSpPr>
          <a:grpSpLocks/>
        </xdr:cNvGrpSpPr>
      </xdr:nvGrpSpPr>
      <xdr:grpSpPr bwMode="auto">
        <a:xfrm>
          <a:off x="4700588" y="10096500"/>
          <a:ext cx="266700" cy="0"/>
          <a:chOff x="466" y="3952"/>
          <a:chExt cx="28" cy="16"/>
        </a:xfrm>
      </xdr:grpSpPr>
      <xdr:sp macro="" textlink="">
        <xdr:nvSpPr>
          <xdr:cNvPr id="4170656" name="Line 7262">
            <a:extLst>
              <a:ext uri="{FF2B5EF4-FFF2-40B4-BE49-F238E27FC236}">
                <a16:creationId xmlns:a16="http://schemas.microsoft.com/office/drawing/2014/main" id="{00000000-0008-0000-1100-0000A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7" name="Line 7263">
            <a:extLst>
              <a:ext uri="{FF2B5EF4-FFF2-40B4-BE49-F238E27FC236}">
                <a16:creationId xmlns:a16="http://schemas.microsoft.com/office/drawing/2014/main" id="{00000000-0008-0000-1100-0000A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5" name="Group 7264">
          <a:extLst>
            <a:ext uri="{FF2B5EF4-FFF2-40B4-BE49-F238E27FC236}">
              <a16:creationId xmlns:a16="http://schemas.microsoft.com/office/drawing/2014/main" id="{00000000-0008-0000-1100-0000F5A23F00}"/>
            </a:ext>
          </a:extLst>
        </xdr:cNvPr>
        <xdr:cNvGrpSpPr>
          <a:grpSpLocks/>
        </xdr:cNvGrpSpPr>
      </xdr:nvGrpSpPr>
      <xdr:grpSpPr bwMode="auto">
        <a:xfrm>
          <a:off x="4700588" y="10096500"/>
          <a:ext cx="266700" cy="0"/>
          <a:chOff x="466" y="3952"/>
          <a:chExt cx="28" cy="16"/>
        </a:xfrm>
      </xdr:grpSpPr>
      <xdr:sp macro="" textlink="">
        <xdr:nvSpPr>
          <xdr:cNvPr id="4170654" name="Line 7265">
            <a:extLst>
              <a:ext uri="{FF2B5EF4-FFF2-40B4-BE49-F238E27FC236}">
                <a16:creationId xmlns:a16="http://schemas.microsoft.com/office/drawing/2014/main" id="{00000000-0008-0000-1100-00009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5" name="Line 7266">
            <a:extLst>
              <a:ext uri="{FF2B5EF4-FFF2-40B4-BE49-F238E27FC236}">
                <a16:creationId xmlns:a16="http://schemas.microsoft.com/office/drawing/2014/main" id="{00000000-0008-0000-1100-00009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86" name="Group 7267">
          <a:extLst>
            <a:ext uri="{FF2B5EF4-FFF2-40B4-BE49-F238E27FC236}">
              <a16:creationId xmlns:a16="http://schemas.microsoft.com/office/drawing/2014/main" id="{00000000-0008-0000-1100-0000F6A23F00}"/>
            </a:ext>
          </a:extLst>
        </xdr:cNvPr>
        <xdr:cNvGrpSpPr>
          <a:grpSpLocks/>
        </xdr:cNvGrpSpPr>
      </xdr:nvGrpSpPr>
      <xdr:grpSpPr bwMode="auto">
        <a:xfrm>
          <a:off x="4117181" y="10096500"/>
          <a:ext cx="240507" cy="0"/>
          <a:chOff x="466" y="3952"/>
          <a:chExt cx="28" cy="16"/>
        </a:xfrm>
      </xdr:grpSpPr>
      <xdr:sp macro="" textlink="">
        <xdr:nvSpPr>
          <xdr:cNvPr id="4170652" name="Line 7268">
            <a:extLst>
              <a:ext uri="{FF2B5EF4-FFF2-40B4-BE49-F238E27FC236}">
                <a16:creationId xmlns:a16="http://schemas.microsoft.com/office/drawing/2014/main" id="{00000000-0008-0000-1100-00009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3" name="Line 7269">
            <a:extLst>
              <a:ext uri="{FF2B5EF4-FFF2-40B4-BE49-F238E27FC236}">
                <a16:creationId xmlns:a16="http://schemas.microsoft.com/office/drawing/2014/main" id="{00000000-0008-0000-1100-00009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87" name="Group 7270">
          <a:extLst>
            <a:ext uri="{FF2B5EF4-FFF2-40B4-BE49-F238E27FC236}">
              <a16:creationId xmlns:a16="http://schemas.microsoft.com/office/drawing/2014/main" id="{00000000-0008-0000-1100-0000F7A23F00}"/>
            </a:ext>
          </a:extLst>
        </xdr:cNvPr>
        <xdr:cNvGrpSpPr>
          <a:grpSpLocks/>
        </xdr:cNvGrpSpPr>
      </xdr:nvGrpSpPr>
      <xdr:grpSpPr bwMode="auto">
        <a:xfrm>
          <a:off x="5486400" y="10096500"/>
          <a:ext cx="228600" cy="0"/>
          <a:chOff x="466" y="3952"/>
          <a:chExt cx="28" cy="16"/>
        </a:xfrm>
      </xdr:grpSpPr>
      <xdr:sp macro="" textlink="">
        <xdr:nvSpPr>
          <xdr:cNvPr id="4170650" name="Line 7271">
            <a:extLst>
              <a:ext uri="{FF2B5EF4-FFF2-40B4-BE49-F238E27FC236}">
                <a16:creationId xmlns:a16="http://schemas.microsoft.com/office/drawing/2014/main" id="{00000000-0008-0000-1100-00009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1" name="Line 7272">
            <a:extLst>
              <a:ext uri="{FF2B5EF4-FFF2-40B4-BE49-F238E27FC236}">
                <a16:creationId xmlns:a16="http://schemas.microsoft.com/office/drawing/2014/main" id="{00000000-0008-0000-1100-00009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8" name="Group 7273">
          <a:extLst>
            <a:ext uri="{FF2B5EF4-FFF2-40B4-BE49-F238E27FC236}">
              <a16:creationId xmlns:a16="http://schemas.microsoft.com/office/drawing/2014/main" id="{00000000-0008-0000-1100-0000F8A23F00}"/>
            </a:ext>
          </a:extLst>
        </xdr:cNvPr>
        <xdr:cNvGrpSpPr>
          <a:grpSpLocks/>
        </xdr:cNvGrpSpPr>
      </xdr:nvGrpSpPr>
      <xdr:grpSpPr bwMode="auto">
        <a:xfrm>
          <a:off x="4700588" y="10096500"/>
          <a:ext cx="266700" cy="0"/>
          <a:chOff x="466" y="3952"/>
          <a:chExt cx="28" cy="16"/>
        </a:xfrm>
      </xdr:grpSpPr>
      <xdr:sp macro="" textlink="">
        <xdr:nvSpPr>
          <xdr:cNvPr id="4170648" name="Line 7274">
            <a:extLst>
              <a:ext uri="{FF2B5EF4-FFF2-40B4-BE49-F238E27FC236}">
                <a16:creationId xmlns:a16="http://schemas.microsoft.com/office/drawing/2014/main" id="{00000000-0008-0000-1100-00009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9" name="Line 7275">
            <a:extLst>
              <a:ext uri="{FF2B5EF4-FFF2-40B4-BE49-F238E27FC236}">
                <a16:creationId xmlns:a16="http://schemas.microsoft.com/office/drawing/2014/main" id="{00000000-0008-0000-1100-00009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9" name="Group 7276">
          <a:extLst>
            <a:ext uri="{FF2B5EF4-FFF2-40B4-BE49-F238E27FC236}">
              <a16:creationId xmlns:a16="http://schemas.microsoft.com/office/drawing/2014/main" id="{00000000-0008-0000-1100-0000F9A23F00}"/>
            </a:ext>
          </a:extLst>
        </xdr:cNvPr>
        <xdr:cNvGrpSpPr>
          <a:grpSpLocks/>
        </xdr:cNvGrpSpPr>
      </xdr:nvGrpSpPr>
      <xdr:grpSpPr bwMode="auto">
        <a:xfrm>
          <a:off x="4700588" y="10096500"/>
          <a:ext cx="266700" cy="0"/>
          <a:chOff x="466" y="3952"/>
          <a:chExt cx="28" cy="16"/>
        </a:xfrm>
      </xdr:grpSpPr>
      <xdr:sp macro="" textlink="">
        <xdr:nvSpPr>
          <xdr:cNvPr id="4170646" name="Line 7277">
            <a:extLst>
              <a:ext uri="{FF2B5EF4-FFF2-40B4-BE49-F238E27FC236}">
                <a16:creationId xmlns:a16="http://schemas.microsoft.com/office/drawing/2014/main" id="{00000000-0008-0000-1100-00009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7" name="Line 7278">
            <a:extLst>
              <a:ext uri="{FF2B5EF4-FFF2-40B4-BE49-F238E27FC236}">
                <a16:creationId xmlns:a16="http://schemas.microsoft.com/office/drawing/2014/main" id="{00000000-0008-0000-1100-00009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0" name="Group 7279">
          <a:extLst>
            <a:ext uri="{FF2B5EF4-FFF2-40B4-BE49-F238E27FC236}">
              <a16:creationId xmlns:a16="http://schemas.microsoft.com/office/drawing/2014/main" id="{00000000-0008-0000-1100-0000FAA23F00}"/>
            </a:ext>
          </a:extLst>
        </xdr:cNvPr>
        <xdr:cNvGrpSpPr>
          <a:grpSpLocks/>
        </xdr:cNvGrpSpPr>
      </xdr:nvGrpSpPr>
      <xdr:grpSpPr bwMode="auto">
        <a:xfrm>
          <a:off x="4700588" y="10096500"/>
          <a:ext cx="266700" cy="0"/>
          <a:chOff x="466" y="3952"/>
          <a:chExt cx="28" cy="16"/>
        </a:xfrm>
      </xdr:grpSpPr>
      <xdr:sp macro="" textlink="">
        <xdr:nvSpPr>
          <xdr:cNvPr id="4170644" name="Line 7280">
            <a:extLst>
              <a:ext uri="{FF2B5EF4-FFF2-40B4-BE49-F238E27FC236}">
                <a16:creationId xmlns:a16="http://schemas.microsoft.com/office/drawing/2014/main" id="{00000000-0008-0000-1100-00009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5" name="Line 7281">
            <a:extLst>
              <a:ext uri="{FF2B5EF4-FFF2-40B4-BE49-F238E27FC236}">
                <a16:creationId xmlns:a16="http://schemas.microsoft.com/office/drawing/2014/main" id="{00000000-0008-0000-1100-00009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1" name="Group 7282">
          <a:extLst>
            <a:ext uri="{FF2B5EF4-FFF2-40B4-BE49-F238E27FC236}">
              <a16:creationId xmlns:a16="http://schemas.microsoft.com/office/drawing/2014/main" id="{00000000-0008-0000-1100-0000FBA23F00}"/>
            </a:ext>
          </a:extLst>
        </xdr:cNvPr>
        <xdr:cNvGrpSpPr>
          <a:grpSpLocks/>
        </xdr:cNvGrpSpPr>
      </xdr:nvGrpSpPr>
      <xdr:grpSpPr bwMode="auto">
        <a:xfrm>
          <a:off x="4700588" y="10096500"/>
          <a:ext cx="266700" cy="0"/>
          <a:chOff x="466" y="3952"/>
          <a:chExt cx="28" cy="16"/>
        </a:xfrm>
      </xdr:grpSpPr>
      <xdr:sp macro="" textlink="">
        <xdr:nvSpPr>
          <xdr:cNvPr id="4170642" name="Line 7283">
            <a:extLst>
              <a:ext uri="{FF2B5EF4-FFF2-40B4-BE49-F238E27FC236}">
                <a16:creationId xmlns:a16="http://schemas.microsoft.com/office/drawing/2014/main" id="{00000000-0008-0000-1100-00009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3" name="Line 7284">
            <a:extLst>
              <a:ext uri="{FF2B5EF4-FFF2-40B4-BE49-F238E27FC236}">
                <a16:creationId xmlns:a16="http://schemas.microsoft.com/office/drawing/2014/main" id="{00000000-0008-0000-1100-00009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2" name="Group 7285">
          <a:extLst>
            <a:ext uri="{FF2B5EF4-FFF2-40B4-BE49-F238E27FC236}">
              <a16:creationId xmlns:a16="http://schemas.microsoft.com/office/drawing/2014/main" id="{00000000-0008-0000-1100-0000FCA23F00}"/>
            </a:ext>
          </a:extLst>
        </xdr:cNvPr>
        <xdr:cNvGrpSpPr>
          <a:grpSpLocks/>
        </xdr:cNvGrpSpPr>
      </xdr:nvGrpSpPr>
      <xdr:grpSpPr bwMode="auto">
        <a:xfrm>
          <a:off x="4700588" y="10096500"/>
          <a:ext cx="266700" cy="0"/>
          <a:chOff x="466" y="3952"/>
          <a:chExt cx="28" cy="16"/>
        </a:xfrm>
      </xdr:grpSpPr>
      <xdr:sp macro="" textlink="">
        <xdr:nvSpPr>
          <xdr:cNvPr id="4170640" name="Line 7286">
            <a:extLst>
              <a:ext uri="{FF2B5EF4-FFF2-40B4-BE49-F238E27FC236}">
                <a16:creationId xmlns:a16="http://schemas.microsoft.com/office/drawing/2014/main" id="{00000000-0008-0000-1100-00009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1" name="Line 7287">
            <a:extLst>
              <a:ext uri="{FF2B5EF4-FFF2-40B4-BE49-F238E27FC236}">
                <a16:creationId xmlns:a16="http://schemas.microsoft.com/office/drawing/2014/main" id="{00000000-0008-0000-1100-00009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93" name="Group 7288">
          <a:extLst>
            <a:ext uri="{FF2B5EF4-FFF2-40B4-BE49-F238E27FC236}">
              <a16:creationId xmlns:a16="http://schemas.microsoft.com/office/drawing/2014/main" id="{00000000-0008-0000-1100-0000FDA23F00}"/>
            </a:ext>
          </a:extLst>
        </xdr:cNvPr>
        <xdr:cNvGrpSpPr>
          <a:grpSpLocks/>
        </xdr:cNvGrpSpPr>
      </xdr:nvGrpSpPr>
      <xdr:grpSpPr bwMode="auto">
        <a:xfrm>
          <a:off x="4576763" y="10096500"/>
          <a:ext cx="228600" cy="0"/>
          <a:chOff x="466" y="3952"/>
          <a:chExt cx="28" cy="16"/>
        </a:xfrm>
      </xdr:grpSpPr>
      <xdr:sp macro="" textlink="">
        <xdr:nvSpPr>
          <xdr:cNvPr id="4170638" name="Line 7289">
            <a:extLst>
              <a:ext uri="{FF2B5EF4-FFF2-40B4-BE49-F238E27FC236}">
                <a16:creationId xmlns:a16="http://schemas.microsoft.com/office/drawing/2014/main" id="{00000000-0008-0000-1100-00008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9" name="Line 7290">
            <a:extLst>
              <a:ext uri="{FF2B5EF4-FFF2-40B4-BE49-F238E27FC236}">
                <a16:creationId xmlns:a16="http://schemas.microsoft.com/office/drawing/2014/main" id="{00000000-0008-0000-1100-00008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4" name="Group 7291">
          <a:extLst>
            <a:ext uri="{FF2B5EF4-FFF2-40B4-BE49-F238E27FC236}">
              <a16:creationId xmlns:a16="http://schemas.microsoft.com/office/drawing/2014/main" id="{00000000-0008-0000-1100-0000FEA23F00}"/>
            </a:ext>
          </a:extLst>
        </xdr:cNvPr>
        <xdr:cNvGrpSpPr>
          <a:grpSpLocks/>
        </xdr:cNvGrpSpPr>
      </xdr:nvGrpSpPr>
      <xdr:grpSpPr bwMode="auto">
        <a:xfrm>
          <a:off x="4117181" y="10096500"/>
          <a:ext cx="240507" cy="0"/>
          <a:chOff x="466" y="3952"/>
          <a:chExt cx="28" cy="16"/>
        </a:xfrm>
      </xdr:grpSpPr>
      <xdr:sp macro="" textlink="">
        <xdr:nvSpPr>
          <xdr:cNvPr id="4170636" name="Line 7292">
            <a:extLst>
              <a:ext uri="{FF2B5EF4-FFF2-40B4-BE49-F238E27FC236}">
                <a16:creationId xmlns:a16="http://schemas.microsoft.com/office/drawing/2014/main" id="{00000000-0008-0000-1100-00008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7" name="Line 7293">
            <a:extLst>
              <a:ext uri="{FF2B5EF4-FFF2-40B4-BE49-F238E27FC236}">
                <a16:creationId xmlns:a16="http://schemas.microsoft.com/office/drawing/2014/main" id="{00000000-0008-0000-1100-00008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5" name="Group 7294">
          <a:extLst>
            <a:ext uri="{FF2B5EF4-FFF2-40B4-BE49-F238E27FC236}">
              <a16:creationId xmlns:a16="http://schemas.microsoft.com/office/drawing/2014/main" id="{00000000-0008-0000-1100-0000FFA23F00}"/>
            </a:ext>
          </a:extLst>
        </xdr:cNvPr>
        <xdr:cNvGrpSpPr>
          <a:grpSpLocks/>
        </xdr:cNvGrpSpPr>
      </xdr:nvGrpSpPr>
      <xdr:grpSpPr bwMode="auto">
        <a:xfrm>
          <a:off x="4117181" y="10096500"/>
          <a:ext cx="240507" cy="0"/>
          <a:chOff x="466" y="3952"/>
          <a:chExt cx="28" cy="16"/>
        </a:xfrm>
      </xdr:grpSpPr>
      <xdr:sp macro="" textlink="">
        <xdr:nvSpPr>
          <xdr:cNvPr id="4170634" name="Line 7295">
            <a:extLst>
              <a:ext uri="{FF2B5EF4-FFF2-40B4-BE49-F238E27FC236}">
                <a16:creationId xmlns:a16="http://schemas.microsoft.com/office/drawing/2014/main" id="{00000000-0008-0000-1100-00008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5" name="Line 7296">
            <a:extLst>
              <a:ext uri="{FF2B5EF4-FFF2-40B4-BE49-F238E27FC236}">
                <a16:creationId xmlns:a16="http://schemas.microsoft.com/office/drawing/2014/main" id="{00000000-0008-0000-1100-00008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6" name="Group 7297">
          <a:extLst>
            <a:ext uri="{FF2B5EF4-FFF2-40B4-BE49-F238E27FC236}">
              <a16:creationId xmlns:a16="http://schemas.microsoft.com/office/drawing/2014/main" id="{00000000-0008-0000-1100-000000A33F00}"/>
            </a:ext>
          </a:extLst>
        </xdr:cNvPr>
        <xdr:cNvGrpSpPr>
          <a:grpSpLocks/>
        </xdr:cNvGrpSpPr>
      </xdr:nvGrpSpPr>
      <xdr:grpSpPr bwMode="auto">
        <a:xfrm>
          <a:off x="4117181" y="10096500"/>
          <a:ext cx="240507" cy="0"/>
          <a:chOff x="466" y="3952"/>
          <a:chExt cx="28" cy="16"/>
        </a:xfrm>
      </xdr:grpSpPr>
      <xdr:sp macro="" textlink="">
        <xdr:nvSpPr>
          <xdr:cNvPr id="4170632" name="Line 7298">
            <a:extLst>
              <a:ext uri="{FF2B5EF4-FFF2-40B4-BE49-F238E27FC236}">
                <a16:creationId xmlns:a16="http://schemas.microsoft.com/office/drawing/2014/main" id="{00000000-0008-0000-1100-00008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3" name="Line 7299">
            <a:extLst>
              <a:ext uri="{FF2B5EF4-FFF2-40B4-BE49-F238E27FC236}">
                <a16:creationId xmlns:a16="http://schemas.microsoft.com/office/drawing/2014/main" id="{00000000-0008-0000-1100-00008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7" name="Group 7300">
          <a:extLst>
            <a:ext uri="{FF2B5EF4-FFF2-40B4-BE49-F238E27FC236}">
              <a16:creationId xmlns:a16="http://schemas.microsoft.com/office/drawing/2014/main" id="{00000000-0008-0000-1100-000001A33F00}"/>
            </a:ext>
          </a:extLst>
        </xdr:cNvPr>
        <xdr:cNvGrpSpPr>
          <a:grpSpLocks/>
        </xdr:cNvGrpSpPr>
      </xdr:nvGrpSpPr>
      <xdr:grpSpPr bwMode="auto">
        <a:xfrm>
          <a:off x="4117181" y="10096500"/>
          <a:ext cx="240507" cy="0"/>
          <a:chOff x="466" y="3952"/>
          <a:chExt cx="28" cy="16"/>
        </a:xfrm>
      </xdr:grpSpPr>
      <xdr:sp macro="" textlink="">
        <xdr:nvSpPr>
          <xdr:cNvPr id="4170630" name="Line 7301">
            <a:extLst>
              <a:ext uri="{FF2B5EF4-FFF2-40B4-BE49-F238E27FC236}">
                <a16:creationId xmlns:a16="http://schemas.microsoft.com/office/drawing/2014/main" id="{00000000-0008-0000-1100-00008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1" name="Line 7302">
            <a:extLst>
              <a:ext uri="{FF2B5EF4-FFF2-40B4-BE49-F238E27FC236}">
                <a16:creationId xmlns:a16="http://schemas.microsoft.com/office/drawing/2014/main" id="{00000000-0008-0000-1100-00008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8" name="Group 7303">
          <a:extLst>
            <a:ext uri="{FF2B5EF4-FFF2-40B4-BE49-F238E27FC236}">
              <a16:creationId xmlns:a16="http://schemas.microsoft.com/office/drawing/2014/main" id="{00000000-0008-0000-1100-000002A33F00}"/>
            </a:ext>
          </a:extLst>
        </xdr:cNvPr>
        <xdr:cNvGrpSpPr>
          <a:grpSpLocks/>
        </xdr:cNvGrpSpPr>
      </xdr:nvGrpSpPr>
      <xdr:grpSpPr bwMode="auto">
        <a:xfrm>
          <a:off x="4117181" y="10096500"/>
          <a:ext cx="240507" cy="0"/>
          <a:chOff x="466" y="3952"/>
          <a:chExt cx="28" cy="16"/>
        </a:xfrm>
      </xdr:grpSpPr>
      <xdr:sp macro="" textlink="">
        <xdr:nvSpPr>
          <xdr:cNvPr id="4170628" name="Line 7304">
            <a:extLst>
              <a:ext uri="{FF2B5EF4-FFF2-40B4-BE49-F238E27FC236}">
                <a16:creationId xmlns:a16="http://schemas.microsoft.com/office/drawing/2014/main" id="{00000000-0008-0000-1100-00008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9" name="Line 7305">
            <a:extLst>
              <a:ext uri="{FF2B5EF4-FFF2-40B4-BE49-F238E27FC236}">
                <a16:creationId xmlns:a16="http://schemas.microsoft.com/office/drawing/2014/main" id="{00000000-0008-0000-1100-00008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9" name="Group 7306">
          <a:extLst>
            <a:ext uri="{FF2B5EF4-FFF2-40B4-BE49-F238E27FC236}">
              <a16:creationId xmlns:a16="http://schemas.microsoft.com/office/drawing/2014/main" id="{00000000-0008-0000-1100-000003A33F00}"/>
            </a:ext>
          </a:extLst>
        </xdr:cNvPr>
        <xdr:cNvGrpSpPr>
          <a:grpSpLocks/>
        </xdr:cNvGrpSpPr>
      </xdr:nvGrpSpPr>
      <xdr:grpSpPr bwMode="auto">
        <a:xfrm>
          <a:off x="4117181" y="10096500"/>
          <a:ext cx="240507" cy="0"/>
          <a:chOff x="466" y="3952"/>
          <a:chExt cx="28" cy="16"/>
        </a:xfrm>
      </xdr:grpSpPr>
      <xdr:sp macro="" textlink="">
        <xdr:nvSpPr>
          <xdr:cNvPr id="4170626" name="Line 7307">
            <a:extLst>
              <a:ext uri="{FF2B5EF4-FFF2-40B4-BE49-F238E27FC236}">
                <a16:creationId xmlns:a16="http://schemas.microsoft.com/office/drawing/2014/main" id="{00000000-0008-0000-1100-00008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7" name="Line 7308">
            <a:extLst>
              <a:ext uri="{FF2B5EF4-FFF2-40B4-BE49-F238E27FC236}">
                <a16:creationId xmlns:a16="http://schemas.microsoft.com/office/drawing/2014/main" id="{00000000-0008-0000-1100-00008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500" name="Group 7309">
          <a:extLst>
            <a:ext uri="{FF2B5EF4-FFF2-40B4-BE49-F238E27FC236}">
              <a16:creationId xmlns:a16="http://schemas.microsoft.com/office/drawing/2014/main" id="{00000000-0008-0000-1100-000004A33F00}"/>
            </a:ext>
          </a:extLst>
        </xdr:cNvPr>
        <xdr:cNvGrpSpPr>
          <a:grpSpLocks/>
        </xdr:cNvGrpSpPr>
      </xdr:nvGrpSpPr>
      <xdr:grpSpPr bwMode="auto">
        <a:xfrm>
          <a:off x="3993356" y="10096500"/>
          <a:ext cx="228600" cy="0"/>
          <a:chOff x="466" y="3952"/>
          <a:chExt cx="28" cy="16"/>
        </a:xfrm>
      </xdr:grpSpPr>
      <xdr:sp macro="" textlink="">
        <xdr:nvSpPr>
          <xdr:cNvPr id="4170624" name="Line 7310">
            <a:extLst>
              <a:ext uri="{FF2B5EF4-FFF2-40B4-BE49-F238E27FC236}">
                <a16:creationId xmlns:a16="http://schemas.microsoft.com/office/drawing/2014/main" id="{00000000-0008-0000-1100-00008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5" name="Line 7311">
            <a:extLst>
              <a:ext uri="{FF2B5EF4-FFF2-40B4-BE49-F238E27FC236}">
                <a16:creationId xmlns:a16="http://schemas.microsoft.com/office/drawing/2014/main" id="{00000000-0008-0000-1100-00008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1" name="Group 7312">
          <a:extLst>
            <a:ext uri="{FF2B5EF4-FFF2-40B4-BE49-F238E27FC236}">
              <a16:creationId xmlns:a16="http://schemas.microsoft.com/office/drawing/2014/main" id="{00000000-0008-0000-1100-000005A33F00}"/>
            </a:ext>
          </a:extLst>
        </xdr:cNvPr>
        <xdr:cNvGrpSpPr>
          <a:grpSpLocks/>
        </xdr:cNvGrpSpPr>
      </xdr:nvGrpSpPr>
      <xdr:grpSpPr bwMode="auto">
        <a:xfrm>
          <a:off x="4117181" y="10096500"/>
          <a:ext cx="228600" cy="0"/>
          <a:chOff x="466" y="3952"/>
          <a:chExt cx="28" cy="16"/>
        </a:xfrm>
      </xdr:grpSpPr>
      <xdr:sp macro="" textlink="">
        <xdr:nvSpPr>
          <xdr:cNvPr id="4170622" name="Line 7313">
            <a:extLst>
              <a:ext uri="{FF2B5EF4-FFF2-40B4-BE49-F238E27FC236}">
                <a16:creationId xmlns:a16="http://schemas.microsoft.com/office/drawing/2014/main" id="{00000000-0008-0000-1100-00007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3" name="Line 7314">
            <a:extLst>
              <a:ext uri="{FF2B5EF4-FFF2-40B4-BE49-F238E27FC236}">
                <a16:creationId xmlns:a16="http://schemas.microsoft.com/office/drawing/2014/main" id="{00000000-0008-0000-1100-00007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2" name="Group 7315">
          <a:extLst>
            <a:ext uri="{FF2B5EF4-FFF2-40B4-BE49-F238E27FC236}">
              <a16:creationId xmlns:a16="http://schemas.microsoft.com/office/drawing/2014/main" id="{00000000-0008-0000-1100-000006A33F00}"/>
            </a:ext>
          </a:extLst>
        </xdr:cNvPr>
        <xdr:cNvGrpSpPr>
          <a:grpSpLocks/>
        </xdr:cNvGrpSpPr>
      </xdr:nvGrpSpPr>
      <xdr:grpSpPr bwMode="auto">
        <a:xfrm>
          <a:off x="4117181" y="10096500"/>
          <a:ext cx="228600" cy="0"/>
          <a:chOff x="466" y="3952"/>
          <a:chExt cx="28" cy="16"/>
        </a:xfrm>
      </xdr:grpSpPr>
      <xdr:sp macro="" textlink="">
        <xdr:nvSpPr>
          <xdr:cNvPr id="4170620" name="Line 7316">
            <a:extLst>
              <a:ext uri="{FF2B5EF4-FFF2-40B4-BE49-F238E27FC236}">
                <a16:creationId xmlns:a16="http://schemas.microsoft.com/office/drawing/2014/main" id="{00000000-0008-0000-1100-00007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1" name="Line 7317">
            <a:extLst>
              <a:ext uri="{FF2B5EF4-FFF2-40B4-BE49-F238E27FC236}">
                <a16:creationId xmlns:a16="http://schemas.microsoft.com/office/drawing/2014/main" id="{00000000-0008-0000-1100-00007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3" name="Group 7318">
          <a:extLst>
            <a:ext uri="{FF2B5EF4-FFF2-40B4-BE49-F238E27FC236}">
              <a16:creationId xmlns:a16="http://schemas.microsoft.com/office/drawing/2014/main" id="{00000000-0008-0000-1100-000007A33F00}"/>
            </a:ext>
          </a:extLst>
        </xdr:cNvPr>
        <xdr:cNvGrpSpPr>
          <a:grpSpLocks/>
        </xdr:cNvGrpSpPr>
      </xdr:nvGrpSpPr>
      <xdr:grpSpPr bwMode="auto">
        <a:xfrm>
          <a:off x="4117181" y="10096500"/>
          <a:ext cx="240507" cy="0"/>
          <a:chOff x="466" y="3952"/>
          <a:chExt cx="28" cy="16"/>
        </a:xfrm>
      </xdr:grpSpPr>
      <xdr:sp macro="" textlink="">
        <xdr:nvSpPr>
          <xdr:cNvPr id="4170618" name="Line 7319">
            <a:extLst>
              <a:ext uri="{FF2B5EF4-FFF2-40B4-BE49-F238E27FC236}">
                <a16:creationId xmlns:a16="http://schemas.microsoft.com/office/drawing/2014/main" id="{00000000-0008-0000-1100-00007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9" name="Line 7320">
            <a:extLst>
              <a:ext uri="{FF2B5EF4-FFF2-40B4-BE49-F238E27FC236}">
                <a16:creationId xmlns:a16="http://schemas.microsoft.com/office/drawing/2014/main" id="{00000000-0008-0000-1100-00007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4" name="Group 7321">
          <a:extLst>
            <a:ext uri="{FF2B5EF4-FFF2-40B4-BE49-F238E27FC236}">
              <a16:creationId xmlns:a16="http://schemas.microsoft.com/office/drawing/2014/main" id="{00000000-0008-0000-1100-000008A33F00}"/>
            </a:ext>
          </a:extLst>
        </xdr:cNvPr>
        <xdr:cNvGrpSpPr>
          <a:grpSpLocks/>
        </xdr:cNvGrpSpPr>
      </xdr:nvGrpSpPr>
      <xdr:grpSpPr bwMode="auto">
        <a:xfrm>
          <a:off x="4117181" y="10096500"/>
          <a:ext cx="228600" cy="0"/>
          <a:chOff x="466" y="3952"/>
          <a:chExt cx="28" cy="16"/>
        </a:xfrm>
      </xdr:grpSpPr>
      <xdr:sp macro="" textlink="">
        <xdr:nvSpPr>
          <xdr:cNvPr id="4170616" name="Line 7322">
            <a:extLst>
              <a:ext uri="{FF2B5EF4-FFF2-40B4-BE49-F238E27FC236}">
                <a16:creationId xmlns:a16="http://schemas.microsoft.com/office/drawing/2014/main" id="{00000000-0008-0000-1100-00007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7" name="Line 7323">
            <a:extLst>
              <a:ext uri="{FF2B5EF4-FFF2-40B4-BE49-F238E27FC236}">
                <a16:creationId xmlns:a16="http://schemas.microsoft.com/office/drawing/2014/main" id="{00000000-0008-0000-1100-00007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5" name="Group 7324">
          <a:extLst>
            <a:ext uri="{FF2B5EF4-FFF2-40B4-BE49-F238E27FC236}">
              <a16:creationId xmlns:a16="http://schemas.microsoft.com/office/drawing/2014/main" id="{00000000-0008-0000-1100-000009A33F00}"/>
            </a:ext>
          </a:extLst>
        </xdr:cNvPr>
        <xdr:cNvGrpSpPr>
          <a:grpSpLocks/>
        </xdr:cNvGrpSpPr>
      </xdr:nvGrpSpPr>
      <xdr:grpSpPr bwMode="auto">
        <a:xfrm>
          <a:off x="4117181" y="10096500"/>
          <a:ext cx="228600" cy="0"/>
          <a:chOff x="466" y="3952"/>
          <a:chExt cx="28" cy="16"/>
        </a:xfrm>
      </xdr:grpSpPr>
      <xdr:sp macro="" textlink="">
        <xdr:nvSpPr>
          <xdr:cNvPr id="4170614" name="Line 7325">
            <a:extLst>
              <a:ext uri="{FF2B5EF4-FFF2-40B4-BE49-F238E27FC236}">
                <a16:creationId xmlns:a16="http://schemas.microsoft.com/office/drawing/2014/main" id="{00000000-0008-0000-1100-00007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5" name="Line 7326">
            <a:extLst>
              <a:ext uri="{FF2B5EF4-FFF2-40B4-BE49-F238E27FC236}">
                <a16:creationId xmlns:a16="http://schemas.microsoft.com/office/drawing/2014/main" id="{00000000-0008-0000-1100-00007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6" name="Group 7327">
          <a:extLst>
            <a:ext uri="{FF2B5EF4-FFF2-40B4-BE49-F238E27FC236}">
              <a16:creationId xmlns:a16="http://schemas.microsoft.com/office/drawing/2014/main" id="{00000000-0008-0000-1100-00000AA33F00}"/>
            </a:ext>
          </a:extLst>
        </xdr:cNvPr>
        <xdr:cNvGrpSpPr>
          <a:grpSpLocks/>
        </xdr:cNvGrpSpPr>
      </xdr:nvGrpSpPr>
      <xdr:grpSpPr bwMode="auto">
        <a:xfrm>
          <a:off x="4117181" y="10096500"/>
          <a:ext cx="240507" cy="0"/>
          <a:chOff x="466" y="3952"/>
          <a:chExt cx="28" cy="16"/>
        </a:xfrm>
      </xdr:grpSpPr>
      <xdr:sp macro="" textlink="">
        <xdr:nvSpPr>
          <xdr:cNvPr id="4170612" name="Line 7328">
            <a:extLst>
              <a:ext uri="{FF2B5EF4-FFF2-40B4-BE49-F238E27FC236}">
                <a16:creationId xmlns:a16="http://schemas.microsoft.com/office/drawing/2014/main" id="{00000000-0008-0000-1100-00007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3" name="Line 7329">
            <a:extLst>
              <a:ext uri="{FF2B5EF4-FFF2-40B4-BE49-F238E27FC236}">
                <a16:creationId xmlns:a16="http://schemas.microsoft.com/office/drawing/2014/main" id="{00000000-0008-0000-1100-00007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7" name="Group 7330">
          <a:extLst>
            <a:ext uri="{FF2B5EF4-FFF2-40B4-BE49-F238E27FC236}">
              <a16:creationId xmlns:a16="http://schemas.microsoft.com/office/drawing/2014/main" id="{00000000-0008-0000-1100-00000BA33F00}"/>
            </a:ext>
          </a:extLst>
        </xdr:cNvPr>
        <xdr:cNvGrpSpPr>
          <a:grpSpLocks/>
        </xdr:cNvGrpSpPr>
      </xdr:nvGrpSpPr>
      <xdr:grpSpPr bwMode="auto">
        <a:xfrm>
          <a:off x="4700588" y="10096500"/>
          <a:ext cx="266700" cy="0"/>
          <a:chOff x="466" y="3952"/>
          <a:chExt cx="28" cy="16"/>
        </a:xfrm>
      </xdr:grpSpPr>
      <xdr:sp macro="" textlink="">
        <xdr:nvSpPr>
          <xdr:cNvPr id="4170610" name="Line 7331">
            <a:extLst>
              <a:ext uri="{FF2B5EF4-FFF2-40B4-BE49-F238E27FC236}">
                <a16:creationId xmlns:a16="http://schemas.microsoft.com/office/drawing/2014/main" id="{00000000-0008-0000-1100-00007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1" name="Line 7332">
            <a:extLst>
              <a:ext uri="{FF2B5EF4-FFF2-40B4-BE49-F238E27FC236}">
                <a16:creationId xmlns:a16="http://schemas.microsoft.com/office/drawing/2014/main" id="{00000000-0008-0000-1100-00007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8" name="Group 7333">
          <a:extLst>
            <a:ext uri="{FF2B5EF4-FFF2-40B4-BE49-F238E27FC236}">
              <a16:creationId xmlns:a16="http://schemas.microsoft.com/office/drawing/2014/main" id="{00000000-0008-0000-1100-00000CA33F00}"/>
            </a:ext>
          </a:extLst>
        </xdr:cNvPr>
        <xdr:cNvGrpSpPr>
          <a:grpSpLocks/>
        </xdr:cNvGrpSpPr>
      </xdr:nvGrpSpPr>
      <xdr:grpSpPr bwMode="auto">
        <a:xfrm>
          <a:off x="4700588" y="10096500"/>
          <a:ext cx="266700" cy="0"/>
          <a:chOff x="466" y="3952"/>
          <a:chExt cx="28" cy="16"/>
        </a:xfrm>
      </xdr:grpSpPr>
      <xdr:sp macro="" textlink="">
        <xdr:nvSpPr>
          <xdr:cNvPr id="4170608" name="Line 7334">
            <a:extLst>
              <a:ext uri="{FF2B5EF4-FFF2-40B4-BE49-F238E27FC236}">
                <a16:creationId xmlns:a16="http://schemas.microsoft.com/office/drawing/2014/main" id="{00000000-0008-0000-1100-00007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9" name="Line 7335">
            <a:extLst>
              <a:ext uri="{FF2B5EF4-FFF2-40B4-BE49-F238E27FC236}">
                <a16:creationId xmlns:a16="http://schemas.microsoft.com/office/drawing/2014/main" id="{00000000-0008-0000-1100-00007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9" name="Group 7336">
          <a:extLst>
            <a:ext uri="{FF2B5EF4-FFF2-40B4-BE49-F238E27FC236}">
              <a16:creationId xmlns:a16="http://schemas.microsoft.com/office/drawing/2014/main" id="{00000000-0008-0000-1100-00000DA33F00}"/>
            </a:ext>
          </a:extLst>
        </xdr:cNvPr>
        <xdr:cNvGrpSpPr>
          <a:grpSpLocks/>
        </xdr:cNvGrpSpPr>
      </xdr:nvGrpSpPr>
      <xdr:grpSpPr bwMode="auto">
        <a:xfrm>
          <a:off x="4700588" y="10096500"/>
          <a:ext cx="266700" cy="0"/>
          <a:chOff x="466" y="3952"/>
          <a:chExt cx="28" cy="16"/>
        </a:xfrm>
      </xdr:grpSpPr>
      <xdr:sp macro="" textlink="">
        <xdr:nvSpPr>
          <xdr:cNvPr id="4170606" name="Line 7337">
            <a:extLst>
              <a:ext uri="{FF2B5EF4-FFF2-40B4-BE49-F238E27FC236}">
                <a16:creationId xmlns:a16="http://schemas.microsoft.com/office/drawing/2014/main" id="{00000000-0008-0000-1100-00006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7" name="Line 7338">
            <a:extLst>
              <a:ext uri="{FF2B5EF4-FFF2-40B4-BE49-F238E27FC236}">
                <a16:creationId xmlns:a16="http://schemas.microsoft.com/office/drawing/2014/main" id="{00000000-0008-0000-1100-00006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0" name="Group 7339">
          <a:extLst>
            <a:ext uri="{FF2B5EF4-FFF2-40B4-BE49-F238E27FC236}">
              <a16:creationId xmlns:a16="http://schemas.microsoft.com/office/drawing/2014/main" id="{00000000-0008-0000-1100-00000EA33F00}"/>
            </a:ext>
          </a:extLst>
        </xdr:cNvPr>
        <xdr:cNvGrpSpPr>
          <a:grpSpLocks/>
        </xdr:cNvGrpSpPr>
      </xdr:nvGrpSpPr>
      <xdr:grpSpPr bwMode="auto">
        <a:xfrm>
          <a:off x="5486400" y="10096500"/>
          <a:ext cx="266700" cy="0"/>
          <a:chOff x="466" y="3952"/>
          <a:chExt cx="28" cy="16"/>
        </a:xfrm>
      </xdr:grpSpPr>
      <xdr:sp macro="" textlink="">
        <xdr:nvSpPr>
          <xdr:cNvPr id="4170604" name="Line 7340">
            <a:extLst>
              <a:ext uri="{FF2B5EF4-FFF2-40B4-BE49-F238E27FC236}">
                <a16:creationId xmlns:a16="http://schemas.microsoft.com/office/drawing/2014/main" id="{00000000-0008-0000-1100-00006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5" name="Line 7341">
            <a:extLst>
              <a:ext uri="{FF2B5EF4-FFF2-40B4-BE49-F238E27FC236}">
                <a16:creationId xmlns:a16="http://schemas.microsoft.com/office/drawing/2014/main" id="{00000000-0008-0000-1100-00006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1" name="Group 7342">
          <a:extLst>
            <a:ext uri="{FF2B5EF4-FFF2-40B4-BE49-F238E27FC236}">
              <a16:creationId xmlns:a16="http://schemas.microsoft.com/office/drawing/2014/main" id="{00000000-0008-0000-1100-00000FA33F00}"/>
            </a:ext>
          </a:extLst>
        </xdr:cNvPr>
        <xdr:cNvGrpSpPr>
          <a:grpSpLocks/>
        </xdr:cNvGrpSpPr>
      </xdr:nvGrpSpPr>
      <xdr:grpSpPr bwMode="auto">
        <a:xfrm>
          <a:off x="5486400" y="10096500"/>
          <a:ext cx="266700" cy="0"/>
          <a:chOff x="466" y="3952"/>
          <a:chExt cx="28" cy="16"/>
        </a:xfrm>
      </xdr:grpSpPr>
      <xdr:sp macro="" textlink="">
        <xdr:nvSpPr>
          <xdr:cNvPr id="4170602" name="Line 7343">
            <a:extLst>
              <a:ext uri="{FF2B5EF4-FFF2-40B4-BE49-F238E27FC236}">
                <a16:creationId xmlns:a16="http://schemas.microsoft.com/office/drawing/2014/main" id="{00000000-0008-0000-1100-00006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3" name="Line 7344">
            <a:extLst>
              <a:ext uri="{FF2B5EF4-FFF2-40B4-BE49-F238E27FC236}">
                <a16:creationId xmlns:a16="http://schemas.microsoft.com/office/drawing/2014/main" id="{00000000-0008-0000-1100-00006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2" name="Group 7345">
          <a:extLst>
            <a:ext uri="{FF2B5EF4-FFF2-40B4-BE49-F238E27FC236}">
              <a16:creationId xmlns:a16="http://schemas.microsoft.com/office/drawing/2014/main" id="{00000000-0008-0000-1100-000010A33F00}"/>
            </a:ext>
          </a:extLst>
        </xdr:cNvPr>
        <xdr:cNvGrpSpPr>
          <a:grpSpLocks/>
        </xdr:cNvGrpSpPr>
      </xdr:nvGrpSpPr>
      <xdr:grpSpPr bwMode="auto">
        <a:xfrm>
          <a:off x="5486400" y="10096500"/>
          <a:ext cx="266700" cy="0"/>
          <a:chOff x="466" y="3952"/>
          <a:chExt cx="28" cy="16"/>
        </a:xfrm>
      </xdr:grpSpPr>
      <xdr:sp macro="" textlink="">
        <xdr:nvSpPr>
          <xdr:cNvPr id="4170600" name="Line 7346">
            <a:extLst>
              <a:ext uri="{FF2B5EF4-FFF2-40B4-BE49-F238E27FC236}">
                <a16:creationId xmlns:a16="http://schemas.microsoft.com/office/drawing/2014/main" id="{00000000-0008-0000-1100-00006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1" name="Line 7347">
            <a:extLst>
              <a:ext uri="{FF2B5EF4-FFF2-40B4-BE49-F238E27FC236}">
                <a16:creationId xmlns:a16="http://schemas.microsoft.com/office/drawing/2014/main" id="{00000000-0008-0000-1100-00006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3" name="Group 7348">
          <a:extLst>
            <a:ext uri="{FF2B5EF4-FFF2-40B4-BE49-F238E27FC236}">
              <a16:creationId xmlns:a16="http://schemas.microsoft.com/office/drawing/2014/main" id="{00000000-0008-0000-1100-000011A33F00}"/>
            </a:ext>
          </a:extLst>
        </xdr:cNvPr>
        <xdr:cNvGrpSpPr>
          <a:grpSpLocks/>
        </xdr:cNvGrpSpPr>
      </xdr:nvGrpSpPr>
      <xdr:grpSpPr bwMode="auto">
        <a:xfrm>
          <a:off x="5486400" y="10096500"/>
          <a:ext cx="266700" cy="0"/>
          <a:chOff x="466" y="3952"/>
          <a:chExt cx="28" cy="16"/>
        </a:xfrm>
      </xdr:grpSpPr>
      <xdr:sp macro="" textlink="">
        <xdr:nvSpPr>
          <xdr:cNvPr id="4170598" name="Line 7349">
            <a:extLst>
              <a:ext uri="{FF2B5EF4-FFF2-40B4-BE49-F238E27FC236}">
                <a16:creationId xmlns:a16="http://schemas.microsoft.com/office/drawing/2014/main" id="{00000000-0008-0000-1100-00006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9" name="Line 7350">
            <a:extLst>
              <a:ext uri="{FF2B5EF4-FFF2-40B4-BE49-F238E27FC236}">
                <a16:creationId xmlns:a16="http://schemas.microsoft.com/office/drawing/2014/main" id="{00000000-0008-0000-1100-00006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4" name="Group 7351">
          <a:extLst>
            <a:ext uri="{FF2B5EF4-FFF2-40B4-BE49-F238E27FC236}">
              <a16:creationId xmlns:a16="http://schemas.microsoft.com/office/drawing/2014/main" id="{00000000-0008-0000-1100-000012A33F00}"/>
            </a:ext>
          </a:extLst>
        </xdr:cNvPr>
        <xdr:cNvGrpSpPr>
          <a:grpSpLocks/>
        </xdr:cNvGrpSpPr>
      </xdr:nvGrpSpPr>
      <xdr:grpSpPr bwMode="auto">
        <a:xfrm>
          <a:off x="5486400" y="10096500"/>
          <a:ext cx="266700" cy="0"/>
          <a:chOff x="466" y="3952"/>
          <a:chExt cx="28" cy="16"/>
        </a:xfrm>
      </xdr:grpSpPr>
      <xdr:sp macro="" textlink="">
        <xdr:nvSpPr>
          <xdr:cNvPr id="4170596" name="Line 7352">
            <a:extLst>
              <a:ext uri="{FF2B5EF4-FFF2-40B4-BE49-F238E27FC236}">
                <a16:creationId xmlns:a16="http://schemas.microsoft.com/office/drawing/2014/main" id="{00000000-0008-0000-1100-00006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7" name="Line 7353">
            <a:extLst>
              <a:ext uri="{FF2B5EF4-FFF2-40B4-BE49-F238E27FC236}">
                <a16:creationId xmlns:a16="http://schemas.microsoft.com/office/drawing/2014/main" id="{00000000-0008-0000-1100-00006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5" name="Group 7354">
          <a:extLst>
            <a:ext uri="{FF2B5EF4-FFF2-40B4-BE49-F238E27FC236}">
              <a16:creationId xmlns:a16="http://schemas.microsoft.com/office/drawing/2014/main" id="{00000000-0008-0000-1100-000013A33F00}"/>
            </a:ext>
          </a:extLst>
        </xdr:cNvPr>
        <xdr:cNvGrpSpPr>
          <a:grpSpLocks/>
        </xdr:cNvGrpSpPr>
      </xdr:nvGrpSpPr>
      <xdr:grpSpPr bwMode="auto">
        <a:xfrm>
          <a:off x="4117181" y="10096500"/>
          <a:ext cx="228600" cy="0"/>
          <a:chOff x="466" y="3952"/>
          <a:chExt cx="28" cy="16"/>
        </a:xfrm>
      </xdr:grpSpPr>
      <xdr:sp macro="" textlink="">
        <xdr:nvSpPr>
          <xdr:cNvPr id="4170594" name="Line 7355">
            <a:extLst>
              <a:ext uri="{FF2B5EF4-FFF2-40B4-BE49-F238E27FC236}">
                <a16:creationId xmlns:a16="http://schemas.microsoft.com/office/drawing/2014/main" id="{00000000-0008-0000-1100-00006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5" name="Line 7356">
            <a:extLst>
              <a:ext uri="{FF2B5EF4-FFF2-40B4-BE49-F238E27FC236}">
                <a16:creationId xmlns:a16="http://schemas.microsoft.com/office/drawing/2014/main" id="{00000000-0008-0000-1100-00006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6" name="Group 7357">
          <a:extLst>
            <a:ext uri="{FF2B5EF4-FFF2-40B4-BE49-F238E27FC236}">
              <a16:creationId xmlns:a16="http://schemas.microsoft.com/office/drawing/2014/main" id="{00000000-0008-0000-1100-000014A33F00}"/>
            </a:ext>
          </a:extLst>
        </xdr:cNvPr>
        <xdr:cNvGrpSpPr>
          <a:grpSpLocks/>
        </xdr:cNvGrpSpPr>
      </xdr:nvGrpSpPr>
      <xdr:grpSpPr bwMode="auto">
        <a:xfrm>
          <a:off x="4700588" y="10096500"/>
          <a:ext cx="266700" cy="0"/>
          <a:chOff x="466" y="3952"/>
          <a:chExt cx="28" cy="16"/>
        </a:xfrm>
      </xdr:grpSpPr>
      <xdr:sp macro="" textlink="">
        <xdr:nvSpPr>
          <xdr:cNvPr id="4170592" name="Line 7358">
            <a:extLst>
              <a:ext uri="{FF2B5EF4-FFF2-40B4-BE49-F238E27FC236}">
                <a16:creationId xmlns:a16="http://schemas.microsoft.com/office/drawing/2014/main" id="{00000000-0008-0000-1100-00006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3" name="Line 7359">
            <a:extLst>
              <a:ext uri="{FF2B5EF4-FFF2-40B4-BE49-F238E27FC236}">
                <a16:creationId xmlns:a16="http://schemas.microsoft.com/office/drawing/2014/main" id="{00000000-0008-0000-1100-00006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7" name="Group 7360">
          <a:extLst>
            <a:ext uri="{FF2B5EF4-FFF2-40B4-BE49-F238E27FC236}">
              <a16:creationId xmlns:a16="http://schemas.microsoft.com/office/drawing/2014/main" id="{00000000-0008-0000-1100-000015A33F00}"/>
            </a:ext>
          </a:extLst>
        </xdr:cNvPr>
        <xdr:cNvGrpSpPr>
          <a:grpSpLocks/>
        </xdr:cNvGrpSpPr>
      </xdr:nvGrpSpPr>
      <xdr:grpSpPr bwMode="auto">
        <a:xfrm>
          <a:off x="4117181" y="10096500"/>
          <a:ext cx="228600" cy="0"/>
          <a:chOff x="466" y="3952"/>
          <a:chExt cx="28" cy="16"/>
        </a:xfrm>
      </xdr:grpSpPr>
      <xdr:sp macro="" textlink="">
        <xdr:nvSpPr>
          <xdr:cNvPr id="4170590" name="Line 7361">
            <a:extLst>
              <a:ext uri="{FF2B5EF4-FFF2-40B4-BE49-F238E27FC236}">
                <a16:creationId xmlns:a16="http://schemas.microsoft.com/office/drawing/2014/main" id="{00000000-0008-0000-1100-00005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1" name="Line 7362">
            <a:extLst>
              <a:ext uri="{FF2B5EF4-FFF2-40B4-BE49-F238E27FC236}">
                <a16:creationId xmlns:a16="http://schemas.microsoft.com/office/drawing/2014/main" id="{00000000-0008-0000-1100-00005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8" name="Group 7363">
          <a:extLst>
            <a:ext uri="{FF2B5EF4-FFF2-40B4-BE49-F238E27FC236}">
              <a16:creationId xmlns:a16="http://schemas.microsoft.com/office/drawing/2014/main" id="{00000000-0008-0000-1100-000016A33F00}"/>
            </a:ext>
          </a:extLst>
        </xdr:cNvPr>
        <xdr:cNvGrpSpPr>
          <a:grpSpLocks/>
        </xdr:cNvGrpSpPr>
      </xdr:nvGrpSpPr>
      <xdr:grpSpPr bwMode="auto">
        <a:xfrm>
          <a:off x="4700588" y="10096500"/>
          <a:ext cx="266700" cy="0"/>
          <a:chOff x="466" y="3952"/>
          <a:chExt cx="28" cy="16"/>
        </a:xfrm>
      </xdr:grpSpPr>
      <xdr:sp macro="" textlink="">
        <xdr:nvSpPr>
          <xdr:cNvPr id="4170588" name="Line 7364">
            <a:extLst>
              <a:ext uri="{FF2B5EF4-FFF2-40B4-BE49-F238E27FC236}">
                <a16:creationId xmlns:a16="http://schemas.microsoft.com/office/drawing/2014/main" id="{00000000-0008-0000-1100-00005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9" name="Line 7365">
            <a:extLst>
              <a:ext uri="{FF2B5EF4-FFF2-40B4-BE49-F238E27FC236}">
                <a16:creationId xmlns:a16="http://schemas.microsoft.com/office/drawing/2014/main" id="{00000000-0008-0000-1100-00005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9" name="Group 7366">
          <a:extLst>
            <a:ext uri="{FF2B5EF4-FFF2-40B4-BE49-F238E27FC236}">
              <a16:creationId xmlns:a16="http://schemas.microsoft.com/office/drawing/2014/main" id="{00000000-0008-0000-1100-000017A33F00}"/>
            </a:ext>
          </a:extLst>
        </xdr:cNvPr>
        <xdr:cNvGrpSpPr>
          <a:grpSpLocks/>
        </xdr:cNvGrpSpPr>
      </xdr:nvGrpSpPr>
      <xdr:grpSpPr bwMode="auto">
        <a:xfrm>
          <a:off x="4117181" y="10096500"/>
          <a:ext cx="228600" cy="0"/>
          <a:chOff x="466" y="3952"/>
          <a:chExt cx="28" cy="16"/>
        </a:xfrm>
      </xdr:grpSpPr>
      <xdr:sp macro="" textlink="">
        <xdr:nvSpPr>
          <xdr:cNvPr id="4170586" name="Line 7367">
            <a:extLst>
              <a:ext uri="{FF2B5EF4-FFF2-40B4-BE49-F238E27FC236}">
                <a16:creationId xmlns:a16="http://schemas.microsoft.com/office/drawing/2014/main" id="{00000000-0008-0000-1100-00005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7" name="Line 7368">
            <a:extLst>
              <a:ext uri="{FF2B5EF4-FFF2-40B4-BE49-F238E27FC236}">
                <a16:creationId xmlns:a16="http://schemas.microsoft.com/office/drawing/2014/main" id="{00000000-0008-0000-1100-00005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0" name="Group 7369">
          <a:extLst>
            <a:ext uri="{FF2B5EF4-FFF2-40B4-BE49-F238E27FC236}">
              <a16:creationId xmlns:a16="http://schemas.microsoft.com/office/drawing/2014/main" id="{00000000-0008-0000-1100-000018A33F00}"/>
            </a:ext>
          </a:extLst>
        </xdr:cNvPr>
        <xdr:cNvGrpSpPr>
          <a:grpSpLocks/>
        </xdr:cNvGrpSpPr>
      </xdr:nvGrpSpPr>
      <xdr:grpSpPr bwMode="auto">
        <a:xfrm>
          <a:off x="4700588" y="10096500"/>
          <a:ext cx="266700" cy="0"/>
          <a:chOff x="466" y="3952"/>
          <a:chExt cx="28" cy="16"/>
        </a:xfrm>
      </xdr:grpSpPr>
      <xdr:sp macro="" textlink="">
        <xdr:nvSpPr>
          <xdr:cNvPr id="4170584" name="Line 7370">
            <a:extLst>
              <a:ext uri="{FF2B5EF4-FFF2-40B4-BE49-F238E27FC236}">
                <a16:creationId xmlns:a16="http://schemas.microsoft.com/office/drawing/2014/main" id="{00000000-0008-0000-1100-00005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5" name="Line 7371">
            <a:extLst>
              <a:ext uri="{FF2B5EF4-FFF2-40B4-BE49-F238E27FC236}">
                <a16:creationId xmlns:a16="http://schemas.microsoft.com/office/drawing/2014/main" id="{00000000-0008-0000-1100-00005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1" name="Group 7372">
          <a:extLst>
            <a:ext uri="{FF2B5EF4-FFF2-40B4-BE49-F238E27FC236}">
              <a16:creationId xmlns:a16="http://schemas.microsoft.com/office/drawing/2014/main" id="{00000000-0008-0000-1100-000019A33F00}"/>
            </a:ext>
          </a:extLst>
        </xdr:cNvPr>
        <xdr:cNvGrpSpPr>
          <a:grpSpLocks/>
        </xdr:cNvGrpSpPr>
      </xdr:nvGrpSpPr>
      <xdr:grpSpPr bwMode="auto">
        <a:xfrm>
          <a:off x="4117181" y="10096500"/>
          <a:ext cx="228600" cy="0"/>
          <a:chOff x="466" y="3952"/>
          <a:chExt cx="28" cy="16"/>
        </a:xfrm>
      </xdr:grpSpPr>
      <xdr:sp macro="" textlink="">
        <xdr:nvSpPr>
          <xdr:cNvPr id="4170582" name="Line 7373">
            <a:extLst>
              <a:ext uri="{FF2B5EF4-FFF2-40B4-BE49-F238E27FC236}">
                <a16:creationId xmlns:a16="http://schemas.microsoft.com/office/drawing/2014/main" id="{00000000-0008-0000-1100-00005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3" name="Line 7374">
            <a:extLst>
              <a:ext uri="{FF2B5EF4-FFF2-40B4-BE49-F238E27FC236}">
                <a16:creationId xmlns:a16="http://schemas.microsoft.com/office/drawing/2014/main" id="{00000000-0008-0000-1100-00005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2" name="Group 7375">
          <a:extLst>
            <a:ext uri="{FF2B5EF4-FFF2-40B4-BE49-F238E27FC236}">
              <a16:creationId xmlns:a16="http://schemas.microsoft.com/office/drawing/2014/main" id="{00000000-0008-0000-1100-00001AA33F00}"/>
            </a:ext>
          </a:extLst>
        </xdr:cNvPr>
        <xdr:cNvGrpSpPr>
          <a:grpSpLocks/>
        </xdr:cNvGrpSpPr>
      </xdr:nvGrpSpPr>
      <xdr:grpSpPr bwMode="auto">
        <a:xfrm>
          <a:off x="4700588" y="10096500"/>
          <a:ext cx="266700" cy="0"/>
          <a:chOff x="466" y="3952"/>
          <a:chExt cx="28" cy="16"/>
        </a:xfrm>
      </xdr:grpSpPr>
      <xdr:sp macro="" textlink="">
        <xdr:nvSpPr>
          <xdr:cNvPr id="4170580" name="Line 7376">
            <a:extLst>
              <a:ext uri="{FF2B5EF4-FFF2-40B4-BE49-F238E27FC236}">
                <a16:creationId xmlns:a16="http://schemas.microsoft.com/office/drawing/2014/main" id="{00000000-0008-0000-1100-00005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1" name="Line 7377">
            <a:extLst>
              <a:ext uri="{FF2B5EF4-FFF2-40B4-BE49-F238E27FC236}">
                <a16:creationId xmlns:a16="http://schemas.microsoft.com/office/drawing/2014/main" id="{00000000-0008-0000-1100-00005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3" name="Group 7378">
          <a:extLst>
            <a:ext uri="{FF2B5EF4-FFF2-40B4-BE49-F238E27FC236}">
              <a16:creationId xmlns:a16="http://schemas.microsoft.com/office/drawing/2014/main" id="{00000000-0008-0000-1100-00001BA33F00}"/>
            </a:ext>
          </a:extLst>
        </xdr:cNvPr>
        <xdr:cNvGrpSpPr>
          <a:grpSpLocks/>
        </xdr:cNvGrpSpPr>
      </xdr:nvGrpSpPr>
      <xdr:grpSpPr bwMode="auto">
        <a:xfrm>
          <a:off x="4117181" y="10096500"/>
          <a:ext cx="228600" cy="0"/>
          <a:chOff x="466" y="3952"/>
          <a:chExt cx="28" cy="16"/>
        </a:xfrm>
      </xdr:grpSpPr>
      <xdr:sp macro="" textlink="">
        <xdr:nvSpPr>
          <xdr:cNvPr id="4170578" name="Line 7379">
            <a:extLst>
              <a:ext uri="{FF2B5EF4-FFF2-40B4-BE49-F238E27FC236}">
                <a16:creationId xmlns:a16="http://schemas.microsoft.com/office/drawing/2014/main" id="{00000000-0008-0000-1100-00005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9" name="Line 7380">
            <a:extLst>
              <a:ext uri="{FF2B5EF4-FFF2-40B4-BE49-F238E27FC236}">
                <a16:creationId xmlns:a16="http://schemas.microsoft.com/office/drawing/2014/main" id="{00000000-0008-0000-1100-00005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4" name="Group 7381">
          <a:extLst>
            <a:ext uri="{FF2B5EF4-FFF2-40B4-BE49-F238E27FC236}">
              <a16:creationId xmlns:a16="http://schemas.microsoft.com/office/drawing/2014/main" id="{00000000-0008-0000-1100-00001CA33F00}"/>
            </a:ext>
          </a:extLst>
        </xdr:cNvPr>
        <xdr:cNvGrpSpPr>
          <a:grpSpLocks/>
        </xdr:cNvGrpSpPr>
      </xdr:nvGrpSpPr>
      <xdr:grpSpPr bwMode="auto">
        <a:xfrm>
          <a:off x="4117181" y="10096500"/>
          <a:ext cx="228600" cy="0"/>
          <a:chOff x="466" y="3952"/>
          <a:chExt cx="28" cy="16"/>
        </a:xfrm>
      </xdr:grpSpPr>
      <xdr:sp macro="" textlink="">
        <xdr:nvSpPr>
          <xdr:cNvPr id="4170576" name="Line 7382">
            <a:extLst>
              <a:ext uri="{FF2B5EF4-FFF2-40B4-BE49-F238E27FC236}">
                <a16:creationId xmlns:a16="http://schemas.microsoft.com/office/drawing/2014/main" id="{00000000-0008-0000-1100-00005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7" name="Line 7383">
            <a:extLst>
              <a:ext uri="{FF2B5EF4-FFF2-40B4-BE49-F238E27FC236}">
                <a16:creationId xmlns:a16="http://schemas.microsoft.com/office/drawing/2014/main" id="{00000000-0008-0000-1100-00005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5" name="Group 7384">
          <a:extLst>
            <a:ext uri="{FF2B5EF4-FFF2-40B4-BE49-F238E27FC236}">
              <a16:creationId xmlns:a16="http://schemas.microsoft.com/office/drawing/2014/main" id="{00000000-0008-0000-1100-00001DA33F00}"/>
            </a:ext>
          </a:extLst>
        </xdr:cNvPr>
        <xdr:cNvGrpSpPr>
          <a:grpSpLocks/>
        </xdr:cNvGrpSpPr>
      </xdr:nvGrpSpPr>
      <xdr:grpSpPr bwMode="auto">
        <a:xfrm>
          <a:off x="4117181" y="10096500"/>
          <a:ext cx="228600" cy="0"/>
          <a:chOff x="466" y="3952"/>
          <a:chExt cx="28" cy="16"/>
        </a:xfrm>
      </xdr:grpSpPr>
      <xdr:sp macro="" textlink="">
        <xdr:nvSpPr>
          <xdr:cNvPr id="4170574" name="Line 7385">
            <a:extLst>
              <a:ext uri="{FF2B5EF4-FFF2-40B4-BE49-F238E27FC236}">
                <a16:creationId xmlns:a16="http://schemas.microsoft.com/office/drawing/2014/main" id="{00000000-0008-0000-1100-00004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5" name="Line 7386">
            <a:extLst>
              <a:ext uri="{FF2B5EF4-FFF2-40B4-BE49-F238E27FC236}">
                <a16:creationId xmlns:a16="http://schemas.microsoft.com/office/drawing/2014/main" id="{00000000-0008-0000-1100-00004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6" name="Group 7387">
          <a:extLst>
            <a:ext uri="{FF2B5EF4-FFF2-40B4-BE49-F238E27FC236}">
              <a16:creationId xmlns:a16="http://schemas.microsoft.com/office/drawing/2014/main" id="{00000000-0008-0000-1100-00001EA33F00}"/>
            </a:ext>
          </a:extLst>
        </xdr:cNvPr>
        <xdr:cNvGrpSpPr>
          <a:grpSpLocks/>
        </xdr:cNvGrpSpPr>
      </xdr:nvGrpSpPr>
      <xdr:grpSpPr bwMode="auto">
        <a:xfrm>
          <a:off x="4117181" y="10096500"/>
          <a:ext cx="228600" cy="0"/>
          <a:chOff x="466" y="3952"/>
          <a:chExt cx="28" cy="16"/>
        </a:xfrm>
      </xdr:grpSpPr>
      <xdr:sp macro="" textlink="">
        <xdr:nvSpPr>
          <xdr:cNvPr id="4170572" name="Line 7388">
            <a:extLst>
              <a:ext uri="{FF2B5EF4-FFF2-40B4-BE49-F238E27FC236}">
                <a16:creationId xmlns:a16="http://schemas.microsoft.com/office/drawing/2014/main" id="{00000000-0008-0000-1100-00004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3" name="Line 7389">
            <a:extLst>
              <a:ext uri="{FF2B5EF4-FFF2-40B4-BE49-F238E27FC236}">
                <a16:creationId xmlns:a16="http://schemas.microsoft.com/office/drawing/2014/main" id="{00000000-0008-0000-1100-00004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7" name="Group 7390">
          <a:extLst>
            <a:ext uri="{FF2B5EF4-FFF2-40B4-BE49-F238E27FC236}">
              <a16:creationId xmlns:a16="http://schemas.microsoft.com/office/drawing/2014/main" id="{00000000-0008-0000-1100-00001FA33F00}"/>
            </a:ext>
          </a:extLst>
        </xdr:cNvPr>
        <xdr:cNvGrpSpPr>
          <a:grpSpLocks/>
        </xdr:cNvGrpSpPr>
      </xdr:nvGrpSpPr>
      <xdr:grpSpPr bwMode="auto">
        <a:xfrm>
          <a:off x="4117181" y="10096500"/>
          <a:ext cx="228600" cy="0"/>
          <a:chOff x="466" y="3952"/>
          <a:chExt cx="28" cy="16"/>
        </a:xfrm>
      </xdr:grpSpPr>
      <xdr:sp macro="" textlink="">
        <xdr:nvSpPr>
          <xdr:cNvPr id="4170570" name="Line 7391">
            <a:extLst>
              <a:ext uri="{FF2B5EF4-FFF2-40B4-BE49-F238E27FC236}">
                <a16:creationId xmlns:a16="http://schemas.microsoft.com/office/drawing/2014/main" id="{00000000-0008-0000-1100-00004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1" name="Line 7392">
            <a:extLst>
              <a:ext uri="{FF2B5EF4-FFF2-40B4-BE49-F238E27FC236}">
                <a16:creationId xmlns:a16="http://schemas.microsoft.com/office/drawing/2014/main" id="{00000000-0008-0000-1100-00004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8" name="Group 7393">
          <a:extLst>
            <a:ext uri="{FF2B5EF4-FFF2-40B4-BE49-F238E27FC236}">
              <a16:creationId xmlns:a16="http://schemas.microsoft.com/office/drawing/2014/main" id="{00000000-0008-0000-1100-000020A33F00}"/>
            </a:ext>
          </a:extLst>
        </xdr:cNvPr>
        <xdr:cNvGrpSpPr>
          <a:grpSpLocks/>
        </xdr:cNvGrpSpPr>
      </xdr:nvGrpSpPr>
      <xdr:grpSpPr bwMode="auto">
        <a:xfrm>
          <a:off x="4700588" y="10096500"/>
          <a:ext cx="266700" cy="0"/>
          <a:chOff x="466" y="3952"/>
          <a:chExt cx="28" cy="16"/>
        </a:xfrm>
      </xdr:grpSpPr>
      <xdr:sp macro="" textlink="">
        <xdr:nvSpPr>
          <xdr:cNvPr id="4170568" name="Line 7394">
            <a:extLst>
              <a:ext uri="{FF2B5EF4-FFF2-40B4-BE49-F238E27FC236}">
                <a16:creationId xmlns:a16="http://schemas.microsoft.com/office/drawing/2014/main" id="{00000000-0008-0000-1100-00004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9" name="Line 7395">
            <a:extLst>
              <a:ext uri="{FF2B5EF4-FFF2-40B4-BE49-F238E27FC236}">
                <a16:creationId xmlns:a16="http://schemas.microsoft.com/office/drawing/2014/main" id="{00000000-0008-0000-1100-00004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9" name="Group 7396">
          <a:extLst>
            <a:ext uri="{FF2B5EF4-FFF2-40B4-BE49-F238E27FC236}">
              <a16:creationId xmlns:a16="http://schemas.microsoft.com/office/drawing/2014/main" id="{00000000-0008-0000-1100-000021A33F00}"/>
            </a:ext>
          </a:extLst>
        </xdr:cNvPr>
        <xdr:cNvGrpSpPr>
          <a:grpSpLocks/>
        </xdr:cNvGrpSpPr>
      </xdr:nvGrpSpPr>
      <xdr:grpSpPr bwMode="auto">
        <a:xfrm>
          <a:off x="4700588" y="10096500"/>
          <a:ext cx="266700" cy="0"/>
          <a:chOff x="466" y="3952"/>
          <a:chExt cx="28" cy="16"/>
        </a:xfrm>
      </xdr:grpSpPr>
      <xdr:sp macro="" textlink="">
        <xdr:nvSpPr>
          <xdr:cNvPr id="4170566" name="Line 7397">
            <a:extLst>
              <a:ext uri="{FF2B5EF4-FFF2-40B4-BE49-F238E27FC236}">
                <a16:creationId xmlns:a16="http://schemas.microsoft.com/office/drawing/2014/main" id="{00000000-0008-0000-1100-00004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7" name="Line 7398">
            <a:extLst>
              <a:ext uri="{FF2B5EF4-FFF2-40B4-BE49-F238E27FC236}">
                <a16:creationId xmlns:a16="http://schemas.microsoft.com/office/drawing/2014/main" id="{00000000-0008-0000-1100-00004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0" name="Group 7399">
          <a:extLst>
            <a:ext uri="{FF2B5EF4-FFF2-40B4-BE49-F238E27FC236}">
              <a16:creationId xmlns:a16="http://schemas.microsoft.com/office/drawing/2014/main" id="{00000000-0008-0000-1100-000022A33F00}"/>
            </a:ext>
          </a:extLst>
        </xdr:cNvPr>
        <xdr:cNvGrpSpPr>
          <a:grpSpLocks/>
        </xdr:cNvGrpSpPr>
      </xdr:nvGrpSpPr>
      <xdr:grpSpPr bwMode="auto">
        <a:xfrm>
          <a:off x="4700588" y="10096500"/>
          <a:ext cx="266700" cy="0"/>
          <a:chOff x="466" y="3952"/>
          <a:chExt cx="28" cy="16"/>
        </a:xfrm>
      </xdr:grpSpPr>
      <xdr:sp macro="" textlink="">
        <xdr:nvSpPr>
          <xdr:cNvPr id="4170564" name="Line 7400">
            <a:extLst>
              <a:ext uri="{FF2B5EF4-FFF2-40B4-BE49-F238E27FC236}">
                <a16:creationId xmlns:a16="http://schemas.microsoft.com/office/drawing/2014/main" id="{00000000-0008-0000-1100-00004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5" name="Line 7401">
            <a:extLst>
              <a:ext uri="{FF2B5EF4-FFF2-40B4-BE49-F238E27FC236}">
                <a16:creationId xmlns:a16="http://schemas.microsoft.com/office/drawing/2014/main" id="{00000000-0008-0000-1100-00004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1" name="Group 7402">
          <a:extLst>
            <a:ext uri="{FF2B5EF4-FFF2-40B4-BE49-F238E27FC236}">
              <a16:creationId xmlns:a16="http://schemas.microsoft.com/office/drawing/2014/main" id="{00000000-0008-0000-1100-000023A33F00}"/>
            </a:ext>
          </a:extLst>
        </xdr:cNvPr>
        <xdr:cNvGrpSpPr>
          <a:grpSpLocks/>
        </xdr:cNvGrpSpPr>
      </xdr:nvGrpSpPr>
      <xdr:grpSpPr bwMode="auto">
        <a:xfrm>
          <a:off x="4700588" y="10096500"/>
          <a:ext cx="266700" cy="0"/>
          <a:chOff x="466" y="3952"/>
          <a:chExt cx="28" cy="16"/>
        </a:xfrm>
      </xdr:grpSpPr>
      <xdr:sp macro="" textlink="">
        <xdr:nvSpPr>
          <xdr:cNvPr id="4170562" name="Line 7403">
            <a:extLst>
              <a:ext uri="{FF2B5EF4-FFF2-40B4-BE49-F238E27FC236}">
                <a16:creationId xmlns:a16="http://schemas.microsoft.com/office/drawing/2014/main" id="{00000000-0008-0000-1100-00004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3" name="Line 7404">
            <a:extLst>
              <a:ext uri="{FF2B5EF4-FFF2-40B4-BE49-F238E27FC236}">
                <a16:creationId xmlns:a16="http://schemas.microsoft.com/office/drawing/2014/main" id="{00000000-0008-0000-1100-00004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2" name="Group 7405">
          <a:extLst>
            <a:ext uri="{FF2B5EF4-FFF2-40B4-BE49-F238E27FC236}">
              <a16:creationId xmlns:a16="http://schemas.microsoft.com/office/drawing/2014/main" id="{00000000-0008-0000-1100-000024A33F00}"/>
            </a:ext>
          </a:extLst>
        </xdr:cNvPr>
        <xdr:cNvGrpSpPr>
          <a:grpSpLocks/>
        </xdr:cNvGrpSpPr>
      </xdr:nvGrpSpPr>
      <xdr:grpSpPr bwMode="auto">
        <a:xfrm>
          <a:off x="4700588" y="10096500"/>
          <a:ext cx="266700" cy="0"/>
          <a:chOff x="466" y="3952"/>
          <a:chExt cx="28" cy="16"/>
        </a:xfrm>
      </xdr:grpSpPr>
      <xdr:sp macro="" textlink="">
        <xdr:nvSpPr>
          <xdr:cNvPr id="4170560" name="Line 7406">
            <a:extLst>
              <a:ext uri="{FF2B5EF4-FFF2-40B4-BE49-F238E27FC236}">
                <a16:creationId xmlns:a16="http://schemas.microsoft.com/office/drawing/2014/main" id="{00000000-0008-0000-1100-00004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1" name="Line 7407">
            <a:extLst>
              <a:ext uri="{FF2B5EF4-FFF2-40B4-BE49-F238E27FC236}">
                <a16:creationId xmlns:a16="http://schemas.microsoft.com/office/drawing/2014/main" id="{00000000-0008-0000-1100-00004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33" name="Group 7408">
          <a:extLst>
            <a:ext uri="{FF2B5EF4-FFF2-40B4-BE49-F238E27FC236}">
              <a16:creationId xmlns:a16="http://schemas.microsoft.com/office/drawing/2014/main" id="{00000000-0008-0000-1100-000025A33F00}"/>
            </a:ext>
          </a:extLst>
        </xdr:cNvPr>
        <xdr:cNvGrpSpPr>
          <a:grpSpLocks/>
        </xdr:cNvGrpSpPr>
      </xdr:nvGrpSpPr>
      <xdr:grpSpPr bwMode="auto">
        <a:xfrm>
          <a:off x="4117181" y="10096500"/>
          <a:ext cx="228600" cy="0"/>
          <a:chOff x="466" y="3952"/>
          <a:chExt cx="28" cy="16"/>
        </a:xfrm>
      </xdr:grpSpPr>
      <xdr:sp macro="" textlink="">
        <xdr:nvSpPr>
          <xdr:cNvPr id="4170558" name="Line 7409">
            <a:extLst>
              <a:ext uri="{FF2B5EF4-FFF2-40B4-BE49-F238E27FC236}">
                <a16:creationId xmlns:a16="http://schemas.microsoft.com/office/drawing/2014/main" id="{00000000-0008-0000-1100-00003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9" name="Line 7410">
            <a:extLst>
              <a:ext uri="{FF2B5EF4-FFF2-40B4-BE49-F238E27FC236}">
                <a16:creationId xmlns:a16="http://schemas.microsoft.com/office/drawing/2014/main" id="{00000000-0008-0000-1100-00003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4" name="Group 7414">
          <a:extLst>
            <a:ext uri="{FF2B5EF4-FFF2-40B4-BE49-F238E27FC236}">
              <a16:creationId xmlns:a16="http://schemas.microsoft.com/office/drawing/2014/main" id="{00000000-0008-0000-1100-000026A33F00}"/>
            </a:ext>
          </a:extLst>
        </xdr:cNvPr>
        <xdr:cNvGrpSpPr>
          <a:grpSpLocks/>
        </xdr:cNvGrpSpPr>
      </xdr:nvGrpSpPr>
      <xdr:grpSpPr bwMode="auto">
        <a:xfrm>
          <a:off x="4700588" y="10096500"/>
          <a:ext cx="266700" cy="0"/>
          <a:chOff x="466" y="3952"/>
          <a:chExt cx="28" cy="16"/>
        </a:xfrm>
      </xdr:grpSpPr>
      <xdr:sp macro="" textlink="">
        <xdr:nvSpPr>
          <xdr:cNvPr id="4170556" name="Line 7415">
            <a:extLst>
              <a:ext uri="{FF2B5EF4-FFF2-40B4-BE49-F238E27FC236}">
                <a16:creationId xmlns:a16="http://schemas.microsoft.com/office/drawing/2014/main" id="{00000000-0008-0000-1100-00003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7" name="Line 7416">
            <a:extLst>
              <a:ext uri="{FF2B5EF4-FFF2-40B4-BE49-F238E27FC236}">
                <a16:creationId xmlns:a16="http://schemas.microsoft.com/office/drawing/2014/main" id="{00000000-0008-0000-1100-00003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5" name="Group 7417">
          <a:extLst>
            <a:ext uri="{FF2B5EF4-FFF2-40B4-BE49-F238E27FC236}">
              <a16:creationId xmlns:a16="http://schemas.microsoft.com/office/drawing/2014/main" id="{00000000-0008-0000-1100-000027A33F00}"/>
            </a:ext>
          </a:extLst>
        </xdr:cNvPr>
        <xdr:cNvGrpSpPr>
          <a:grpSpLocks/>
        </xdr:cNvGrpSpPr>
      </xdr:nvGrpSpPr>
      <xdr:grpSpPr bwMode="auto">
        <a:xfrm>
          <a:off x="4700588" y="10096500"/>
          <a:ext cx="266700" cy="0"/>
          <a:chOff x="466" y="3952"/>
          <a:chExt cx="28" cy="16"/>
        </a:xfrm>
      </xdr:grpSpPr>
      <xdr:sp macro="" textlink="">
        <xdr:nvSpPr>
          <xdr:cNvPr id="4170554" name="Line 7418">
            <a:extLst>
              <a:ext uri="{FF2B5EF4-FFF2-40B4-BE49-F238E27FC236}">
                <a16:creationId xmlns:a16="http://schemas.microsoft.com/office/drawing/2014/main" id="{00000000-0008-0000-1100-00003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5" name="Line 7419">
            <a:extLst>
              <a:ext uri="{FF2B5EF4-FFF2-40B4-BE49-F238E27FC236}">
                <a16:creationId xmlns:a16="http://schemas.microsoft.com/office/drawing/2014/main" id="{00000000-0008-0000-1100-00003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536" name="Group 7420">
          <a:extLst>
            <a:ext uri="{FF2B5EF4-FFF2-40B4-BE49-F238E27FC236}">
              <a16:creationId xmlns:a16="http://schemas.microsoft.com/office/drawing/2014/main" id="{00000000-0008-0000-1100-000028A33F00}"/>
            </a:ext>
          </a:extLst>
        </xdr:cNvPr>
        <xdr:cNvGrpSpPr>
          <a:grpSpLocks/>
        </xdr:cNvGrpSpPr>
      </xdr:nvGrpSpPr>
      <xdr:grpSpPr bwMode="auto">
        <a:xfrm>
          <a:off x="5486400" y="10096500"/>
          <a:ext cx="228600" cy="0"/>
          <a:chOff x="466" y="3952"/>
          <a:chExt cx="28" cy="16"/>
        </a:xfrm>
      </xdr:grpSpPr>
      <xdr:sp macro="" textlink="">
        <xdr:nvSpPr>
          <xdr:cNvPr id="4170552" name="Line 7421">
            <a:extLst>
              <a:ext uri="{FF2B5EF4-FFF2-40B4-BE49-F238E27FC236}">
                <a16:creationId xmlns:a16="http://schemas.microsoft.com/office/drawing/2014/main" id="{00000000-0008-0000-1100-00003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3" name="Line 7422">
            <a:extLst>
              <a:ext uri="{FF2B5EF4-FFF2-40B4-BE49-F238E27FC236}">
                <a16:creationId xmlns:a16="http://schemas.microsoft.com/office/drawing/2014/main" id="{00000000-0008-0000-1100-00003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7" name="Group 7423">
          <a:extLst>
            <a:ext uri="{FF2B5EF4-FFF2-40B4-BE49-F238E27FC236}">
              <a16:creationId xmlns:a16="http://schemas.microsoft.com/office/drawing/2014/main" id="{00000000-0008-0000-1100-000029A33F00}"/>
            </a:ext>
          </a:extLst>
        </xdr:cNvPr>
        <xdr:cNvGrpSpPr>
          <a:grpSpLocks/>
        </xdr:cNvGrpSpPr>
      </xdr:nvGrpSpPr>
      <xdr:grpSpPr bwMode="auto">
        <a:xfrm>
          <a:off x="4700588" y="10096500"/>
          <a:ext cx="266700" cy="0"/>
          <a:chOff x="466" y="3952"/>
          <a:chExt cx="28" cy="16"/>
        </a:xfrm>
      </xdr:grpSpPr>
      <xdr:sp macro="" textlink="">
        <xdr:nvSpPr>
          <xdr:cNvPr id="4170550" name="Line 7424">
            <a:extLst>
              <a:ext uri="{FF2B5EF4-FFF2-40B4-BE49-F238E27FC236}">
                <a16:creationId xmlns:a16="http://schemas.microsoft.com/office/drawing/2014/main" id="{00000000-0008-0000-1100-00003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1" name="Line 7425">
            <a:extLst>
              <a:ext uri="{FF2B5EF4-FFF2-40B4-BE49-F238E27FC236}">
                <a16:creationId xmlns:a16="http://schemas.microsoft.com/office/drawing/2014/main" id="{00000000-0008-0000-1100-00003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8" name="Group 7426">
          <a:extLst>
            <a:ext uri="{FF2B5EF4-FFF2-40B4-BE49-F238E27FC236}">
              <a16:creationId xmlns:a16="http://schemas.microsoft.com/office/drawing/2014/main" id="{00000000-0008-0000-1100-00002AA33F00}"/>
            </a:ext>
          </a:extLst>
        </xdr:cNvPr>
        <xdr:cNvGrpSpPr>
          <a:grpSpLocks/>
        </xdr:cNvGrpSpPr>
      </xdr:nvGrpSpPr>
      <xdr:grpSpPr bwMode="auto">
        <a:xfrm>
          <a:off x="4700588" y="10096500"/>
          <a:ext cx="266700" cy="0"/>
          <a:chOff x="466" y="3952"/>
          <a:chExt cx="28" cy="16"/>
        </a:xfrm>
      </xdr:grpSpPr>
      <xdr:sp macro="" textlink="">
        <xdr:nvSpPr>
          <xdr:cNvPr id="4170548" name="Line 7427">
            <a:extLst>
              <a:ext uri="{FF2B5EF4-FFF2-40B4-BE49-F238E27FC236}">
                <a16:creationId xmlns:a16="http://schemas.microsoft.com/office/drawing/2014/main" id="{00000000-0008-0000-1100-00003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9" name="Line 7428">
            <a:extLst>
              <a:ext uri="{FF2B5EF4-FFF2-40B4-BE49-F238E27FC236}">
                <a16:creationId xmlns:a16="http://schemas.microsoft.com/office/drawing/2014/main" id="{00000000-0008-0000-1100-00003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9" name="Group 7429">
          <a:extLst>
            <a:ext uri="{FF2B5EF4-FFF2-40B4-BE49-F238E27FC236}">
              <a16:creationId xmlns:a16="http://schemas.microsoft.com/office/drawing/2014/main" id="{00000000-0008-0000-1100-00002BA33F00}"/>
            </a:ext>
          </a:extLst>
        </xdr:cNvPr>
        <xdr:cNvGrpSpPr>
          <a:grpSpLocks/>
        </xdr:cNvGrpSpPr>
      </xdr:nvGrpSpPr>
      <xdr:grpSpPr bwMode="auto">
        <a:xfrm>
          <a:off x="4700588" y="10096500"/>
          <a:ext cx="266700" cy="0"/>
          <a:chOff x="466" y="3952"/>
          <a:chExt cx="28" cy="16"/>
        </a:xfrm>
      </xdr:grpSpPr>
      <xdr:sp macro="" textlink="">
        <xdr:nvSpPr>
          <xdr:cNvPr id="4170546" name="Line 7430">
            <a:extLst>
              <a:ext uri="{FF2B5EF4-FFF2-40B4-BE49-F238E27FC236}">
                <a16:creationId xmlns:a16="http://schemas.microsoft.com/office/drawing/2014/main" id="{00000000-0008-0000-1100-00003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7" name="Line 7431">
            <a:extLst>
              <a:ext uri="{FF2B5EF4-FFF2-40B4-BE49-F238E27FC236}">
                <a16:creationId xmlns:a16="http://schemas.microsoft.com/office/drawing/2014/main" id="{00000000-0008-0000-1100-00003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40" name="Group 7432">
          <a:extLst>
            <a:ext uri="{FF2B5EF4-FFF2-40B4-BE49-F238E27FC236}">
              <a16:creationId xmlns:a16="http://schemas.microsoft.com/office/drawing/2014/main" id="{00000000-0008-0000-1100-00002CA33F00}"/>
            </a:ext>
          </a:extLst>
        </xdr:cNvPr>
        <xdr:cNvGrpSpPr>
          <a:grpSpLocks/>
        </xdr:cNvGrpSpPr>
      </xdr:nvGrpSpPr>
      <xdr:grpSpPr bwMode="auto">
        <a:xfrm>
          <a:off x="4700588" y="10096500"/>
          <a:ext cx="266700" cy="0"/>
          <a:chOff x="466" y="3952"/>
          <a:chExt cx="28" cy="16"/>
        </a:xfrm>
      </xdr:grpSpPr>
      <xdr:sp macro="" textlink="">
        <xdr:nvSpPr>
          <xdr:cNvPr id="4170544" name="Line 7433">
            <a:extLst>
              <a:ext uri="{FF2B5EF4-FFF2-40B4-BE49-F238E27FC236}">
                <a16:creationId xmlns:a16="http://schemas.microsoft.com/office/drawing/2014/main" id="{00000000-0008-0000-1100-00003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5" name="Line 7434">
            <a:extLst>
              <a:ext uri="{FF2B5EF4-FFF2-40B4-BE49-F238E27FC236}">
                <a16:creationId xmlns:a16="http://schemas.microsoft.com/office/drawing/2014/main" id="{00000000-0008-0000-1100-00003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541" name="Group 7435">
          <a:extLst>
            <a:ext uri="{FF2B5EF4-FFF2-40B4-BE49-F238E27FC236}">
              <a16:creationId xmlns:a16="http://schemas.microsoft.com/office/drawing/2014/main" id="{00000000-0008-0000-1100-00002DA33F00}"/>
            </a:ext>
          </a:extLst>
        </xdr:cNvPr>
        <xdr:cNvGrpSpPr>
          <a:grpSpLocks/>
        </xdr:cNvGrpSpPr>
      </xdr:nvGrpSpPr>
      <xdr:grpSpPr bwMode="auto">
        <a:xfrm>
          <a:off x="4576763" y="10096500"/>
          <a:ext cx="228600" cy="0"/>
          <a:chOff x="466" y="3952"/>
          <a:chExt cx="28" cy="16"/>
        </a:xfrm>
      </xdr:grpSpPr>
      <xdr:sp macro="" textlink="">
        <xdr:nvSpPr>
          <xdr:cNvPr id="4170542" name="Line 7436">
            <a:extLst>
              <a:ext uri="{FF2B5EF4-FFF2-40B4-BE49-F238E27FC236}">
                <a16:creationId xmlns:a16="http://schemas.microsoft.com/office/drawing/2014/main" id="{00000000-0008-0000-1100-00002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3" name="Line 7437">
            <a:extLst>
              <a:ext uri="{FF2B5EF4-FFF2-40B4-BE49-F238E27FC236}">
                <a16:creationId xmlns:a16="http://schemas.microsoft.com/office/drawing/2014/main" id="{00000000-0008-0000-1100-00002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560" name="Group 1">
          <a:hlinkClick xmlns:r="http://schemas.openxmlformats.org/officeDocument/2006/relationships" r:id="rId1" tooltip="Click to Proceed"/>
          <a:extLst>
            <a:ext uri="{FF2B5EF4-FFF2-40B4-BE49-F238E27FC236}">
              <a16:creationId xmlns:a16="http://schemas.microsoft.com/office/drawing/2014/main" id="{00000000-0008-0000-0200-000068553D00}"/>
            </a:ext>
          </a:extLst>
        </xdr:cNvPr>
        <xdr:cNvGrpSpPr>
          <a:grpSpLocks/>
        </xdr:cNvGrpSpPr>
      </xdr:nvGrpSpPr>
      <xdr:grpSpPr bwMode="auto">
        <a:xfrm>
          <a:off x="7102974" y="57150"/>
          <a:ext cx="1209675" cy="763391"/>
          <a:chOff x="804" y="5"/>
          <a:chExt cx="116" cy="73"/>
        </a:xfrm>
      </xdr:grpSpPr>
      <xdr:sp macro="" textlink="">
        <xdr:nvSpPr>
          <xdr:cNvPr id="4019562" name="AutoShape 2">
            <a:extLst>
              <a:ext uri="{FF2B5EF4-FFF2-40B4-BE49-F238E27FC236}">
                <a16:creationId xmlns:a16="http://schemas.microsoft.com/office/drawing/2014/main" id="{00000000-0008-0000-0200-00006A5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561" name="Picture 4">
          <a:extLst>
            <a:ext uri="{FF2B5EF4-FFF2-40B4-BE49-F238E27FC236}">
              <a16:creationId xmlns:a16="http://schemas.microsoft.com/office/drawing/2014/main" id="{00000000-0008-0000-0200-000069553D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29300" y="10039350"/>
          <a:ext cx="523875" cy="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878" name="Group 10">
          <a:hlinkClick xmlns:r="http://schemas.openxmlformats.org/officeDocument/2006/relationships" r:id="rId1" tooltip="Back to Cover Page"/>
          <a:extLst>
            <a:ext uri="{FF2B5EF4-FFF2-40B4-BE49-F238E27FC236}">
              <a16:creationId xmlns:a16="http://schemas.microsoft.com/office/drawing/2014/main" id="{00000000-0008-0000-1500-00000E993D00}"/>
            </a:ext>
          </a:extLst>
        </xdr:cNvPr>
        <xdr:cNvGrpSpPr>
          <a:grpSpLocks/>
        </xdr:cNvGrpSpPr>
      </xdr:nvGrpSpPr>
      <xdr:grpSpPr bwMode="auto">
        <a:xfrm>
          <a:off x="7400925" y="104775"/>
          <a:ext cx="0" cy="742950"/>
          <a:chOff x="744" y="11"/>
          <a:chExt cx="113" cy="74"/>
        </a:xfrm>
      </xdr:grpSpPr>
      <xdr:sp macro="" textlink="">
        <xdr:nvSpPr>
          <xdr:cNvPr id="4036879" name="AutoShape 7">
            <a:extLst>
              <a:ext uri="{FF2B5EF4-FFF2-40B4-BE49-F238E27FC236}">
                <a16:creationId xmlns:a16="http://schemas.microsoft.com/office/drawing/2014/main" id="{00000000-0008-0000-1500-00000F99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500-000008400000}"/>
              </a:ext>
            </a:extLst>
          </xdr:cNvPr>
          <xdr:cNvSpPr txBox="1">
            <a:spLocks noChangeArrowheads="1"/>
          </xdr:cNvSpPr>
        </xdr:nvSpPr>
        <xdr:spPr bwMode="auto">
          <a:xfrm>
            <a:off x="7400925" y="-1193502889215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684" name="Group 6">
          <a:hlinkClick xmlns:r="http://schemas.openxmlformats.org/officeDocument/2006/relationships" r:id="rId1" tooltip="Click for Sch-1"/>
          <a:extLst>
            <a:ext uri="{FF2B5EF4-FFF2-40B4-BE49-F238E27FC236}">
              <a16:creationId xmlns:a16="http://schemas.microsoft.com/office/drawing/2014/main" id="{00000000-0008-0000-0300-0000848F3600}"/>
            </a:ext>
          </a:extLst>
        </xdr:cNvPr>
        <xdr:cNvGrpSpPr>
          <a:grpSpLocks/>
        </xdr:cNvGrpSpPr>
      </xdr:nvGrpSpPr>
      <xdr:grpSpPr bwMode="auto">
        <a:xfrm>
          <a:off x="7477125" y="47625"/>
          <a:ext cx="0" cy="695325"/>
          <a:chOff x="804" y="5"/>
          <a:chExt cx="116" cy="73"/>
        </a:xfrm>
      </xdr:grpSpPr>
      <xdr:sp macro="" textlink="">
        <xdr:nvSpPr>
          <xdr:cNvPr id="3575685" name="AutoShape 2">
            <a:extLst>
              <a:ext uri="{FF2B5EF4-FFF2-40B4-BE49-F238E27FC236}">
                <a16:creationId xmlns:a16="http://schemas.microsoft.com/office/drawing/2014/main" id="{00000000-0008-0000-0300-0000858F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1498532791282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247650</xdr:colOff>
      <xdr:row>0</xdr:row>
      <xdr:rowOff>28575</xdr:rowOff>
    </xdr:from>
    <xdr:to>
      <xdr:col>11</xdr:col>
      <xdr:colOff>1362075</xdr:colOff>
      <xdr:row>2</xdr:row>
      <xdr:rowOff>266700</xdr:rowOff>
    </xdr:to>
    <xdr:grpSp>
      <xdr:nvGrpSpPr>
        <xdr:cNvPr id="3911133" name="Group 38">
          <a:hlinkClick xmlns:r="http://schemas.openxmlformats.org/officeDocument/2006/relationships" r:id="rId1" tooltip="Click for Sch-2"/>
          <a:extLst>
            <a:ext uri="{FF2B5EF4-FFF2-40B4-BE49-F238E27FC236}">
              <a16:creationId xmlns:a16="http://schemas.microsoft.com/office/drawing/2014/main" id="{00000000-0008-0000-0400-0000DDAD3B00}"/>
            </a:ext>
          </a:extLst>
        </xdr:cNvPr>
        <xdr:cNvGrpSpPr>
          <a:grpSpLocks/>
        </xdr:cNvGrpSpPr>
      </xdr:nvGrpSpPr>
      <xdr:grpSpPr bwMode="auto">
        <a:xfrm>
          <a:off x="14137821" y="28575"/>
          <a:ext cx="0" cy="646339"/>
          <a:chOff x="804" y="5"/>
          <a:chExt cx="116" cy="73"/>
        </a:xfrm>
      </xdr:grpSpPr>
      <xdr:sp macro="" textlink="">
        <xdr:nvSpPr>
          <xdr:cNvPr id="3911134" name="AutoShape 39">
            <a:extLst>
              <a:ext uri="{FF2B5EF4-FFF2-40B4-BE49-F238E27FC236}">
                <a16:creationId xmlns:a16="http://schemas.microsoft.com/office/drawing/2014/main" id="{00000000-0008-0000-0400-0000DE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154150" y="10499167755731"/>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494" name="Group 38">
          <a:hlinkClick xmlns:r="http://schemas.openxmlformats.org/officeDocument/2006/relationships" r:id="rId1" tooltip="Click for Sch-2"/>
          <a:extLst>
            <a:ext uri="{FF2B5EF4-FFF2-40B4-BE49-F238E27FC236}">
              <a16:creationId xmlns:a16="http://schemas.microsoft.com/office/drawing/2014/main" id="{00000000-0008-0000-0500-00000E593D00}"/>
            </a:ext>
          </a:extLst>
        </xdr:cNvPr>
        <xdr:cNvGrpSpPr>
          <a:grpSpLocks/>
        </xdr:cNvGrpSpPr>
      </xdr:nvGrpSpPr>
      <xdr:grpSpPr bwMode="auto">
        <a:xfrm>
          <a:off x="8220075" y="28575"/>
          <a:ext cx="1114425" cy="638175"/>
          <a:chOff x="804" y="5"/>
          <a:chExt cx="116" cy="73"/>
        </a:xfrm>
      </xdr:grpSpPr>
      <xdr:sp macro="" textlink="">
        <xdr:nvSpPr>
          <xdr:cNvPr id="4020495" name="AutoShape 39">
            <a:extLst>
              <a:ext uri="{FF2B5EF4-FFF2-40B4-BE49-F238E27FC236}">
                <a16:creationId xmlns:a16="http://schemas.microsoft.com/office/drawing/2014/main" id="{00000000-0008-0000-0500-00000F5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519" name="Group 1">
          <a:hlinkClick xmlns:r="http://schemas.openxmlformats.org/officeDocument/2006/relationships" r:id="rId1" tooltip="Click for Sch-3"/>
          <a:extLst>
            <a:ext uri="{FF2B5EF4-FFF2-40B4-BE49-F238E27FC236}">
              <a16:creationId xmlns:a16="http://schemas.microsoft.com/office/drawing/2014/main" id="{00000000-0008-0000-0600-00000F5D3D00}"/>
            </a:ext>
          </a:extLst>
        </xdr:cNvPr>
        <xdr:cNvGrpSpPr>
          <a:grpSpLocks/>
        </xdr:cNvGrpSpPr>
      </xdr:nvGrpSpPr>
      <xdr:grpSpPr bwMode="auto">
        <a:xfrm>
          <a:off x="9926171" y="19050"/>
          <a:ext cx="1100417" cy="854449"/>
          <a:chOff x="804" y="5"/>
          <a:chExt cx="116" cy="73"/>
        </a:xfrm>
      </xdr:grpSpPr>
      <xdr:sp macro="" textlink="">
        <xdr:nvSpPr>
          <xdr:cNvPr id="4021520" name="AutoShape 2">
            <a:extLst>
              <a:ext uri="{FF2B5EF4-FFF2-40B4-BE49-F238E27FC236}">
                <a16:creationId xmlns:a16="http://schemas.microsoft.com/office/drawing/2014/main" id="{00000000-0008-0000-0600-0000105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542" name="Group 1">
          <a:hlinkClick xmlns:r="http://schemas.openxmlformats.org/officeDocument/2006/relationships" r:id="rId1" tooltip="Click for Sch-3"/>
          <a:extLst>
            <a:ext uri="{FF2B5EF4-FFF2-40B4-BE49-F238E27FC236}">
              <a16:creationId xmlns:a16="http://schemas.microsoft.com/office/drawing/2014/main" id="{00000000-0008-0000-0700-00000E613D00}"/>
            </a:ext>
          </a:extLst>
        </xdr:cNvPr>
        <xdr:cNvGrpSpPr>
          <a:grpSpLocks/>
        </xdr:cNvGrpSpPr>
      </xdr:nvGrpSpPr>
      <xdr:grpSpPr bwMode="auto">
        <a:xfrm>
          <a:off x="7636669" y="19050"/>
          <a:ext cx="1114425" cy="654844"/>
          <a:chOff x="804" y="5"/>
          <a:chExt cx="116" cy="73"/>
        </a:xfrm>
      </xdr:grpSpPr>
      <xdr:sp macro="" textlink="">
        <xdr:nvSpPr>
          <xdr:cNvPr id="4022543" name="AutoShape 2">
            <a:extLst>
              <a:ext uri="{FF2B5EF4-FFF2-40B4-BE49-F238E27FC236}">
                <a16:creationId xmlns:a16="http://schemas.microsoft.com/office/drawing/2014/main" id="{00000000-0008-0000-0700-00000F6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566" name="Group 1">
          <a:hlinkClick xmlns:r="http://schemas.openxmlformats.org/officeDocument/2006/relationships" r:id="rId1" tooltip="Click for Sch-4"/>
          <a:extLst>
            <a:ext uri="{FF2B5EF4-FFF2-40B4-BE49-F238E27FC236}">
              <a16:creationId xmlns:a16="http://schemas.microsoft.com/office/drawing/2014/main" id="{00000000-0008-0000-0900-00000E653D00}"/>
            </a:ext>
          </a:extLst>
        </xdr:cNvPr>
        <xdr:cNvGrpSpPr>
          <a:grpSpLocks/>
        </xdr:cNvGrpSpPr>
      </xdr:nvGrpSpPr>
      <xdr:grpSpPr bwMode="auto">
        <a:xfrm>
          <a:off x="7650956" y="19050"/>
          <a:ext cx="1109663" cy="666750"/>
          <a:chOff x="804" y="5"/>
          <a:chExt cx="116" cy="73"/>
        </a:xfrm>
      </xdr:grpSpPr>
      <xdr:sp macro="" textlink="">
        <xdr:nvSpPr>
          <xdr:cNvPr id="4023567" name="AutoShape 2">
            <a:extLst>
              <a:ext uri="{FF2B5EF4-FFF2-40B4-BE49-F238E27FC236}">
                <a16:creationId xmlns:a16="http://schemas.microsoft.com/office/drawing/2014/main" id="{00000000-0008-0000-0900-00000F6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590" name="Group 1">
          <a:hlinkClick xmlns:r="http://schemas.openxmlformats.org/officeDocument/2006/relationships" r:id="rId1" tooltip="Click for Sch-5"/>
          <a:extLst>
            <a:ext uri="{FF2B5EF4-FFF2-40B4-BE49-F238E27FC236}">
              <a16:creationId xmlns:a16="http://schemas.microsoft.com/office/drawing/2014/main" id="{00000000-0008-0000-0A00-00000E693D00}"/>
            </a:ext>
          </a:extLst>
        </xdr:cNvPr>
        <xdr:cNvGrpSpPr>
          <a:grpSpLocks/>
        </xdr:cNvGrpSpPr>
      </xdr:nvGrpSpPr>
      <xdr:grpSpPr bwMode="auto">
        <a:xfrm>
          <a:off x="8724900" y="19050"/>
          <a:ext cx="1104900" cy="695325"/>
          <a:chOff x="804" y="5"/>
          <a:chExt cx="116" cy="73"/>
        </a:xfrm>
      </xdr:grpSpPr>
      <xdr:sp macro="" textlink="">
        <xdr:nvSpPr>
          <xdr:cNvPr id="4024591" name="AutoShape 2">
            <a:extLst>
              <a:ext uri="{FF2B5EF4-FFF2-40B4-BE49-F238E27FC236}">
                <a16:creationId xmlns:a16="http://schemas.microsoft.com/office/drawing/2014/main" id="{00000000-0008-0000-0A00-00000F6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drawing" Target="../drawings/drawing8.xml"/><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drawing" Target="../drawings/drawing9.xml"/><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3" Type="http://schemas.openxmlformats.org/officeDocument/2006/relationships/printerSettings" Target="../printerSettings/printerSettings231.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drawing" Target="../drawings/drawing10.xml"/><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55.bin"/><Relationship Id="rId13" Type="http://schemas.openxmlformats.org/officeDocument/2006/relationships/printerSettings" Target="../printerSettings/printerSettings260.bin"/><Relationship Id="rId18" Type="http://schemas.openxmlformats.org/officeDocument/2006/relationships/printerSettings" Target="../printerSettings/printerSettings265.bin"/><Relationship Id="rId3" Type="http://schemas.openxmlformats.org/officeDocument/2006/relationships/printerSettings" Target="../printerSettings/printerSettings250.bin"/><Relationship Id="rId21" Type="http://schemas.openxmlformats.org/officeDocument/2006/relationships/printerSettings" Target="../printerSettings/printerSettings268.bin"/><Relationship Id="rId7" Type="http://schemas.openxmlformats.org/officeDocument/2006/relationships/printerSettings" Target="../printerSettings/printerSettings254.bin"/><Relationship Id="rId12" Type="http://schemas.openxmlformats.org/officeDocument/2006/relationships/printerSettings" Target="../printerSettings/printerSettings259.bin"/><Relationship Id="rId17" Type="http://schemas.openxmlformats.org/officeDocument/2006/relationships/printerSettings" Target="../printerSettings/printerSettings264.bin"/><Relationship Id="rId2" Type="http://schemas.openxmlformats.org/officeDocument/2006/relationships/printerSettings" Target="../printerSettings/printerSettings249.bin"/><Relationship Id="rId16" Type="http://schemas.openxmlformats.org/officeDocument/2006/relationships/printerSettings" Target="../printerSettings/printerSettings263.bin"/><Relationship Id="rId20" Type="http://schemas.openxmlformats.org/officeDocument/2006/relationships/printerSettings" Target="../printerSettings/printerSettings267.bin"/><Relationship Id="rId1" Type="http://schemas.openxmlformats.org/officeDocument/2006/relationships/printerSettings" Target="../printerSettings/printerSettings248.bin"/><Relationship Id="rId6" Type="http://schemas.openxmlformats.org/officeDocument/2006/relationships/printerSettings" Target="../printerSettings/printerSettings253.bin"/><Relationship Id="rId11" Type="http://schemas.openxmlformats.org/officeDocument/2006/relationships/printerSettings" Target="../printerSettings/printerSettings258.bin"/><Relationship Id="rId5" Type="http://schemas.openxmlformats.org/officeDocument/2006/relationships/printerSettings" Target="../printerSettings/printerSettings252.bin"/><Relationship Id="rId15" Type="http://schemas.openxmlformats.org/officeDocument/2006/relationships/printerSettings" Target="../printerSettings/printerSettings262.bin"/><Relationship Id="rId23" Type="http://schemas.openxmlformats.org/officeDocument/2006/relationships/drawing" Target="../drawings/drawing11.xml"/><Relationship Id="rId10" Type="http://schemas.openxmlformats.org/officeDocument/2006/relationships/printerSettings" Target="../printerSettings/printerSettings257.bin"/><Relationship Id="rId19" Type="http://schemas.openxmlformats.org/officeDocument/2006/relationships/printerSettings" Target="../printerSettings/printerSettings266.bin"/><Relationship Id="rId4" Type="http://schemas.openxmlformats.org/officeDocument/2006/relationships/printerSettings" Target="../printerSettings/printerSettings251.bin"/><Relationship Id="rId9" Type="http://schemas.openxmlformats.org/officeDocument/2006/relationships/printerSettings" Target="../printerSettings/printerSettings256.bin"/><Relationship Id="rId14" Type="http://schemas.openxmlformats.org/officeDocument/2006/relationships/printerSettings" Target="../printerSettings/printerSettings261.bin"/><Relationship Id="rId22" Type="http://schemas.openxmlformats.org/officeDocument/2006/relationships/printerSettings" Target="../printerSettings/printerSettings26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drawing" Target="../drawings/drawing12.xml"/><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drawing" Target="../drawings/drawing13.xml"/><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drawing" Target="../drawings/drawing14.xml"/><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drawing" Target="../drawings/drawing15.xml"/><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drawing" Target="../drawings/drawing16.xml"/><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drawing" Target="../drawings/drawing17.xml"/><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21" Type="http://schemas.openxmlformats.org/officeDocument/2006/relationships/printerSettings" Target="../printerSettings/printerSettings39.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20" Type="http://schemas.openxmlformats.org/officeDocument/2006/relationships/printerSettings" Target="../printerSettings/printerSettings38.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23" Type="http://schemas.openxmlformats.org/officeDocument/2006/relationships/drawing" Target="../drawings/drawing1.xml"/><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 Id="rId22"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18" Type="http://schemas.openxmlformats.org/officeDocument/2006/relationships/printerSettings" Target="../printerSettings/printerSettings407.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17" Type="http://schemas.openxmlformats.org/officeDocument/2006/relationships/printerSettings" Target="../printerSettings/printerSettings406.bin"/><Relationship Id="rId2" Type="http://schemas.openxmlformats.org/officeDocument/2006/relationships/printerSettings" Target="../printerSettings/printerSettings391.bin"/><Relationship Id="rId16" Type="http://schemas.openxmlformats.org/officeDocument/2006/relationships/printerSettings" Target="../printerSettings/printerSettings405.bin"/><Relationship Id="rId20" Type="http://schemas.openxmlformats.org/officeDocument/2006/relationships/drawing" Target="../drawings/drawing18.xml"/><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5" Type="http://schemas.openxmlformats.org/officeDocument/2006/relationships/printerSettings" Target="../printerSettings/printerSettings404.bin"/><Relationship Id="rId10" Type="http://schemas.openxmlformats.org/officeDocument/2006/relationships/printerSettings" Target="../printerSettings/printerSettings399.bin"/><Relationship Id="rId19" Type="http://schemas.openxmlformats.org/officeDocument/2006/relationships/printerSettings" Target="../printerSettings/printerSettings408.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drawing" Target="../drawings/drawing19.xm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drawing" Target="../drawings/drawing20.xml"/><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10" Type="http://schemas.openxmlformats.org/officeDocument/2006/relationships/printerSettings" Target="../printerSettings/printerSettings459.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9.bin"/><Relationship Id="rId13" Type="http://schemas.openxmlformats.org/officeDocument/2006/relationships/printerSettings" Target="../printerSettings/printerSettings74.bin"/><Relationship Id="rId18" Type="http://schemas.openxmlformats.org/officeDocument/2006/relationships/printerSettings" Target="../printerSettings/printerSettings79.bin"/><Relationship Id="rId3" Type="http://schemas.openxmlformats.org/officeDocument/2006/relationships/printerSettings" Target="../printerSettings/printerSettings64.bin"/><Relationship Id="rId21" Type="http://schemas.openxmlformats.org/officeDocument/2006/relationships/printerSettings" Target="../printerSettings/printerSettings82.bin"/><Relationship Id="rId7" Type="http://schemas.openxmlformats.org/officeDocument/2006/relationships/printerSettings" Target="../printerSettings/printerSettings68.bin"/><Relationship Id="rId12" Type="http://schemas.openxmlformats.org/officeDocument/2006/relationships/printerSettings" Target="../printerSettings/printerSettings73.bin"/><Relationship Id="rId17" Type="http://schemas.openxmlformats.org/officeDocument/2006/relationships/printerSettings" Target="../printerSettings/printerSettings78.bin"/><Relationship Id="rId2" Type="http://schemas.openxmlformats.org/officeDocument/2006/relationships/printerSettings" Target="../printerSettings/printerSettings63.bin"/><Relationship Id="rId16" Type="http://schemas.openxmlformats.org/officeDocument/2006/relationships/printerSettings" Target="../printerSettings/printerSettings77.bin"/><Relationship Id="rId20" Type="http://schemas.openxmlformats.org/officeDocument/2006/relationships/printerSettings" Target="../printerSettings/printerSettings81.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printerSettings" Target="../printerSettings/printerSettings72.bin"/><Relationship Id="rId5" Type="http://schemas.openxmlformats.org/officeDocument/2006/relationships/printerSettings" Target="../printerSettings/printerSettings66.bin"/><Relationship Id="rId15" Type="http://schemas.openxmlformats.org/officeDocument/2006/relationships/printerSettings" Target="../printerSettings/printerSettings76.bin"/><Relationship Id="rId23" Type="http://schemas.openxmlformats.org/officeDocument/2006/relationships/drawing" Target="../drawings/drawing3.xml"/><Relationship Id="rId10" Type="http://schemas.openxmlformats.org/officeDocument/2006/relationships/printerSettings" Target="../printerSettings/printerSettings71.bin"/><Relationship Id="rId19" Type="http://schemas.openxmlformats.org/officeDocument/2006/relationships/printerSettings" Target="../printerSettings/printerSettings80.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 Id="rId14" Type="http://schemas.openxmlformats.org/officeDocument/2006/relationships/printerSettings" Target="../printerSettings/printerSettings75.bin"/><Relationship Id="rId22"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13" Type="http://schemas.openxmlformats.org/officeDocument/2006/relationships/printerSettings" Target="../printerSettings/printerSettings96.bin"/><Relationship Id="rId18" Type="http://schemas.openxmlformats.org/officeDocument/2006/relationships/printerSettings" Target="../printerSettings/printerSettings101.bin"/><Relationship Id="rId3" Type="http://schemas.openxmlformats.org/officeDocument/2006/relationships/printerSettings" Target="../printerSettings/printerSettings86.bin"/><Relationship Id="rId21" Type="http://schemas.openxmlformats.org/officeDocument/2006/relationships/printerSettings" Target="../printerSettings/printerSettings104.bin"/><Relationship Id="rId7" Type="http://schemas.openxmlformats.org/officeDocument/2006/relationships/printerSettings" Target="../printerSettings/printerSettings90.bin"/><Relationship Id="rId12" Type="http://schemas.openxmlformats.org/officeDocument/2006/relationships/printerSettings" Target="../printerSettings/printerSettings95.bin"/><Relationship Id="rId17" Type="http://schemas.openxmlformats.org/officeDocument/2006/relationships/printerSettings" Target="../printerSettings/printerSettings100.bin"/><Relationship Id="rId2" Type="http://schemas.openxmlformats.org/officeDocument/2006/relationships/printerSettings" Target="../printerSettings/printerSettings85.bin"/><Relationship Id="rId16" Type="http://schemas.openxmlformats.org/officeDocument/2006/relationships/printerSettings" Target="../printerSettings/printerSettings99.bin"/><Relationship Id="rId20" Type="http://schemas.openxmlformats.org/officeDocument/2006/relationships/printerSettings" Target="../printerSettings/printerSettings103.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11" Type="http://schemas.openxmlformats.org/officeDocument/2006/relationships/printerSettings" Target="../printerSettings/printerSettings94.bin"/><Relationship Id="rId5" Type="http://schemas.openxmlformats.org/officeDocument/2006/relationships/printerSettings" Target="../printerSettings/printerSettings88.bin"/><Relationship Id="rId15" Type="http://schemas.openxmlformats.org/officeDocument/2006/relationships/printerSettings" Target="../printerSettings/printerSettings98.bin"/><Relationship Id="rId23" Type="http://schemas.openxmlformats.org/officeDocument/2006/relationships/drawing" Target="../drawings/drawing4.xml"/><Relationship Id="rId10" Type="http://schemas.openxmlformats.org/officeDocument/2006/relationships/printerSettings" Target="../printerSettings/printerSettings93.bin"/><Relationship Id="rId19" Type="http://schemas.openxmlformats.org/officeDocument/2006/relationships/printerSettings" Target="../printerSettings/printerSettings102.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 Id="rId22"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drawing" Target="../drawings/drawing5.x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23" Type="http://schemas.openxmlformats.org/officeDocument/2006/relationships/drawing" Target="../drawings/drawing6.xml"/><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4.bin"/><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3" Type="http://schemas.openxmlformats.org/officeDocument/2006/relationships/printerSettings" Target="../printerSettings/printerSettings149.bin"/><Relationship Id="rId7" Type="http://schemas.openxmlformats.org/officeDocument/2006/relationships/printerSettings" Target="../printerSettings/printerSettings153.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drawing" Target="../drawings/drawing7.xml"/><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5"/>
  <sheetViews>
    <sheetView workbookViewId="0">
      <selection activeCell="C5" sqref="C5"/>
    </sheetView>
  </sheetViews>
  <sheetFormatPr defaultRowHeight="16.5"/>
  <cols>
    <col min="1" max="1" width="18" customWidth="1"/>
    <col min="2" max="2" width="71.875" customWidth="1"/>
  </cols>
  <sheetData>
    <row r="1" spans="1:8" ht="31.5">
      <c r="A1" s="279" t="s">
        <v>466</v>
      </c>
      <c r="B1" s="717" t="s">
        <v>595</v>
      </c>
      <c r="C1" s="715"/>
      <c r="D1" s="715"/>
      <c r="E1" s="715"/>
      <c r="F1" s="715"/>
      <c r="G1" s="715"/>
      <c r="H1" s="715"/>
    </row>
    <row r="2" spans="1:8">
      <c r="B2" s="463"/>
    </row>
    <row r="3" spans="1:8">
      <c r="A3" t="s">
        <v>310</v>
      </c>
      <c r="B3" s="940" t="s">
        <v>596</v>
      </c>
    </row>
    <row r="5" spans="1:8">
      <c r="A5" t="s">
        <v>586</v>
      </c>
      <c r="B5" s="938" t="s">
        <v>597</v>
      </c>
      <c r="C5" s="716"/>
      <c r="D5" s="716"/>
      <c r="E5" s="716"/>
      <c r="F5" s="716"/>
      <c r="G5" s="716"/>
      <c r="H5" s="716"/>
    </row>
  </sheetData>
  <sheetProtection formatColumns="0" formatRows="0" selectLockedCells="1" selectUnlockedCells="1"/>
  <customSheetViews>
    <customSheetView guid="{9AABADBB-0C61-4F6E-8EBA-FB1F391DCDF7}" state="hidden">
      <selection activeCell="B19" sqref="B19"/>
      <pageMargins left="0.75" right="0.75" top="1" bottom="1" header="0.5" footer="0.5"/>
      <pageSetup orientation="portrait" r:id="rId1"/>
      <headerFooter alignWithMargins="0"/>
    </customSheetView>
    <customSheetView guid="{17F5C48B-526E-48D2-9F97-823D578F9893}" state="hidden">
      <selection activeCell="B15" sqref="B15:B16"/>
      <pageMargins left="0.75" right="0.75" top="1" bottom="1" header="0.5" footer="0.5"/>
      <pageSetup orientation="portrait" r:id="rId2"/>
      <headerFooter alignWithMargins="0"/>
    </customSheetView>
    <customSheetView guid="{E81F0721-C35D-4189-B675-E46A21339863}" state="hidden">
      <selection activeCell="B11" sqref="B11"/>
      <pageMargins left="0.75" right="0.75" top="1" bottom="1" header="0.5" footer="0.5"/>
      <pageSetup orientation="portrait" r:id="rId3"/>
      <headerFooter alignWithMargins="0"/>
    </customSheetView>
    <customSheetView guid="{223BC0FC-814D-40F0-9795-CE82A16FF3A5}" state="hidden">
      <selection activeCell="B10" sqref="B10"/>
      <pageMargins left="0.75" right="0.75" top="1" bottom="1" header="0.5" footer="0.5"/>
      <pageSetup orientation="portrait" r:id="rId4"/>
      <headerFooter alignWithMargins="0"/>
    </customSheetView>
    <customSheetView guid="{D53177B2-31EC-4222-B97A-A37DCFD9E45B}" state="hidden">
      <selection activeCell="B1" sqref="B1:H1"/>
      <pageMargins left="0.75" right="0.75" top="1" bottom="1" header="0.5" footer="0.5"/>
      <pageSetup orientation="portrait" r:id="rId5"/>
      <headerFooter alignWithMargins="0"/>
    </customSheetView>
    <customSheetView guid="{B3CE7B10-A914-4559-A6DA-AED8C22AFD6D}" state="hidden">
      <selection activeCell="B7" sqref="B7"/>
      <pageMargins left="0.75" right="0.75" top="1" bottom="1" header="0.5" footer="0.5"/>
      <pageSetup orientation="portrait" r:id="rId6"/>
      <headerFooter alignWithMargins="0"/>
    </customSheetView>
    <customSheetView guid="{7487ED9F-BBED-4B2A-9631-22F1A430946B}" state="hidden">
      <selection activeCell="B2" sqref="B2"/>
      <pageMargins left="0.75" right="0.75" top="1" bottom="1" header="0.5" footer="0.5"/>
      <pageSetup orientation="portrait" r:id="rId7"/>
      <headerFooter alignWithMargins="0"/>
    </customSheetView>
    <customSheetView guid="{A7DBDDEF-9245-44C6-9EBF-032DB6E1C0A2}" state="hidden">
      <selection activeCell="B8" sqref="B8"/>
      <pageMargins left="0.75" right="0.75" top="1" bottom="1" header="0.5" footer="0.5"/>
      <pageSetup orientation="portrait" r:id="rId8"/>
      <headerFooter alignWithMargins="0"/>
    </customSheetView>
    <customSheetView guid="{E9F4E142-7D26-464D-BECA-4F3806DB1FE1}" state="hidden">
      <selection activeCell="B10" sqref="B10"/>
      <pageMargins left="0.75" right="0.75" top="1" bottom="1" header="0.5" footer="0.5"/>
      <pageSetup orientation="portrait" r:id="rId9"/>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0"/>
      <headerFooter alignWithMargins="0"/>
    </customSheetView>
    <customSheetView guid="{B23AD343-29DA-4CE0-BD10-47BF44F3782F}" state="hidden">
      <selection activeCell="B10" sqref="B10"/>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EE46BCD1-F715-4FA9-A5FC-1B125AD601E0}" state="hidden">
      <selection activeCell="B5" sqref="B5:H5"/>
      <pageMargins left="0.75" right="0.75" top="1" bottom="1" header="0.5" footer="0.5"/>
      <pageSetup orientation="portrait" r:id="rId13"/>
      <headerFooter alignWithMargins="0"/>
    </customSheetView>
    <customSheetView guid="{D0757F9E-DF41-4B40-A5E5-F4F8FDD8D61D}" state="hidden">
      <selection activeCell="B6" sqref="B6"/>
      <pageMargins left="0.75" right="0.75" top="1" bottom="1" header="0.5" footer="0.5"/>
      <pageSetup orientation="portrait" r:id="rId14"/>
      <headerFooter alignWithMargins="0"/>
    </customSheetView>
    <customSheetView guid="{E97134B6-5E8D-4951-8DA0-73D065532361}" state="hidden">
      <selection activeCell="B1" sqref="B1:H1"/>
      <pageMargins left="0.75" right="0.75" top="1" bottom="1" header="0.5" footer="0.5"/>
      <pageSetup orientation="portrait" r:id="rId15"/>
      <headerFooter alignWithMargins="0"/>
    </customSheetView>
    <customSheetView guid="{B835C05C-B615-4DCB-982D-4519616B3CD8}" state="hidden">
      <selection activeCell="B11" sqref="B11"/>
      <pageMargins left="0.75" right="0.75" top="1" bottom="1" header="0.5" footer="0.5"/>
      <pageSetup orientation="portrait" r:id="rId16"/>
      <headerFooter alignWithMargins="0"/>
    </customSheetView>
    <customSheetView guid="{9154002C-6C58-44C9-AE93-0E761C3D01FD}" state="hidden">
      <selection activeCell="B19" sqref="B19"/>
      <pageMargins left="0.75" right="0.75" top="1" bottom="1" header="0.5" footer="0.5"/>
      <pageSetup orientation="portrait" r:id="rId17"/>
      <headerFooter alignWithMargins="0"/>
    </customSheetView>
  </customSheetViews>
  <phoneticPr fontId="31" type="noConversion"/>
  <pageMargins left="0.75" right="0.75" top="1" bottom="1" header="0.5" footer="0.5"/>
  <pageSetup orientation="portrait" r:id="rId1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5" customWidth="1"/>
    <col min="2" max="2" width="42.25" style="366" customWidth="1"/>
    <col min="3" max="3" width="7.625" style="365" customWidth="1"/>
    <col min="4" max="4" width="9.125" style="365" customWidth="1"/>
    <col min="5" max="5" width="12.75" style="365" customWidth="1"/>
    <col min="6" max="6" width="14.625" style="365" customWidth="1"/>
    <col min="7" max="26" width="9" style="179"/>
    <col min="27" max="27" width="9" style="179" hidden="1" customWidth="1"/>
    <col min="28" max="29" width="17.625" style="179" hidden="1" customWidth="1"/>
    <col min="30" max="30" width="9" style="179" hidden="1" customWidth="1"/>
    <col min="31" max="31" width="15.5" style="179" hidden="1" customWidth="1"/>
    <col min="32" max="32" width="15.375" style="179" hidden="1" customWidth="1"/>
    <col min="33" max="44" width="9" style="179"/>
    <col min="45" max="16384" width="9" style="324"/>
  </cols>
  <sheetData>
    <row r="1" spans="1:32">
      <c r="A1" s="59" t="str">
        <f>Cover!B3</f>
        <v>SRTS-II/C&amp;M/WC-4284/NIT-268(E)/2025---SR2/T/S-MISC/DOM/C00/25/04425; RFX:5002004385</v>
      </c>
      <c r="B1" s="60"/>
      <c r="C1" s="61"/>
      <c r="D1" s="61"/>
      <c r="E1" s="7"/>
      <c r="F1" s="8" t="s">
        <v>418</v>
      </c>
    </row>
    <row r="2" spans="1:32">
      <c r="A2" s="323"/>
      <c r="B2" s="364"/>
      <c r="C2" s="325"/>
      <c r="D2" s="325"/>
      <c r="E2" s="324"/>
      <c r="F2" s="324"/>
    </row>
    <row r="3" spans="1:32" ht="51.75" customHeight="1">
      <c r="A3" s="1136" t="str">
        <f>Cover!$B$2</f>
        <v>Implementation of 3rd Party Filed Quality Assurance for 765kV D/c Koppal PS- Narendra (New) Transmission line (TL02)</v>
      </c>
      <c r="B3" s="1136"/>
      <c r="C3" s="1136"/>
      <c r="D3" s="1136"/>
      <c r="E3" s="1136"/>
      <c r="F3" s="1136"/>
      <c r="AA3" s="184" t="s">
        <v>341</v>
      </c>
      <c r="AC3" s="185">
        <f>IF(ISERROR(#REF!/('Sch-6'!D15+'Sch-6'!D17+'Sch-6'!D19)),0,#REF!/( 'Sch-6'!D15+'Sch-6'!D17+'Sch-6'!D19))</f>
        <v>0</v>
      </c>
    </row>
    <row r="4" spans="1:32">
      <c r="A4" s="1138" t="s">
        <v>414</v>
      </c>
      <c r="B4" s="1138"/>
      <c r="C4" s="1138"/>
      <c r="D4" s="1138"/>
      <c r="E4" s="1138"/>
      <c r="F4" s="1138"/>
      <c r="AA4" s="184" t="s">
        <v>342</v>
      </c>
      <c r="AC4" s="185" t="e">
        <f>#REF!</f>
        <v>#REF!</v>
      </c>
    </row>
    <row r="5" spans="1:32">
      <c r="AA5" s="184" t="s">
        <v>347</v>
      </c>
      <c r="AC5" s="185">
        <f>IF(ISERROR(#REF!/#REF!),0,#REF! /#REF!)</f>
        <v>0</v>
      </c>
    </row>
    <row r="6" spans="1:32">
      <c r="A6" s="32" t="str">
        <f>'Sch-1.'!A7</f>
        <v>Bidder’s Name and Address (Lead Partner) :</v>
      </c>
      <c r="B6" s="33"/>
      <c r="C6" s="33"/>
      <c r="D6" s="33"/>
      <c r="E6" s="67" t="s">
        <v>388</v>
      </c>
      <c r="F6" s="1"/>
      <c r="AA6" s="184" t="s">
        <v>348</v>
      </c>
      <c r="AC6" s="185" t="e">
        <f>#REF!</f>
        <v>#REF!</v>
      </c>
    </row>
    <row r="7" spans="1:32">
      <c r="A7" s="1170" t="str">
        <f>'Sch-1.'!A9</f>
        <v/>
      </c>
      <c r="B7" s="1170"/>
      <c r="C7" s="1170"/>
      <c r="D7" s="1170"/>
      <c r="E7" s="303" t="str">
        <f>'Sch-1.'!I9</f>
        <v>C&amp;M Department</v>
      </c>
      <c r="F7" s="1"/>
      <c r="AA7" s="184" t="s">
        <v>345</v>
      </c>
      <c r="AC7" s="185" t="e">
        <f>SUM(AC3:AC6)</f>
        <v>#REF!</v>
      </c>
    </row>
    <row r="8" spans="1:32">
      <c r="A8" s="32" t="s">
        <v>389</v>
      </c>
      <c r="B8" s="1171" t="str">
        <f>IF('Sch-1.'!C10=0, "", 'Sch-1.'!C10)</f>
        <v/>
      </c>
      <c r="C8" s="1171"/>
      <c r="D8" s="1171"/>
      <c r="E8" s="303" t="str">
        <f>'Sch-1.'!I10</f>
        <v>Power Grid Corporation of India Ltd.,</v>
      </c>
      <c r="F8" s="1"/>
    </row>
    <row r="9" spans="1:32">
      <c r="A9" s="32" t="s">
        <v>391</v>
      </c>
      <c r="B9" s="1171" t="str">
        <f>IF('Sch-1.'!C11=0, "", 'Sch-1.'!C11)</f>
        <v/>
      </c>
      <c r="C9" s="1171"/>
      <c r="D9" s="1171"/>
      <c r="E9" s="303" t="str">
        <f>'Sch-1.'!I11</f>
        <v>SR-II,RHQ</v>
      </c>
      <c r="F9" s="1"/>
    </row>
    <row r="10" spans="1:32">
      <c r="A10" s="326"/>
      <c r="B10" s="1172" t="str">
        <f>IF('Sch-1.'!C12=0, "", 'Sch-1.'!C12)</f>
        <v/>
      </c>
      <c r="C10" s="1172"/>
      <c r="D10" s="1172"/>
      <c r="E10" s="373" t="str">
        <f>'Sch-1.'!I12</f>
        <v>Singanayakanahalli,Yelahanka</v>
      </c>
      <c r="F10" s="324"/>
      <c r="AA10" s="184" t="s">
        <v>344</v>
      </c>
      <c r="AC10" s="185" t="e">
        <f>'Sch-1.'!#REF!</f>
        <v>#REF!</v>
      </c>
    </row>
    <row r="11" spans="1:32">
      <c r="A11" s="326"/>
      <c r="B11" s="1172" t="str">
        <f>IF('Sch-1.'!C13=0, "", 'Sch-1.'!C13)</f>
        <v/>
      </c>
      <c r="C11" s="1172"/>
      <c r="D11" s="1172"/>
      <c r="E11" s="373" t="str">
        <f>'Sch-1.'!I13</f>
        <v>Bangalore -560064</v>
      </c>
      <c r="F11" s="324"/>
      <c r="AA11" s="184"/>
      <c r="AC11" s="185"/>
    </row>
    <row r="12" spans="1:32">
      <c r="A12" s="326"/>
      <c r="B12" s="386"/>
      <c r="C12" s="386"/>
      <c r="D12" s="386"/>
      <c r="E12" s="373"/>
      <c r="F12" s="324"/>
      <c r="AA12" s="184"/>
      <c r="AC12" s="185"/>
    </row>
    <row r="13" spans="1:32">
      <c r="A13" s="33"/>
      <c r="B13" s="32"/>
      <c r="C13" s="32"/>
      <c r="D13" s="32"/>
      <c r="E13" s="32"/>
      <c r="F13" s="8" t="s">
        <v>276</v>
      </c>
      <c r="AB13" s="1143" t="s">
        <v>284</v>
      </c>
      <c r="AC13" s="1143"/>
      <c r="AD13" s="246" t="s">
        <v>288</v>
      </c>
      <c r="AE13" s="1143" t="s">
        <v>285</v>
      </c>
      <c r="AF13" s="1143"/>
    </row>
    <row r="14" spans="1:32" ht="30">
      <c r="A14" s="14" t="s">
        <v>360</v>
      </c>
      <c r="B14" s="14" t="s">
        <v>367</v>
      </c>
      <c r="C14" s="71" t="s">
        <v>352</v>
      </c>
      <c r="D14" s="71" t="s">
        <v>353</v>
      </c>
      <c r="E14" s="72" t="s">
        <v>369</v>
      </c>
      <c r="F14" s="72" t="s">
        <v>403</v>
      </c>
      <c r="AB14" s="189" t="s">
        <v>369</v>
      </c>
      <c r="AC14" s="189" t="s">
        <v>403</v>
      </c>
      <c r="AD14" s="246"/>
      <c r="AE14" s="189" t="s">
        <v>369</v>
      </c>
      <c r="AF14" s="189" t="s">
        <v>403</v>
      </c>
    </row>
    <row r="15" spans="1:32">
      <c r="A15" s="9">
        <v>1</v>
      </c>
      <c r="B15" s="9">
        <v>2</v>
      </c>
      <c r="C15" s="9">
        <v>3</v>
      </c>
      <c r="D15" s="9">
        <v>4</v>
      </c>
      <c r="E15" s="9">
        <v>5</v>
      </c>
      <c r="F15" s="9" t="s">
        <v>397</v>
      </c>
      <c r="AB15" s="191">
        <v>5</v>
      </c>
      <c r="AC15" s="191" t="s">
        <v>397</v>
      </c>
      <c r="AD15" s="246"/>
      <c r="AE15" s="191">
        <v>5</v>
      </c>
      <c r="AF15" s="191" t="s">
        <v>397</v>
      </c>
    </row>
    <row r="16" spans="1:32" s="465" customFormat="1">
      <c r="A16" s="487" t="e">
        <f>'Sch-1 '!#REF!</f>
        <v>#REF!</v>
      </c>
      <c r="B16" s="487" t="e">
        <f>'Sch-1 '!#REF!</f>
        <v>#REF!</v>
      </c>
      <c r="C16" s="487"/>
      <c r="D16" s="487"/>
      <c r="E16" s="395"/>
      <c r="F16" s="395"/>
      <c r="G16" s="478"/>
      <c r="H16" s="479"/>
      <c r="I16" s="479"/>
      <c r="J16" s="479"/>
      <c r="K16" s="479"/>
      <c r="L16" s="479"/>
    </row>
    <row r="17" spans="1:20" s="475" customFormat="1">
      <c r="A17" s="487" t="e">
        <f>'Sch-1 '!#REF!</f>
        <v>#REF!</v>
      </c>
      <c r="B17" s="487" t="e">
        <f>'Sch-1 '!#REF!</f>
        <v>#REF!</v>
      </c>
      <c r="C17" s="487"/>
      <c r="D17" s="487"/>
      <c r="E17" s="395"/>
      <c r="F17" s="395"/>
    </row>
    <row r="18" spans="1:20" s="475" customFormat="1">
      <c r="A18" s="487"/>
      <c r="B18" s="487" t="e">
        <f>'Sch-1 '!#REF!</f>
        <v>#REF!</v>
      </c>
      <c r="C18" s="487" t="e">
        <f>'Sch-1 '!#REF!</f>
        <v>#REF!</v>
      </c>
      <c r="D18" s="487" t="e">
        <f>'Sch-1 '!#REF!</f>
        <v>#REF!</v>
      </c>
      <c r="E18" s="395" t="e">
        <f>'Sch-1 '!#REF!</f>
        <v>#REF!</v>
      </c>
      <c r="F18" s="395" t="e">
        <f t="shared" ref="F18:F60" si="0">IF(E18=0, "Included", IF(ISERROR(D18*E18), E18, D18*E18))</f>
        <v>#REF!</v>
      </c>
    </row>
    <row r="19" spans="1:20" s="475" customFormat="1">
      <c r="A19" s="487"/>
      <c r="B19" s="487" t="e">
        <f>'Sch-1 '!#REF!</f>
        <v>#REF!</v>
      </c>
      <c r="C19" s="487" t="e">
        <f>'Sch-1 '!#REF!</f>
        <v>#REF!</v>
      </c>
      <c r="D19" s="487" t="e">
        <f>'Sch-1 '!#REF!</f>
        <v>#REF!</v>
      </c>
      <c r="E19" s="395" t="e">
        <f>'Sch-1 '!#REF!</f>
        <v>#REF!</v>
      </c>
      <c r="F19" s="395" t="e">
        <f t="shared" si="0"/>
        <v>#REF!</v>
      </c>
    </row>
    <row r="20" spans="1:20" s="475" customFormat="1">
      <c r="A20" s="487"/>
      <c r="B20" s="487"/>
      <c r="C20" s="487"/>
      <c r="D20" s="487"/>
      <c r="E20" s="395"/>
      <c r="F20" s="395"/>
    </row>
    <row r="21" spans="1:20" s="475" customFormat="1" ht="18.75" customHeight="1">
      <c r="A21" s="487" t="e">
        <f>'Sch-1 '!#REF!</f>
        <v>#REF!</v>
      </c>
      <c r="B21" s="487" t="e">
        <f>'Sch-1 '!#REF!</f>
        <v>#REF!</v>
      </c>
      <c r="C21" s="487"/>
      <c r="D21" s="487"/>
      <c r="E21" s="395"/>
      <c r="F21" s="395"/>
      <c r="S21" s="475" t="s">
        <v>452</v>
      </c>
      <c r="T21" s="480" t="s">
        <v>458</v>
      </c>
    </row>
    <row r="22" spans="1:20" s="475" customFormat="1" ht="18.75" customHeight="1">
      <c r="A22" s="487"/>
      <c r="B22" s="487" t="e">
        <f>'Sch-1 '!#REF!</f>
        <v>#REF!</v>
      </c>
      <c r="C22" s="487" t="e">
        <f>'Sch-1 '!#REF!</f>
        <v>#REF!</v>
      </c>
      <c r="D22" s="487" t="e">
        <f>'Sch-1 '!#REF!</f>
        <v>#REF!</v>
      </c>
      <c r="E22" s="395" t="e">
        <f>'Sch-1 '!#REF!</f>
        <v>#REF!</v>
      </c>
      <c r="F22" s="395" t="e">
        <f t="shared" si="0"/>
        <v>#REF!</v>
      </c>
      <c r="S22" s="475" t="s">
        <v>453</v>
      </c>
      <c r="T22" s="480" t="s">
        <v>419</v>
      </c>
    </row>
    <row r="23" spans="1:20" s="475" customFormat="1" ht="16.5" customHeight="1">
      <c r="A23" s="487"/>
      <c r="B23" s="487" t="e">
        <f>'Sch-1 '!#REF!</f>
        <v>#REF!</v>
      </c>
      <c r="C23" s="487" t="e">
        <f>'Sch-1 '!#REF!</f>
        <v>#REF!</v>
      </c>
      <c r="D23" s="487" t="e">
        <f>'Sch-1 '!#REF!</f>
        <v>#REF!</v>
      </c>
      <c r="E23" s="395" t="e">
        <f>'Sch-1 '!#REF!</f>
        <v>#REF!</v>
      </c>
      <c r="F23" s="395" t="e">
        <f t="shared" si="0"/>
        <v>#REF!</v>
      </c>
      <c r="S23" s="475" t="s">
        <v>454</v>
      </c>
      <c r="T23" s="480" t="s">
        <v>459</v>
      </c>
    </row>
    <row r="24" spans="1:20" s="475" customFormat="1">
      <c r="A24" s="487"/>
      <c r="B24" s="487" t="e">
        <f>'Sch-1 '!#REF!</f>
        <v>#REF!</v>
      </c>
      <c r="C24" s="487" t="e">
        <f>'Sch-1 '!#REF!</f>
        <v>#REF!</v>
      </c>
      <c r="D24" s="487" t="e">
        <f>'Sch-1 '!#REF!</f>
        <v>#REF!</v>
      </c>
      <c r="E24" s="395" t="e">
        <f>'Sch-1 '!#REF!</f>
        <v>#REF!</v>
      </c>
      <c r="F24" s="395" t="e">
        <f t="shared" si="0"/>
        <v>#REF!</v>
      </c>
      <c r="S24" s="475" t="s">
        <v>455</v>
      </c>
    </row>
    <row r="25" spans="1:20" s="475" customFormat="1">
      <c r="A25" s="487"/>
      <c r="B25" s="487"/>
      <c r="C25" s="487"/>
      <c r="D25" s="487"/>
      <c r="E25" s="395"/>
      <c r="F25" s="395"/>
    </row>
    <row r="26" spans="1:20" s="475" customFormat="1" ht="16.5" customHeight="1">
      <c r="A26" s="487"/>
      <c r="B26" s="487"/>
      <c r="C26" s="487"/>
      <c r="D26" s="487"/>
      <c r="E26" s="395"/>
      <c r="F26" s="395"/>
    </row>
    <row r="27" spans="1:20" s="475" customFormat="1">
      <c r="A27" s="487" t="e">
        <f>'Sch-1 '!#REF!</f>
        <v>#REF!</v>
      </c>
      <c r="B27" s="487" t="e">
        <f>'Sch-1 '!#REF!</f>
        <v>#REF!</v>
      </c>
      <c r="C27" s="487"/>
      <c r="D27" s="487"/>
      <c r="E27" s="395"/>
      <c r="F27" s="395"/>
    </row>
    <row r="28" spans="1:20" s="475" customFormat="1">
      <c r="A28" s="487"/>
      <c r="B28" s="487" t="e">
        <f>'Sch-1 '!#REF!</f>
        <v>#REF!</v>
      </c>
      <c r="C28" s="487" t="e">
        <f>'Sch-1 '!#REF!</f>
        <v>#REF!</v>
      </c>
      <c r="D28" s="487" t="e">
        <f>'Sch-1 '!#REF!</f>
        <v>#REF!</v>
      </c>
      <c r="E28" s="395" t="e">
        <f>'Sch-1 '!#REF!</f>
        <v>#REF!</v>
      </c>
      <c r="F28" s="395" t="e">
        <f>IF(E28=0, "Included", IF(ISERROR(D28*E28), E28, D28*E28))</f>
        <v>#REF!</v>
      </c>
    </row>
    <row r="29" spans="1:20" s="475" customFormat="1">
      <c r="A29" s="487"/>
      <c r="B29" s="487" t="e">
        <f>'Sch-1 '!#REF!</f>
        <v>#REF!</v>
      </c>
      <c r="C29" s="487" t="e">
        <f>'Sch-1 '!#REF!</f>
        <v>#REF!</v>
      </c>
      <c r="D29" s="487" t="e">
        <f>'Sch-1 '!#REF!</f>
        <v>#REF!</v>
      </c>
      <c r="E29" s="395" t="e">
        <f>'Sch-1 '!#REF!</f>
        <v>#REF!</v>
      </c>
      <c r="F29" s="395" t="e">
        <f t="shared" si="0"/>
        <v>#REF!</v>
      </c>
    </row>
    <row r="30" spans="1:20" s="475" customFormat="1">
      <c r="A30" s="487"/>
      <c r="B30" s="487" t="e">
        <f>'Sch-1 '!#REF!</f>
        <v>#REF!</v>
      </c>
      <c r="C30" s="487" t="e">
        <f>'Sch-1 '!#REF!</f>
        <v>#REF!</v>
      </c>
      <c r="D30" s="487" t="e">
        <f>'Sch-1 '!#REF!</f>
        <v>#REF!</v>
      </c>
      <c r="E30" s="395" t="e">
        <f>'Sch-1 '!#REF!</f>
        <v>#REF!</v>
      </c>
      <c r="F30" s="395" t="e">
        <f t="shared" si="0"/>
        <v>#REF!</v>
      </c>
      <c r="S30" s="467"/>
      <c r="T30" s="481"/>
    </row>
    <row r="31" spans="1:20" s="475" customFormat="1">
      <c r="A31" s="487"/>
      <c r="B31" s="487"/>
      <c r="C31" s="487"/>
      <c r="D31" s="487"/>
      <c r="E31" s="395"/>
      <c r="F31" s="395"/>
    </row>
    <row r="32" spans="1:20" s="475" customFormat="1">
      <c r="A32" s="487" t="e">
        <f>'Sch-1 '!#REF!</f>
        <v>#REF!</v>
      </c>
      <c r="B32" s="487" t="e">
        <f>'Sch-1 '!#REF!</f>
        <v>#REF!</v>
      </c>
      <c r="C32" s="487"/>
      <c r="D32" s="487"/>
      <c r="E32" s="395"/>
      <c r="F32" s="395"/>
    </row>
    <row r="33" spans="1:6" s="475" customFormat="1">
      <c r="A33" s="487" t="e">
        <f>'Sch-1 '!#REF!</f>
        <v>#REF!</v>
      </c>
      <c r="B33" s="487" t="e">
        <f>'Sch-1 '!#REF!</f>
        <v>#REF!</v>
      </c>
      <c r="C33" s="487"/>
      <c r="D33" s="487"/>
      <c r="E33" s="395"/>
      <c r="F33" s="395"/>
    </row>
    <row r="34" spans="1:6" s="475" customFormat="1">
      <c r="A34" s="487"/>
      <c r="B34" s="487" t="e">
        <f>'Sch-1 '!#REF!</f>
        <v>#REF!</v>
      </c>
      <c r="C34" s="487" t="e">
        <f>'Sch-1 '!#REF!</f>
        <v>#REF!</v>
      </c>
      <c r="D34" s="487" t="e">
        <f>'Sch-1 '!#REF!</f>
        <v>#REF!</v>
      </c>
      <c r="E34" s="395" t="e">
        <f>'Sch-1 '!#REF!</f>
        <v>#REF!</v>
      </c>
      <c r="F34" s="395" t="e">
        <f t="shared" si="0"/>
        <v>#REF!</v>
      </c>
    </row>
    <row r="35" spans="1:6" s="475" customFormat="1">
      <c r="A35" s="487"/>
      <c r="B35" s="487" t="e">
        <f>'Sch-1 '!#REF!</f>
        <v>#REF!</v>
      </c>
      <c r="C35" s="487" t="e">
        <f>'Sch-1 '!#REF!</f>
        <v>#REF!</v>
      </c>
      <c r="D35" s="487" t="e">
        <f>'Sch-1 '!#REF!</f>
        <v>#REF!</v>
      </c>
      <c r="E35" s="395" t="e">
        <f>'Sch-1 '!#REF!</f>
        <v>#REF!</v>
      </c>
      <c r="F35" s="395" t="e">
        <f t="shared" si="0"/>
        <v>#REF!</v>
      </c>
    </row>
    <row r="36" spans="1:6" s="475" customFormat="1">
      <c r="A36" s="487"/>
      <c r="B36" s="487" t="e">
        <f>'Sch-1 '!#REF!</f>
        <v>#REF!</v>
      </c>
      <c r="C36" s="487" t="e">
        <f>'Sch-1 '!#REF!</f>
        <v>#REF!</v>
      </c>
      <c r="D36" s="487" t="e">
        <f>'Sch-1 '!#REF!</f>
        <v>#REF!</v>
      </c>
      <c r="E36" s="395" t="e">
        <f>'Sch-1 '!#REF!</f>
        <v>#REF!</v>
      </c>
      <c r="F36" s="395" t="e">
        <f t="shared" si="0"/>
        <v>#REF!</v>
      </c>
    </row>
    <row r="37" spans="1:6" s="475" customFormat="1">
      <c r="A37" s="487"/>
      <c r="B37" s="487" t="e">
        <f>'Sch-1 '!#REF!</f>
        <v>#REF!</v>
      </c>
      <c r="C37" s="487" t="e">
        <f>'Sch-1 '!#REF!</f>
        <v>#REF!</v>
      </c>
      <c r="D37" s="487" t="e">
        <f>'Sch-1 '!#REF!</f>
        <v>#REF!</v>
      </c>
      <c r="E37" s="395" t="e">
        <f>'Sch-1 '!#REF!</f>
        <v>#REF!</v>
      </c>
      <c r="F37" s="395" t="e">
        <f t="shared" si="0"/>
        <v>#REF!</v>
      </c>
    </row>
    <row r="38" spans="1:6" s="475" customFormat="1" ht="20.25" customHeight="1">
      <c r="A38" s="487"/>
      <c r="B38" s="487" t="e">
        <f>'Sch-1 '!#REF!</f>
        <v>#REF!</v>
      </c>
      <c r="C38" s="487" t="e">
        <f>'Sch-1 '!#REF!</f>
        <v>#REF!</v>
      </c>
      <c r="D38" s="487" t="e">
        <f>'Sch-1 '!#REF!</f>
        <v>#REF!</v>
      </c>
      <c r="E38" s="395" t="e">
        <f>'Sch-1 '!#REF!</f>
        <v>#REF!</v>
      </c>
      <c r="F38" s="395" t="e">
        <f>IF(E38=0, "Included", IF(ISERROR(D38*E38), E38, D38*E38))</f>
        <v>#REF!</v>
      </c>
    </row>
    <row r="39" spans="1:6" s="475" customFormat="1">
      <c r="A39" s="487" t="e">
        <f>'Sch-1 '!#REF!</f>
        <v>#REF!</v>
      </c>
      <c r="B39" s="487" t="e">
        <f>'Sch-1 '!#REF!</f>
        <v>#REF!</v>
      </c>
      <c r="C39" s="487"/>
      <c r="D39" s="487"/>
      <c r="E39" s="395"/>
      <c r="F39" s="395"/>
    </row>
    <row r="40" spans="1:6" s="475" customFormat="1">
      <c r="A40" s="487"/>
      <c r="B40" s="487" t="e">
        <f>'Sch-1 '!#REF!</f>
        <v>#REF!</v>
      </c>
      <c r="C40" s="487" t="e">
        <f>'Sch-1 '!#REF!</f>
        <v>#REF!</v>
      </c>
      <c r="D40" s="487" t="e">
        <f>'Sch-1 '!#REF!</f>
        <v>#REF!</v>
      </c>
      <c r="E40" s="395" t="e">
        <f>'Sch-1 '!#REF!</f>
        <v>#REF!</v>
      </c>
      <c r="F40" s="395" t="e">
        <f t="shared" si="0"/>
        <v>#REF!</v>
      </c>
    </row>
    <row r="41" spans="1:6" s="475" customFormat="1">
      <c r="A41" s="487"/>
      <c r="B41" s="487" t="e">
        <f>'Sch-1 '!#REF!</f>
        <v>#REF!</v>
      </c>
      <c r="C41" s="487" t="e">
        <f>'Sch-1 '!#REF!</f>
        <v>#REF!</v>
      </c>
      <c r="D41" s="487" t="e">
        <f>'Sch-1 '!#REF!</f>
        <v>#REF!</v>
      </c>
      <c r="E41" s="395" t="e">
        <f>'Sch-1 '!#REF!</f>
        <v>#REF!</v>
      </c>
      <c r="F41" s="395" t="e">
        <f t="shared" si="0"/>
        <v>#REF!</v>
      </c>
    </row>
    <row r="42" spans="1:6" s="475" customFormat="1">
      <c r="A42" s="487"/>
      <c r="B42" s="487"/>
      <c r="C42" s="487"/>
      <c r="D42" s="487"/>
      <c r="E42" s="395"/>
      <c r="F42" s="395"/>
    </row>
    <row r="43" spans="1:6" s="475" customFormat="1">
      <c r="A43" s="487" t="e">
        <f>'Sch-1 '!#REF!</f>
        <v>#REF!</v>
      </c>
      <c r="B43" s="487" t="e">
        <f>'Sch-1 '!#REF!</f>
        <v>#REF!</v>
      </c>
      <c r="C43" s="487" t="e">
        <f>'Sch-1 '!#REF!</f>
        <v>#REF!</v>
      </c>
      <c r="D43" s="487" t="e">
        <f>'Sch-1 '!#REF!</f>
        <v>#REF!</v>
      </c>
      <c r="E43" s="395" t="e">
        <f>'Sch-1 '!#REF!</f>
        <v>#REF!</v>
      </c>
      <c r="F43" s="395" t="e">
        <f t="shared" si="0"/>
        <v>#REF!</v>
      </c>
    </row>
    <row r="44" spans="1:6" s="475" customFormat="1">
      <c r="A44" s="487"/>
      <c r="B44" s="487"/>
      <c r="C44" s="487"/>
      <c r="D44" s="487"/>
      <c r="E44" s="395"/>
      <c r="F44" s="395"/>
    </row>
    <row r="45" spans="1:6" s="475" customFormat="1">
      <c r="A45" s="487" t="e">
        <f>'Sch-1 '!#REF!</f>
        <v>#REF!</v>
      </c>
      <c r="B45" s="487" t="e">
        <f>'Sch-1 '!#REF!</f>
        <v>#REF!</v>
      </c>
      <c r="C45" s="487" t="e">
        <f>'Sch-1 '!#REF!</f>
        <v>#REF!</v>
      </c>
      <c r="D45" s="487" t="e">
        <f>'Sch-1 '!#REF!</f>
        <v>#REF!</v>
      </c>
      <c r="E45" s="395" t="e">
        <f>'Sch-1 '!#REF!</f>
        <v>#REF!</v>
      </c>
      <c r="F45" s="395" t="e">
        <f t="shared" si="0"/>
        <v>#REF!</v>
      </c>
    </row>
    <row r="46" spans="1:6" s="475" customFormat="1">
      <c r="A46" s="487"/>
      <c r="B46" s="487"/>
      <c r="C46" s="487"/>
      <c r="D46" s="487"/>
      <c r="E46" s="395"/>
      <c r="F46" s="395"/>
    </row>
    <row r="47" spans="1:6" s="475" customFormat="1">
      <c r="A47" s="487" t="e">
        <f>'Sch-1 '!#REF!</f>
        <v>#REF!</v>
      </c>
      <c r="B47" s="487" t="e">
        <f>'Sch-1 '!#REF!</f>
        <v>#REF!</v>
      </c>
      <c r="C47" s="487"/>
      <c r="D47" s="487"/>
      <c r="E47" s="395"/>
      <c r="F47" s="395"/>
    </row>
    <row r="48" spans="1:6" s="475" customFormat="1">
      <c r="A48" s="487"/>
      <c r="B48" s="487" t="e">
        <f>'Sch-1 '!#REF!</f>
        <v>#REF!</v>
      </c>
      <c r="C48" s="487" t="e">
        <f>'Sch-1 '!#REF!</f>
        <v>#REF!</v>
      </c>
      <c r="D48" s="487" t="e">
        <f>'Sch-1 '!#REF!</f>
        <v>#REF!</v>
      </c>
      <c r="E48" s="395" t="e">
        <f>'Sch-1 '!#REF!</f>
        <v>#REF!</v>
      </c>
      <c r="F48" s="395" t="e">
        <f t="shared" si="0"/>
        <v>#REF!</v>
      </c>
    </row>
    <row r="49" spans="1:6" s="475" customFormat="1">
      <c r="A49" s="487"/>
      <c r="B49" s="487"/>
      <c r="C49" s="487"/>
      <c r="D49" s="487"/>
      <c r="E49" s="395"/>
      <c r="F49" s="395"/>
    </row>
    <row r="50" spans="1:6" s="475" customFormat="1">
      <c r="A50" s="487" t="e">
        <f>'Sch-1 '!#REF!</f>
        <v>#REF!</v>
      </c>
      <c r="B50" s="487" t="e">
        <f>'Sch-1 '!#REF!</f>
        <v>#REF!</v>
      </c>
      <c r="C50" s="487"/>
      <c r="D50" s="487"/>
      <c r="E50" s="395"/>
      <c r="F50" s="395"/>
    </row>
    <row r="51" spans="1:6" s="475" customFormat="1">
      <c r="A51" s="487"/>
      <c r="B51" s="487" t="e">
        <f>'Sch-1 '!#REF!</f>
        <v>#REF!</v>
      </c>
      <c r="C51" s="487" t="e">
        <f>'Sch-1 '!#REF!</f>
        <v>#REF!</v>
      </c>
      <c r="D51" s="487" t="e">
        <f>'Sch-1 '!#REF!</f>
        <v>#REF!</v>
      </c>
      <c r="E51" s="395" t="e">
        <f>'Sch-1 '!#REF!</f>
        <v>#REF!</v>
      </c>
      <c r="F51" s="395" t="e">
        <f t="shared" si="0"/>
        <v>#REF!</v>
      </c>
    </row>
    <row r="52" spans="1:6" s="475" customFormat="1">
      <c r="A52" s="487"/>
      <c r="B52" s="487" t="e">
        <f>'Sch-1 '!#REF!</f>
        <v>#REF!</v>
      </c>
      <c r="C52" s="487" t="e">
        <f>'Sch-1 '!#REF!</f>
        <v>#REF!</v>
      </c>
      <c r="D52" s="487" t="e">
        <f>'Sch-1 '!#REF!</f>
        <v>#REF!</v>
      </c>
      <c r="E52" s="395" t="e">
        <f>'Sch-1 '!#REF!</f>
        <v>#REF!</v>
      </c>
      <c r="F52" s="395" t="e">
        <f t="shared" si="0"/>
        <v>#REF!</v>
      </c>
    </row>
    <row r="53" spans="1:6" s="475" customFormat="1">
      <c r="A53" s="487"/>
      <c r="B53" s="487"/>
      <c r="C53" s="487"/>
      <c r="D53" s="487"/>
      <c r="E53" s="395"/>
      <c r="F53" s="395"/>
    </row>
    <row r="54" spans="1:6" s="475" customFormat="1">
      <c r="A54" s="487" t="e">
        <f>'Sch-1 '!#REF!</f>
        <v>#REF!</v>
      </c>
      <c r="B54" s="487" t="e">
        <f>'Sch-1 '!#REF!</f>
        <v>#REF!</v>
      </c>
      <c r="C54" s="487"/>
      <c r="D54" s="487"/>
      <c r="E54" s="395"/>
      <c r="F54" s="395"/>
    </row>
    <row r="55" spans="1:6" s="475" customFormat="1">
      <c r="A55" s="487"/>
      <c r="B55" s="487" t="e">
        <f>'Sch-1 '!#REF!</f>
        <v>#REF!</v>
      </c>
      <c r="C55" s="487" t="e">
        <f>'Sch-1 '!#REF!</f>
        <v>#REF!</v>
      </c>
      <c r="D55" s="487" t="e">
        <f>'Sch-1 '!#REF!</f>
        <v>#REF!</v>
      </c>
      <c r="E55" s="395" t="e">
        <f>'Sch-1 '!#REF!</f>
        <v>#REF!</v>
      </c>
      <c r="F55" s="395" t="e">
        <f t="shared" si="0"/>
        <v>#REF!</v>
      </c>
    </row>
    <row r="56" spans="1:6" s="475" customFormat="1">
      <c r="A56" s="487"/>
      <c r="B56" s="487" t="e">
        <f>'Sch-1 '!#REF!</f>
        <v>#REF!</v>
      </c>
      <c r="C56" s="487" t="e">
        <f>'Sch-1 '!#REF!</f>
        <v>#REF!</v>
      </c>
      <c r="D56" s="487" t="e">
        <f>'Sch-1 '!#REF!</f>
        <v>#REF!</v>
      </c>
      <c r="E56" s="395" t="e">
        <f>'Sch-1 '!#REF!</f>
        <v>#REF!</v>
      </c>
      <c r="F56" s="395" t="e">
        <f t="shared" si="0"/>
        <v>#REF!</v>
      </c>
    </row>
    <row r="57" spans="1:6" s="475" customFormat="1">
      <c r="A57" s="487"/>
      <c r="B57" s="487" t="e">
        <f>'Sch-1 '!#REF!</f>
        <v>#REF!</v>
      </c>
      <c r="C57" s="487" t="e">
        <f>'Sch-1 '!#REF!</f>
        <v>#REF!</v>
      </c>
      <c r="D57" s="487" t="e">
        <f>'Sch-1 '!#REF!</f>
        <v>#REF!</v>
      </c>
      <c r="E57" s="395" t="e">
        <f>'Sch-1 '!#REF!</f>
        <v>#REF!</v>
      </c>
      <c r="F57" s="395" t="e">
        <f t="shared" si="0"/>
        <v>#REF!</v>
      </c>
    </row>
    <row r="58" spans="1:6" s="475" customFormat="1">
      <c r="A58" s="487"/>
      <c r="B58" s="487" t="e">
        <f>'Sch-1 '!#REF!</f>
        <v>#REF!</v>
      </c>
      <c r="C58" s="487" t="e">
        <f>'Sch-1 '!#REF!</f>
        <v>#REF!</v>
      </c>
      <c r="D58" s="487" t="e">
        <f>'Sch-1 '!#REF!</f>
        <v>#REF!</v>
      </c>
      <c r="E58" s="395" t="e">
        <f>'Sch-1 '!#REF!</f>
        <v>#REF!</v>
      </c>
      <c r="F58" s="395" t="e">
        <f t="shared" si="0"/>
        <v>#REF!</v>
      </c>
    </row>
    <row r="59" spans="1:6" s="475" customFormat="1">
      <c r="A59" s="487"/>
      <c r="B59" s="487" t="e">
        <f>'Sch-1 '!#REF!</f>
        <v>#REF!</v>
      </c>
      <c r="C59" s="487" t="e">
        <f>'Sch-1 '!#REF!</f>
        <v>#REF!</v>
      </c>
      <c r="D59" s="487" t="e">
        <f>'Sch-1 '!#REF!</f>
        <v>#REF!</v>
      </c>
      <c r="E59" s="395" t="e">
        <f>'Sch-1 '!#REF!</f>
        <v>#REF!</v>
      </c>
      <c r="F59" s="395" t="e">
        <f t="shared" si="0"/>
        <v>#REF!</v>
      </c>
    </row>
    <row r="60" spans="1:6" s="475" customFormat="1">
      <c r="A60" s="487"/>
      <c r="B60" s="487" t="e">
        <f>'Sch-1 '!#REF!</f>
        <v>#REF!</v>
      </c>
      <c r="C60" s="487" t="e">
        <f>'Sch-1 '!#REF!</f>
        <v>#REF!</v>
      </c>
      <c r="D60" s="487" t="e">
        <f>'Sch-1 '!#REF!</f>
        <v>#REF!</v>
      </c>
      <c r="E60" s="395" t="e">
        <f>'Sch-1 '!#REF!</f>
        <v>#REF!</v>
      </c>
      <c r="F60" s="395" t="e">
        <f t="shared" si="0"/>
        <v>#REF!</v>
      </c>
    </row>
    <row r="61" spans="1:6" s="475" customFormat="1">
      <c r="A61" s="487"/>
      <c r="B61" s="487"/>
      <c r="C61" s="487"/>
      <c r="D61" s="487"/>
      <c r="E61" s="395"/>
      <c r="F61" s="395"/>
    </row>
    <row r="62" spans="1:6" s="475" customFormat="1">
      <c r="A62" s="487"/>
      <c r="B62" s="487"/>
      <c r="C62" s="487"/>
      <c r="D62" s="487"/>
      <c r="E62" s="395"/>
      <c r="F62" s="395"/>
    </row>
    <row r="63" spans="1:6" s="475" customFormat="1">
      <c r="A63" s="487"/>
      <c r="B63" s="487" t="e">
        <f>'Sch-1 '!#REF!</f>
        <v>#REF!</v>
      </c>
      <c r="C63" s="487"/>
      <c r="D63" s="487"/>
      <c r="E63" s="395"/>
      <c r="F63" s="395"/>
    </row>
    <row r="64" spans="1:6" s="475" customFormat="1">
      <c r="A64" s="487"/>
      <c r="B64" s="487" t="e">
        <f>'Sch-1 '!#REF!</f>
        <v>#REF!</v>
      </c>
      <c r="C64" s="487" t="e">
        <f>'Sch-1 '!#REF!</f>
        <v>#REF!</v>
      </c>
      <c r="D64" s="487" t="e">
        <f>'Sch-1 '!#REF!</f>
        <v>#REF!</v>
      </c>
      <c r="E64" s="395" t="e">
        <f>'Sch-1 '!#REF!</f>
        <v>#REF!</v>
      </c>
      <c r="F64" s="395" t="e">
        <f>IF(E64=0, "Included", IF(ISERROR(D64*E64), E64, D64*E64))</f>
        <v>#REF!</v>
      </c>
    </row>
    <row r="65" spans="1:6" s="475" customFormat="1">
      <c r="A65" s="487"/>
      <c r="B65" s="487" t="e">
        <f>'Sch-1 '!#REF!</f>
        <v>#REF!</v>
      </c>
      <c r="C65" s="487" t="e">
        <f>'Sch-1 '!#REF!</f>
        <v>#REF!</v>
      </c>
      <c r="D65" s="487" t="e">
        <f>'Sch-1 '!#REF!</f>
        <v>#REF!</v>
      </c>
      <c r="E65" s="395" t="e">
        <f>'Sch-1 '!#REF!</f>
        <v>#REF!</v>
      </c>
      <c r="F65" s="395" t="e">
        <f>IF(E65=0, "Included", IF(ISERROR(D65*E65), E65, D65*E65))</f>
        <v>#REF!</v>
      </c>
    </row>
    <row r="66" spans="1:6" s="475" customFormat="1">
      <c r="A66" s="487"/>
      <c r="B66" s="487" t="e">
        <f>'Sch-1 '!#REF!</f>
        <v>#REF!</v>
      </c>
      <c r="C66" s="487" t="e">
        <f>'Sch-1 '!#REF!</f>
        <v>#REF!</v>
      </c>
      <c r="D66" s="487" t="e">
        <f>'Sch-1 '!#REF!</f>
        <v>#REF!</v>
      </c>
      <c r="E66" s="395" t="e">
        <f>'Sch-1 '!#REF!</f>
        <v>#REF!</v>
      </c>
      <c r="F66" s="395" t="e">
        <f>IF(E66=0, "Included", IF(ISERROR(D66*E66), E66, D66*E66))</f>
        <v>#REF!</v>
      </c>
    </row>
    <row r="67" spans="1:6" s="475" customFormat="1">
      <c r="A67" s="487"/>
      <c r="B67" s="487" t="e">
        <f>'Sch-1 '!#REF!</f>
        <v>#REF!</v>
      </c>
      <c r="C67" s="487" t="e">
        <f>'Sch-1 '!#REF!</f>
        <v>#REF!</v>
      </c>
      <c r="D67" s="487" t="e">
        <f>'Sch-1 '!#REF!</f>
        <v>#REF!</v>
      </c>
      <c r="E67" s="395" t="e">
        <f>'Sch-1 '!#REF!</f>
        <v>#REF!</v>
      </c>
      <c r="F67" s="395" t="e">
        <f>IF(E67=0, "Included", IF(ISERROR(D67*E67), E67, D67*E67))</f>
        <v>#REF!</v>
      </c>
    </row>
    <row r="68" spans="1:6" s="475" customFormat="1">
      <c r="A68" s="487"/>
      <c r="B68" s="487"/>
      <c r="C68" s="487"/>
      <c r="D68" s="487"/>
      <c r="E68" s="395"/>
      <c r="F68" s="395"/>
    </row>
    <row r="69" spans="1:6" s="475" customFormat="1">
      <c r="A69" s="487" t="e">
        <f>'Sch-1 '!#REF!</f>
        <v>#REF!</v>
      </c>
      <c r="B69" s="487" t="e">
        <f>'Sch-1 '!#REF!</f>
        <v>#REF!</v>
      </c>
      <c r="C69" s="487"/>
      <c r="D69" s="487"/>
      <c r="E69" s="395"/>
      <c r="F69" s="395"/>
    </row>
    <row r="70" spans="1:6" s="475" customFormat="1">
      <c r="A70" s="487"/>
      <c r="B70" s="487" t="e">
        <f>'Sch-1 '!#REF!</f>
        <v>#REF!</v>
      </c>
      <c r="C70" s="487"/>
      <c r="D70" s="487"/>
      <c r="E70" s="395"/>
      <c r="F70" s="395"/>
    </row>
    <row r="71" spans="1:6" s="475" customFormat="1">
      <c r="A71" s="487"/>
      <c r="B71" s="487" t="e">
        <f>'Sch-1 '!#REF!</f>
        <v>#REF!</v>
      </c>
      <c r="C71" s="487" t="e">
        <f>'Sch-1 '!#REF!</f>
        <v>#REF!</v>
      </c>
      <c r="D71" s="487" t="e">
        <f>'Sch-1 '!#REF!</f>
        <v>#REF!</v>
      </c>
      <c r="E71" s="395" t="e">
        <f>'Sch-1 '!#REF!</f>
        <v>#REF!</v>
      </c>
      <c r="F71" s="395" t="e">
        <f>IF(E71=0, "Included", IF(ISERROR(D71*E71), E71, D71*E71))</f>
        <v>#REF!</v>
      </c>
    </row>
    <row r="72" spans="1:6" s="475" customFormat="1">
      <c r="A72" s="487"/>
      <c r="B72" s="487"/>
      <c r="C72" s="487"/>
      <c r="D72" s="487"/>
      <c r="E72" s="395"/>
      <c r="F72" s="395"/>
    </row>
    <row r="73" spans="1:6" s="475" customFormat="1">
      <c r="A73" s="487" t="e">
        <f>'Sch-1 '!#REF!</f>
        <v>#REF!</v>
      </c>
      <c r="B73" s="487" t="e">
        <f>'Sch-1 '!#REF!</f>
        <v>#REF!</v>
      </c>
      <c r="C73" s="487"/>
      <c r="D73" s="487"/>
      <c r="E73" s="395"/>
      <c r="F73" s="395"/>
    </row>
    <row r="74" spans="1:6" s="475" customFormat="1">
      <c r="A74" s="487" t="e">
        <f>'Sch-1 '!#REF!</f>
        <v>#REF!</v>
      </c>
      <c r="B74" s="487" t="e">
        <f>'Sch-1 '!#REF!</f>
        <v>#REF!</v>
      </c>
      <c r="C74" s="487" t="e">
        <f>'Sch-1 '!#REF!</f>
        <v>#REF!</v>
      </c>
      <c r="D74" s="487" t="e">
        <f>'Sch-1 '!#REF!</f>
        <v>#REF!</v>
      </c>
      <c r="E74" s="395" t="e">
        <f>'Sch-1 '!#REF!</f>
        <v>#REF!</v>
      </c>
      <c r="F74" s="395" t="e">
        <f>IF(E74=0, "Included", IF(ISERROR(D74*E74), E74, D74*E74))</f>
        <v>#REF!</v>
      </c>
    </row>
    <row r="75" spans="1:6" s="475" customFormat="1">
      <c r="A75" s="487" t="e">
        <f>'Sch-1 '!#REF!</f>
        <v>#REF!</v>
      </c>
      <c r="B75" s="487" t="e">
        <f>'Sch-1 '!#REF!</f>
        <v>#REF!</v>
      </c>
      <c r="C75" s="487"/>
      <c r="D75" s="487"/>
      <c r="E75" s="395"/>
      <c r="F75" s="395"/>
    </row>
    <row r="76" spans="1:6" s="475" customFormat="1">
      <c r="A76" s="487" t="e">
        <f>'Sch-1 '!#REF!</f>
        <v>#REF!</v>
      </c>
      <c r="B76" s="487" t="e">
        <f>'Sch-1 '!#REF!</f>
        <v>#REF!</v>
      </c>
      <c r="C76" s="487" t="e">
        <f>'Sch-1 '!#REF!</f>
        <v>#REF!</v>
      </c>
      <c r="D76" s="487" t="e">
        <f>'Sch-1 '!#REF!</f>
        <v>#REF!</v>
      </c>
      <c r="E76" s="395" t="e">
        <f>'Sch-1 '!#REF!</f>
        <v>#REF!</v>
      </c>
      <c r="F76" s="395" t="e">
        <f>IF(E76=0, "Included", IF(ISERROR(D76*E76), E76, D76*E76))</f>
        <v>#REF!</v>
      </c>
    </row>
    <row r="77" spans="1:6" s="475" customFormat="1">
      <c r="A77" s="487" t="e">
        <f>'Sch-1 '!#REF!</f>
        <v>#REF!</v>
      </c>
      <c r="B77" s="487" t="e">
        <f>'Sch-1 '!#REF!</f>
        <v>#REF!</v>
      </c>
      <c r="C77" s="487" t="e">
        <f>'Sch-1 '!#REF!</f>
        <v>#REF!</v>
      </c>
      <c r="D77" s="487" t="e">
        <f>'Sch-1 '!#REF!</f>
        <v>#REF!</v>
      </c>
      <c r="E77" s="395" t="e">
        <f>'Sch-1 '!#REF!</f>
        <v>#REF!</v>
      </c>
      <c r="F77" s="395" t="e">
        <f>IF(E77=0, "Included", IF(ISERROR(D77*E77), E77, D77*E77))</f>
        <v>#REF!</v>
      </c>
    </row>
    <row r="78" spans="1:6" s="475" customFormat="1">
      <c r="A78" s="487"/>
      <c r="B78" s="487"/>
      <c r="C78" s="487"/>
      <c r="D78" s="487"/>
      <c r="E78" s="395"/>
      <c r="F78" s="395"/>
    </row>
    <row r="79" spans="1:6" s="475" customFormat="1">
      <c r="A79" s="487" t="e">
        <f>'Sch-1 '!#REF!</f>
        <v>#REF!</v>
      </c>
      <c r="B79" s="487" t="e">
        <f>'Sch-1 '!#REF!</f>
        <v>#REF!</v>
      </c>
      <c r="C79" s="487"/>
      <c r="D79" s="487"/>
      <c r="E79" s="395"/>
      <c r="F79" s="395"/>
    </row>
    <row r="80" spans="1:6" s="475" customFormat="1">
      <c r="A80" s="487"/>
      <c r="B80" s="487" t="e">
        <f>'Sch-1 '!#REF!</f>
        <v>#REF!</v>
      </c>
      <c r="C80" s="487" t="e">
        <f>'Sch-1 '!#REF!</f>
        <v>#REF!</v>
      </c>
      <c r="D80" s="487" t="e">
        <f>'Sch-1 '!#REF!</f>
        <v>#REF!</v>
      </c>
      <c r="E80" s="395" t="e">
        <f>'Sch-1 '!#REF!</f>
        <v>#REF!</v>
      </c>
      <c r="F80" s="395" t="e">
        <f>IF(E80=0, "Included", IF(ISERROR(D80*E80), E80, D80*E80))</f>
        <v>#REF!</v>
      </c>
    </row>
    <row r="81" spans="1:6">
      <c r="A81" s="482"/>
      <c r="B81" s="421" t="s">
        <v>20</v>
      </c>
      <c r="C81" s="421"/>
      <c r="D81" s="421"/>
      <c r="E81" s="406"/>
      <c r="F81" s="406" t="e">
        <f>SUM(F17:F80)</f>
        <v>#REF!</v>
      </c>
    </row>
    <row r="82" spans="1:6">
      <c r="A82" s="483"/>
      <c r="B82" s="409"/>
      <c r="C82" s="409"/>
      <c r="D82" s="409"/>
      <c r="E82" s="410"/>
      <c r="F82" s="410"/>
    </row>
    <row r="83" spans="1:6">
      <c r="A83" s="484"/>
      <c r="B83" s="485"/>
      <c r="C83" s="484"/>
      <c r="D83" s="484"/>
      <c r="E83" s="484"/>
      <c r="F83" s="484"/>
    </row>
    <row r="84" spans="1:6" ht="30">
      <c r="A84" s="411" t="s">
        <v>398</v>
      </c>
      <c r="B84" s="412" t="str">
        <f>'Sch-1.'!B57</f>
        <v>--2025</v>
      </c>
      <c r="C84" s="413"/>
      <c r="D84" s="414"/>
      <c r="E84" s="415"/>
      <c r="F84" s="415"/>
    </row>
    <row r="85" spans="1:6">
      <c r="A85" s="411" t="s">
        <v>399</v>
      </c>
      <c r="B85" s="412" t="str">
        <f>'Sch-1.'!B58</f>
        <v/>
      </c>
      <c r="C85" s="415"/>
      <c r="D85" s="414" t="s">
        <v>400</v>
      </c>
      <c r="E85" s="416" t="str">
        <f>'Sch-1.'!I58</f>
        <v/>
      </c>
      <c r="F85" s="415"/>
    </row>
    <row r="86" spans="1:6">
      <c r="A86" s="417"/>
      <c r="B86" s="418"/>
      <c r="C86" s="419"/>
      <c r="D86" s="414" t="s">
        <v>401</v>
      </c>
      <c r="E86" s="416" t="str">
        <f>'Sch-1.'!I59</f>
        <v/>
      </c>
      <c r="F86" s="419"/>
    </row>
    <row r="87" spans="1:6">
      <c r="A87" s="411"/>
      <c r="B87" s="412"/>
      <c r="C87" s="413"/>
      <c r="D87" s="414"/>
      <c r="E87" s="415"/>
      <c r="F87" s="415"/>
    </row>
    <row r="88" spans="1:6">
      <c r="A88" s="3"/>
      <c r="B88" s="486"/>
      <c r="C88" s="3"/>
      <c r="D88" s="3"/>
      <c r="E88" s="3"/>
      <c r="F88" s="3"/>
    </row>
    <row r="100" spans="1:29" s="188" customFormat="1">
      <c r="A100" s="369"/>
      <c r="B100" s="370"/>
      <c r="C100" s="371"/>
      <c r="D100" s="372"/>
      <c r="E100" s="304"/>
      <c r="F100" s="304"/>
      <c r="AB100" s="374"/>
      <c r="AC100" s="374"/>
    </row>
    <row r="101" spans="1:29" s="188" customFormat="1">
      <c r="A101" s="369"/>
      <c r="B101" s="370"/>
      <c r="C101" s="371"/>
      <c r="D101" s="372"/>
      <c r="E101" s="304"/>
      <c r="F101" s="304"/>
      <c r="AB101" s="215"/>
      <c r="AC101" s="375"/>
    </row>
    <row r="102" spans="1:29" s="188" customFormat="1">
      <c r="A102" s="369"/>
      <c r="B102" s="370"/>
      <c r="C102" s="371"/>
      <c r="D102" s="372"/>
      <c r="E102" s="304"/>
      <c r="F102" s="304"/>
      <c r="AC102" s="235"/>
    </row>
    <row r="103" spans="1:29" s="188" customFormat="1">
      <c r="A103" s="196"/>
      <c r="B103" s="216"/>
      <c r="C103" s="196"/>
      <c r="D103" s="192"/>
      <c r="E103" s="215"/>
      <c r="F103" s="215"/>
    </row>
    <row r="104" spans="1:29">
      <c r="A104" s="196"/>
      <c r="B104" s="204"/>
      <c r="C104" s="196"/>
      <c r="D104" s="192"/>
      <c r="E104" s="215"/>
      <c r="F104" s="215"/>
    </row>
    <row r="105" spans="1:29">
      <c r="A105" s="367"/>
      <c r="B105" s="368"/>
      <c r="C105" s="367"/>
      <c r="D105" s="367"/>
      <c r="E105" s="367"/>
      <c r="F105" s="367"/>
    </row>
    <row r="106" spans="1:29">
      <c r="A106" s="367"/>
      <c r="B106" s="368"/>
      <c r="C106" s="367"/>
      <c r="D106" s="367"/>
      <c r="E106" s="367"/>
      <c r="F106" s="367"/>
    </row>
    <row r="107" spans="1:29">
      <c r="A107" s="180"/>
      <c r="B107" s="94"/>
      <c r="C107" s="183"/>
      <c r="D107" s="183"/>
      <c r="E107" s="182"/>
      <c r="F107" s="95"/>
    </row>
    <row r="108" spans="1:29">
      <c r="A108" s="367"/>
      <c r="B108" s="368"/>
      <c r="C108" s="367"/>
      <c r="D108" s="367"/>
      <c r="E108" s="367"/>
      <c r="F108" s="367"/>
    </row>
    <row r="109" spans="1:29">
      <c r="A109" s="367"/>
      <c r="B109" s="368"/>
      <c r="C109" s="367"/>
      <c r="D109" s="367"/>
      <c r="E109" s="367"/>
      <c r="F109" s="367"/>
    </row>
  </sheetData>
  <sheetProtection sheet="1" objects="1" scenarios="1" formatColumns="0" formatRows="0" selectLockedCells="1"/>
  <customSheetViews>
    <customSheetView guid="{9AABADBB-0C61-4F6E-8EBA-FB1F391DCDF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9154002C-6C58-44C9-AE93-0E761C3D01F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1" type="noConversion"/>
  <conditionalFormatting sqref="E16:E80">
    <cfRule type="expression" dxfId="9"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19"/>
  <headerFooter alignWithMargins="0">
    <oddFooter>&amp;R&amp;"Book Antiqua,Bold"&amp;10Schedule-3/ Page &amp;P of &amp;N</oddFooter>
  </headerFooter>
  <colBreaks count="1" manualBreakCount="1">
    <brk id="6" max="1048575" man="1"/>
  </colBreaks>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2"/>
  <sheetViews>
    <sheetView view="pageBreakPreview" zoomScaleSheetLayoutView="100" workbookViewId="0">
      <selection activeCell="E26" sqref="E26"/>
    </sheetView>
  </sheetViews>
  <sheetFormatPr defaultColWidth="9" defaultRowHeight="13.5"/>
  <cols>
    <col min="1" max="1" width="11.375" style="97" customWidth="1"/>
    <col min="2" max="2" width="49.5" style="97" customWidth="1"/>
    <col min="3" max="3" width="7.625" style="97" customWidth="1"/>
    <col min="4" max="4" width="7.875" style="97" customWidth="1"/>
    <col min="5" max="5" width="17.625" style="97" customWidth="1"/>
    <col min="6" max="6" width="17" style="97" customWidth="1"/>
    <col min="7" max="8" width="9" style="85"/>
    <col min="9" max="16384" width="9" style="86"/>
  </cols>
  <sheetData>
    <row r="1" spans="1:6" ht="18" customHeight="1">
      <c r="A1" s="80" t="str">
        <f>Cover!B3</f>
        <v>SRTS-II/C&amp;M/WC-4284/NIT-268(E)/2025---SR2/T/S-MISC/DOM/C00/25/04425; RFX:5002004385</v>
      </c>
      <c r="B1" s="81"/>
      <c r="C1" s="82"/>
      <c r="D1" s="82"/>
      <c r="E1" s="83"/>
      <c r="F1" s="84" t="s">
        <v>420</v>
      </c>
    </row>
    <row r="2" spans="1:6" ht="18" customHeight="1">
      <c r="A2" s="67"/>
      <c r="B2" s="87"/>
      <c r="C2" s="88"/>
      <c r="D2" s="88"/>
      <c r="E2" s="35"/>
      <c r="F2" s="35"/>
    </row>
    <row r="3" spans="1:6" ht="93.75" customHeight="1">
      <c r="A3" s="1186" t="str">
        <f>Cover!$B$2</f>
        <v>Implementation of 3rd Party Filed Quality Assurance for 765kV D/c Koppal PS- Narendra (New) Transmission line (TL02)</v>
      </c>
      <c r="B3" s="1186"/>
      <c r="C3" s="1186"/>
      <c r="D3" s="1186"/>
      <c r="E3" s="1186"/>
      <c r="F3" s="1186"/>
    </row>
    <row r="4" spans="1:6" ht="21.95" customHeight="1">
      <c r="A4" s="1187" t="s">
        <v>24</v>
      </c>
      <c r="B4" s="1187"/>
      <c r="C4" s="1187"/>
      <c r="D4" s="1187"/>
      <c r="E4" s="1187"/>
      <c r="F4" s="1187"/>
    </row>
    <row r="5" spans="1:6" ht="18" customHeight="1">
      <c r="A5" s="89"/>
      <c r="B5" s="90"/>
      <c r="C5" s="89"/>
      <c r="D5" s="89"/>
      <c r="E5" s="89"/>
      <c r="F5" s="89"/>
    </row>
    <row r="6" spans="1:6" ht="18" customHeight="1">
      <c r="A6" s="32" t="str">
        <f>'Sch-1.'!A7</f>
        <v>Bidder’s Name and Address (Lead Partner) :</v>
      </c>
      <c r="B6" s="33"/>
      <c r="C6" s="33"/>
      <c r="D6" s="33"/>
      <c r="E6" s="63" t="s">
        <v>388</v>
      </c>
      <c r="F6" s="35"/>
    </row>
    <row r="7" spans="1:6" ht="36" customHeight="1">
      <c r="A7" s="1170" t="str">
        <f>'Sch-1.'!A9</f>
        <v/>
      </c>
      <c r="B7" s="1170"/>
      <c r="C7" s="1170"/>
      <c r="D7" s="1170"/>
      <c r="E7" s="62" t="str">
        <f>'Sch-1.'!I9</f>
        <v>C&amp;M Department</v>
      </c>
      <c r="F7" s="35"/>
    </row>
    <row r="8" spans="1:6" ht="18" customHeight="1">
      <c r="A8" s="32" t="s">
        <v>389</v>
      </c>
      <c r="B8" s="1171" t="str">
        <f>IF('Sch-1.'!C10=0, "", 'Sch-1.'!C10)</f>
        <v/>
      </c>
      <c r="C8" s="1171"/>
      <c r="D8" s="1171"/>
      <c r="E8" s="62" t="str">
        <f>'Sch-1.'!I10</f>
        <v>Power Grid Corporation of India Ltd.,</v>
      </c>
      <c r="F8" s="35"/>
    </row>
    <row r="9" spans="1:6" ht="18" customHeight="1">
      <c r="A9" s="32" t="s">
        <v>391</v>
      </c>
      <c r="B9" s="1171" t="str">
        <f>IF('Sch-1.'!C11=0, "", 'Sch-1.'!C11)</f>
        <v/>
      </c>
      <c r="C9" s="1171"/>
      <c r="D9" s="1171"/>
      <c r="E9" s="62" t="str">
        <f>'Sch-1.'!I11</f>
        <v>SR-II,RHQ</v>
      </c>
      <c r="F9" s="35"/>
    </row>
    <row r="10" spans="1:6" ht="18" customHeight="1">
      <c r="A10" s="33"/>
      <c r="B10" s="1171" t="str">
        <f>IF('Sch-1.'!C12=0, "", 'Sch-1.'!C12)</f>
        <v/>
      </c>
      <c r="C10" s="1171"/>
      <c r="D10" s="1171"/>
      <c r="E10" s="62" t="str">
        <f>'Sch-1.'!I12</f>
        <v>Singanayakanahalli,Yelahanka</v>
      </c>
      <c r="F10" s="35"/>
    </row>
    <row r="11" spans="1:6" ht="18" customHeight="1">
      <c r="A11" s="33"/>
      <c r="B11" s="1171" t="str">
        <f>IF('Sch-1.'!C13=0, "", 'Sch-1.'!C13)</f>
        <v/>
      </c>
      <c r="C11" s="1171"/>
      <c r="D11" s="1171"/>
      <c r="E11" s="62" t="str">
        <f>'Sch-1.'!I13</f>
        <v>Bangalore -560064</v>
      </c>
      <c r="F11" s="35"/>
    </row>
    <row r="12" spans="1:6" ht="18" customHeight="1">
      <c r="A12" s="34"/>
      <c r="B12" s="175"/>
      <c r="C12" s="175"/>
      <c r="D12" s="175"/>
      <c r="E12" s="33"/>
      <c r="F12" s="35"/>
    </row>
    <row r="13" spans="1:6" ht="26.25" customHeight="1">
      <c r="A13" s="91"/>
      <c r="B13" s="92"/>
      <c r="C13" s="91"/>
      <c r="D13" s="91"/>
      <c r="E13" s="91"/>
      <c r="F13" s="91"/>
    </row>
    <row r="14" spans="1:6" ht="27.75" customHeight="1">
      <c r="A14" s="93" t="s">
        <v>376</v>
      </c>
      <c r="B14" s="92"/>
      <c r="C14" s="91"/>
      <c r="D14" s="91"/>
      <c r="E14" s="91"/>
      <c r="F14" s="91"/>
    </row>
    <row r="15" spans="1:6" ht="15">
      <c r="A15" s="1188" t="s">
        <v>475</v>
      </c>
      <c r="B15" s="1188"/>
      <c r="C15" s="1188"/>
      <c r="D15" s="1188"/>
      <c r="E15" s="1188"/>
      <c r="F15" s="1188"/>
    </row>
    <row r="16" spans="1:6" ht="19.5" customHeight="1">
      <c r="A16" s="700"/>
      <c r="B16" s="701"/>
      <c r="C16" s="555"/>
      <c r="D16" s="556"/>
      <c r="E16" s="550"/>
      <c r="F16" s="549"/>
    </row>
    <row r="17" spans="1:6" ht="16.5">
      <c r="A17" s="700"/>
      <c r="B17" s="702"/>
      <c r="C17" s="555"/>
      <c r="D17" s="556"/>
      <c r="E17" s="550"/>
      <c r="F17" s="549"/>
    </row>
    <row r="18" spans="1:6" ht="21" customHeight="1">
      <c r="A18" s="700"/>
      <c r="B18" s="702"/>
      <c r="C18" s="555"/>
      <c r="D18" s="556"/>
      <c r="E18" s="550"/>
      <c r="F18" s="549"/>
    </row>
    <row r="19" spans="1:6" ht="33.6" customHeight="1">
      <c r="A19" s="558"/>
      <c r="B19" s="559" t="s">
        <v>505</v>
      </c>
      <c r="C19" s="559"/>
      <c r="D19" s="559"/>
      <c r="E19" s="559"/>
      <c r="F19" s="561">
        <f>SUM(F17:F18)</f>
        <v>0</v>
      </c>
    </row>
    <row r="20" spans="1:6" ht="33.6" customHeight="1">
      <c r="A20" s="94" t="s">
        <v>398</v>
      </c>
      <c r="B20" s="107" t="s">
        <v>515</v>
      </c>
      <c r="C20" s="1185" t="s">
        <v>400</v>
      </c>
      <c r="D20" s="1185"/>
      <c r="E20" s="915" t="s">
        <v>467</v>
      </c>
      <c r="F20" s="915"/>
    </row>
    <row r="21" spans="1:6" ht="33.6" customHeight="1">
      <c r="A21" s="88" t="s">
        <v>399</v>
      </c>
      <c r="B21" s="87" t="s">
        <v>467</v>
      </c>
      <c r="C21" s="1185" t="s">
        <v>401</v>
      </c>
      <c r="D21" s="1185"/>
      <c r="E21" s="309" t="s">
        <v>467</v>
      </c>
      <c r="F21" s="309"/>
    </row>
    <row r="22" spans="1:6" ht="33.6" customHeight="1">
      <c r="A22" s="88"/>
      <c r="B22" s="87"/>
      <c r="C22" s="35"/>
      <c r="D22" s="88"/>
      <c r="E22" s="180"/>
      <c r="F22" s="96"/>
    </row>
  </sheetData>
  <sheetProtection formatColumns="0" formatRows="0" selectLockedCells="1" selectUnlockedCells="1"/>
  <customSheetViews>
    <customSheetView guid="{9AABADBB-0C61-4F6E-8EBA-FB1F391DCDF7}" showPageBreaks="1" printArea="1" state="hidden" view="pageBreakPreview">
      <selection activeCell="E26" sqref="E26"/>
      <pageMargins left="0.72" right="0.51" top="0.52" bottom="1" header="0.33" footer="0.5"/>
      <pageSetup scale="95" orientation="landscape" r:id="rId1"/>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72" right="0.51" top="0.52" bottom="1" header="0.33" footer="0.5"/>
      <pageSetup scale="95" orientation="landscape" r:id="rId2"/>
      <headerFooter alignWithMargins="0">
        <oddFooter>&amp;R&amp;"Book Antiqua,Bold"&amp;10Schedule-4/ Page &amp;P of &amp;N</oddFooter>
      </headerFooter>
    </customSheetView>
    <customSheetView guid="{E81F0721-C35D-4189-B675-E46A21339863}" showPageBreaks="1" printArea="1" view="pageBreakPreview" topLeftCell="A7">
      <selection activeCell="E26" sqref="E26"/>
      <pageMargins left="0.72" right="0.51" top="0.52" bottom="1" header="0.33" footer="0.5"/>
      <pageSetup scale="95" orientation="landscape" r:id="rId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4"/>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7"/>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9"/>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0"/>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1"/>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2"/>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5"/>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6"/>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9154002C-6C58-44C9-AE93-0E761C3D01FD}" showPageBreaks="1" printArea="1" state="hidden" view="pageBreakPreview">
      <selection activeCell="E26" sqref="E26"/>
      <pageMargins left="0.72" right="0.51" top="0.52" bottom="1" header="0.33" footer="0.5"/>
      <pageSetup scale="95" orientation="landscape" r:id="rId21"/>
      <headerFooter alignWithMargins="0">
        <oddFooter>&amp;R&amp;"Book Antiqua,Bold"&amp;10Schedule-4/ Page &amp;P of &amp;N</oddFooter>
      </headerFooter>
    </customSheetView>
  </customSheetViews>
  <mergeCells count="10">
    <mergeCell ref="C20:D20"/>
    <mergeCell ref="C21:D21"/>
    <mergeCell ref="A3:F3"/>
    <mergeCell ref="A4:F4"/>
    <mergeCell ref="B8:D8"/>
    <mergeCell ref="B9:D9"/>
    <mergeCell ref="B10:D10"/>
    <mergeCell ref="A15:F15"/>
    <mergeCell ref="B11:D11"/>
    <mergeCell ref="A7:D7"/>
  </mergeCells>
  <phoneticPr fontId="5" type="noConversion"/>
  <conditionalFormatting sqref="E16:E18">
    <cfRule type="expression" dxfId="8" priority="1" stopIfTrue="1">
      <formula>D16&gt;0</formula>
    </cfRule>
  </conditionalFormatting>
  <dataValidations count="1">
    <dataValidation type="decimal" operator="greaterThan" allowBlank="1" showInputMessage="1" showErrorMessage="1" error="Enter only Numeric Value greater than zero or leave the cell blank !" sqref="E16:E18" xr:uid="{00000000-0002-0000-0A00-000000000000}">
      <formula1>0</formula1>
    </dataValidation>
  </dataValidations>
  <pageMargins left="0.72" right="0.51" top="0.52" bottom="1" header="0.33" footer="0.5"/>
  <pageSetup scale="95" orientation="landscape" r:id="rId22"/>
  <headerFooter alignWithMargins="0">
    <oddFooter>&amp;R&amp;"Book Antiqua,Bold"&amp;10Schedule-4/ Page &amp;P of &amp;N</oddFooter>
  </headerFooter>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topLeftCell="A7" zoomScaleNormal="90" zoomScaleSheetLayoutView="100" workbookViewId="0">
      <selection activeCell="D15" sqref="D15:E15"/>
    </sheetView>
  </sheetViews>
  <sheetFormatPr defaultColWidth="10" defaultRowHeight="16.5"/>
  <cols>
    <col min="1" max="1" width="10.375" style="42" customWidth="1"/>
    <col min="2" max="2" width="40.875" style="42" customWidth="1"/>
    <col min="3" max="3" width="17.5" style="42" customWidth="1"/>
    <col min="4" max="4" width="20.5" style="42" customWidth="1"/>
    <col min="5" max="5" width="20" style="42" customWidth="1"/>
    <col min="6" max="11" width="10" style="153" customWidth="1"/>
    <col min="12" max="16384" width="10" style="39"/>
  </cols>
  <sheetData>
    <row r="1" spans="1:6" ht="18" customHeight="1">
      <c r="A1" s="59" t="str">
        <f>Cover!B3</f>
        <v>SRTS-II/C&amp;M/WC-4284/NIT-268(E)/2025---SR2/T/S-MISC/DOM/C00/25/04425; RFX:5002004385</v>
      </c>
      <c r="B1" s="60"/>
      <c r="C1" s="61"/>
      <c r="D1" s="61"/>
      <c r="E1" s="8" t="s">
        <v>421</v>
      </c>
    </row>
    <row r="2" spans="1:6" ht="8.1" customHeight="1">
      <c r="A2" s="4"/>
      <c r="B2" s="13"/>
      <c r="C2" s="6"/>
      <c r="D2" s="6"/>
      <c r="E2" s="1"/>
      <c r="F2" s="188"/>
    </row>
    <row r="3" spans="1:6" ht="39.950000000000003" customHeight="1">
      <c r="A3" s="1197" t="str">
        <f>Cover!$B$2</f>
        <v>Implementation of 3rd Party Filed Quality Assurance for 765kV D/c Koppal PS- Narendra (New) Transmission line (TL02)</v>
      </c>
      <c r="B3" s="1197"/>
      <c r="C3" s="1197"/>
      <c r="D3" s="1197"/>
      <c r="E3" s="1197"/>
    </row>
    <row r="4" spans="1:6" ht="21.95" customHeight="1">
      <c r="A4" s="1198" t="s">
        <v>406</v>
      </c>
      <c r="B4" s="1198"/>
      <c r="C4" s="1198"/>
      <c r="D4" s="1198"/>
      <c r="E4" s="1198"/>
    </row>
    <row r="5" spans="1:6" ht="12" customHeight="1">
      <c r="A5" s="45"/>
      <c r="B5" s="40"/>
      <c r="C5" s="40"/>
      <c r="D5" s="40"/>
      <c r="E5" s="40"/>
    </row>
    <row r="6" spans="1:6" ht="18" customHeight="1">
      <c r="A6" s="32" t="str">
        <f>'Sch-1.'!A7</f>
        <v>Bidder’s Name and Address (Lead Partner) :</v>
      </c>
      <c r="D6" s="64" t="s">
        <v>388</v>
      </c>
    </row>
    <row r="7" spans="1:6" ht="18" customHeight="1">
      <c r="A7" s="174" t="str">
        <f>'Sch-1.'!A9</f>
        <v/>
      </c>
      <c r="D7" s="65" t="str">
        <f>'Sch-1.'!I9</f>
        <v>C&amp;M Department</v>
      </c>
    </row>
    <row r="8" spans="1:6" ht="18" customHeight="1">
      <c r="A8" s="43" t="s">
        <v>404</v>
      </c>
      <c r="B8" s="1199" t="str">
        <f>IF('Sch-1.'!C10=0, "", 'Sch-1.'!C10)</f>
        <v/>
      </c>
      <c r="C8" s="1199"/>
      <c r="D8" s="65" t="str">
        <f>'Sch-1.'!I10</f>
        <v>Power Grid Corporation of India Ltd.,</v>
      </c>
    </row>
    <row r="9" spans="1:6" ht="18" customHeight="1">
      <c r="A9" s="43" t="s">
        <v>405</v>
      </c>
      <c r="B9" s="1199" t="str">
        <f>IF('Sch-1.'!C11=0, "", 'Sch-1.'!C11)</f>
        <v/>
      </c>
      <c r="C9" s="1199"/>
      <c r="D9" s="65" t="str">
        <f>'Sch-1.'!I11</f>
        <v>SR-II,RHQ</v>
      </c>
    </row>
    <row r="10" spans="1:6" ht="18" customHeight="1">
      <c r="A10" s="44"/>
      <c r="B10" s="1199" t="str">
        <f>IF('Sch-1.'!C12=0, "", 'Sch-1.'!C12)</f>
        <v/>
      </c>
      <c r="C10" s="1199"/>
      <c r="D10" s="65" t="str">
        <f>'Sch-1.'!I12</f>
        <v>Singanayakanahalli,Yelahanka</v>
      </c>
    </row>
    <row r="11" spans="1:6" ht="18" customHeight="1">
      <c r="A11" s="44"/>
      <c r="B11" s="1199" t="str">
        <f>IF('Sch-1.'!C13=0, "", 'Sch-1.'!C13)</f>
        <v/>
      </c>
      <c r="C11" s="1199"/>
      <c r="D11" s="65" t="str">
        <f>'Sch-1.'!I13</f>
        <v>Bangalore -560064</v>
      </c>
    </row>
    <row r="12" spans="1:6" ht="8.1" customHeight="1"/>
    <row r="13" spans="1:6" ht="21.95" customHeight="1">
      <c r="A13" s="75" t="s">
        <v>377</v>
      </c>
      <c r="B13" s="1193" t="s">
        <v>378</v>
      </c>
      <c r="C13" s="1194"/>
      <c r="D13" s="1202" t="s">
        <v>379</v>
      </c>
      <c r="E13" s="1203"/>
    </row>
    <row r="14" spans="1:6" ht="18" customHeight="1">
      <c r="A14" s="46" t="s">
        <v>380</v>
      </c>
      <c r="B14" s="1200" t="s">
        <v>497</v>
      </c>
      <c r="C14" s="1201"/>
      <c r="D14" s="1195" t="e">
        <f>'Sch-1.'!#REF!*(1-Discount!O18)</f>
        <v>#REF!</v>
      </c>
      <c r="E14" s="1196"/>
    </row>
    <row r="15" spans="1:6" ht="75.75" customHeight="1">
      <c r="A15" s="47"/>
      <c r="B15" s="1189" t="s">
        <v>498</v>
      </c>
      <c r="C15" s="1190"/>
      <c r="D15" s="1191"/>
      <c r="E15" s="1192"/>
    </row>
    <row r="16" spans="1:6" ht="18" customHeight="1">
      <c r="A16" s="46" t="s">
        <v>381</v>
      </c>
      <c r="B16" s="1200" t="s">
        <v>499</v>
      </c>
      <c r="C16" s="1209"/>
      <c r="D16" s="1195" t="e">
        <f>'Sch-1 '!#REF!*(1-Discount!O20)</f>
        <v>#REF!</v>
      </c>
      <c r="E16" s="1196"/>
    </row>
    <row r="17" spans="1:6" ht="38.25" customHeight="1">
      <c r="A17" s="47"/>
      <c r="B17" s="1189" t="s">
        <v>500</v>
      </c>
      <c r="C17" s="1190"/>
      <c r="D17" s="1191"/>
      <c r="E17" s="1192"/>
    </row>
    <row r="18" spans="1:6" ht="18" customHeight="1">
      <c r="A18" s="1204"/>
      <c r="B18" s="1205" t="s">
        <v>501</v>
      </c>
      <c r="C18" s="1206"/>
      <c r="D18" s="1212" t="e">
        <f>D14+D16</f>
        <v>#REF!</v>
      </c>
      <c r="E18" s="1213"/>
    </row>
    <row r="19" spans="1:6" ht="23.25" customHeight="1">
      <c r="A19" s="1204"/>
      <c r="B19" s="1207"/>
      <c r="C19" s="1208"/>
      <c r="D19" s="1210"/>
      <c r="E19" s="1211"/>
    </row>
    <row r="20" spans="1:6" ht="18" customHeight="1">
      <c r="B20" s="49"/>
      <c r="C20" s="49"/>
      <c r="D20" s="50"/>
      <c r="E20" s="50"/>
    </row>
    <row r="21" spans="1:6" ht="30" customHeight="1">
      <c r="A21" s="36" t="s">
        <v>78</v>
      </c>
      <c r="B21" s="106" t="str">
        <f>IF('Sch-1.'!B57=0,"", 'Sch-1.'!B57)</f>
        <v>--2025</v>
      </c>
      <c r="C21" s="37" t="s">
        <v>400</v>
      </c>
      <c r="D21" s="100" t="str">
        <f>IF('Sch-1.'!I58=0,"",'Sch-1.'!I58)</f>
        <v/>
      </c>
      <c r="F21" s="269"/>
    </row>
    <row r="22" spans="1:6" ht="30" customHeight="1">
      <c r="A22" s="36" t="s">
        <v>450</v>
      </c>
      <c r="B22" s="99" t="str">
        <f>IF('Sch-1.'!B58=0,"", 'Sch-1.'!B58)</f>
        <v/>
      </c>
      <c r="C22" s="37" t="s">
        <v>401</v>
      </c>
      <c r="D22" s="100" t="str">
        <f>IF('Sch-1.'!I59=0,"",'Sch-1.'!I59)</f>
        <v/>
      </c>
      <c r="F22" s="269"/>
    </row>
    <row r="23" spans="1:6" ht="30" customHeight="1">
      <c r="A23" s="195"/>
      <c r="B23" s="194"/>
      <c r="C23" s="37"/>
      <c r="D23" s="153"/>
      <c r="E23" s="153"/>
      <c r="F23" s="269"/>
    </row>
    <row r="24" spans="1:6" ht="33" customHeight="1">
      <c r="A24" s="195"/>
      <c r="B24" s="194"/>
      <c r="C24" s="188"/>
      <c r="D24" s="203"/>
      <c r="E24" s="218"/>
      <c r="F24" s="269"/>
    </row>
    <row r="25" spans="1:6" ht="21.95" customHeight="1">
      <c r="A25" s="219"/>
      <c r="B25" s="219"/>
      <c r="C25" s="219"/>
      <c r="D25" s="219"/>
      <c r="E25" s="220"/>
    </row>
    <row r="26" spans="1:6" ht="21.95" customHeight="1">
      <c r="A26" s="219"/>
      <c r="B26" s="219"/>
      <c r="C26" s="219"/>
      <c r="D26" s="219"/>
      <c r="E26" s="220"/>
    </row>
    <row r="27" spans="1:6" ht="21.95" customHeight="1">
      <c r="A27" s="219"/>
      <c r="B27" s="219"/>
      <c r="C27" s="219"/>
      <c r="D27" s="219"/>
      <c r="E27" s="220"/>
    </row>
    <row r="28" spans="1:6" ht="21.95" customHeight="1">
      <c r="A28" s="219"/>
      <c r="B28" s="219"/>
      <c r="C28" s="219"/>
      <c r="D28" s="219"/>
      <c r="E28" s="220"/>
    </row>
    <row r="29" spans="1:6" ht="21.95" customHeight="1">
      <c r="A29" s="219"/>
      <c r="B29" s="219"/>
      <c r="C29" s="219"/>
      <c r="D29" s="219"/>
      <c r="E29" s="220"/>
    </row>
    <row r="30" spans="1:6" ht="21.95" customHeight="1">
      <c r="A30" s="219"/>
      <c r="B30" s="219"/>
      <c r="C30" s="219"/>
      <c r="D30" s="219"/>
      <c r="E30" s="220"/>
    </row>
    <row r="31" spans="1:6" ht="24.95" customHeight="1">
      <c r="A31" s="218"/>
      <c r="B31" s="218"/>
      <c r="C31" s="218"/>
      <c r="D31" s="218"/>
      <c r="E31" s="218"/>
    </row>
    <row r="32" spans="1:6" ht="24.95" customHeight="1">
      <c r="A32" s="218"/>
      <c r="B32" s="218"/>
      <c r="C32" s="218"/>
      <c r="D32" s="218"/>
      <c r="E32" s="218"/>
    </row>
    <row r="33" spans="1:5" ht="24.95" customHeight="1">
      <c r="A33" s="218"/>
      <c r="B33" s="218"/>
      <c r="C33" s="218"/>
      <c r="D33" s="218"/>
      <c r="E33" s="218"/>
    </row>
    <row r="34" spans="1:5" ht="24.95" customHeight="1">
      <c r="A34" s="218"/>
      <c r="B34" s="218"/>
      <c r="C34" s="218"/>
      <c r="D34" s="218"/>
      <c r="E34" s="218"/>
    </row>
    <row r="35" spans="1:5" ht="24.95" customHeight="1">
      <c r="A35" s="218"/>
      <c r="B35" s="218"/>
      <c r="C35" s="218"/>
      <c r="D35" s="218"/>
      <c r="E35" s="218"/>
    </row>
    <row r="36" spans="1:5" ht="24.95" customHeight="1">
      <c r="A36" s="218"/>
      <c r="B36" s="218"/>
      <c r="C36" s="218"/>
      <c r="D36" s="218"/>
      <c r="E36" s="218"/>
    </row>
    <row r="37" spans="1:5" ht="24.95" customHeight="1">
      <c r="A37" s="218"/>
      <c r="B37" s="218"/>
      <c r="C37" s="218"/>
      <c r="D37" s="218"/>
      <c r="E37" s="218"/>
    </row>
    <row r="38" spans="1:5" ht="24.95" customHeight="1">
      <c r="A38" s="218"/>
      <c r="B38" s="218"/>
      <c r="C38" s="218"/>
      <c r="D38" s="218"/>
      <c r="E38" s="218"/>
    </row>
    <row r="39" spans="1:5" ht="24.95" customHeight="1">
      <c r="A39" s="218"/>
      <c r="B39" s="218"/>
      <c r="C39" s="218"/>
      <c r="D39" s="218"/>
      <c r="E39" s="218"/>
    </row>
    <row r="40" spans="1:5" ht="24.95" customHeight="1">
      <c r="A40" s="218"/>
      <c r="B40" s="218"/>
      <c r="C40" s="218"/>
      <c r="D40" s="218"/>
      <c r="E40" s="218"/>
    </row>
    <row r="41" spans="1:5" ht="24.95" customHeight="1">
      <c r="A41" s="218"/>
      <c r="B41" s="218"/>
      <c r="C41" s="218"/>
      <c r="D41" s="218"/>
      <c r="E41" s="218"/>
    </row>
    <row r="42" spans="1:5" ht="24.95" customHeight="1">
      <c r="A42" s="218"/>
      <c r="B42" s="218"/>
      <c r="C42" s="218"/>
      <c r="D42" s="218"/>
      <c r="E42" s="218"/>
    </row>
    <row r="43" spans="1:5" ht="24.95" customHeight="1">
      <c r="A43" s="218"/>
      <c r="B43" s="218"/>
      <c r="C43" s="218"/>
      <c r="D43" s="218"/>
      <c r="E43" s="218"/>
    </row>
    <row r="44" spans="1:5" ht="24.95" customHeight="1">
      <c r="A44" s="218"/>
      <c r="B44" s="218"/>
      <c r="C44" s="218"/>
      <c r="D44" s="218"/>
      <c r="E44" s="218"/>
    </row>
    <row r="45" spans="1:5" ht="24.95" customHeight="1">
      <c r="A45" s="218"/>
      <c r="B45" s="218"/>
      <c r="C45" s="218"/>
      <c r="D45" s="218"/>
      <c r="E45" s="218"/>
    </row>
    <row r="46" spans="1:5" ht="24.95" customHeight="1">
      <c r="A46" s="218"/>
      <c r="B46" s="218"/>
      <c r="C46" s="218"/>
      <c r="D46" s="218"/>
      <c r="E46" s="218"/>
    </row>
    <row r="47" spans="1:5" ht="24.95" customHeight="1">
      <c r="A47" s="218"/>
      <c r="B47" s="218"/>
      <c r="C47" s="218"/>
      <c r="D47" s="218"/>
      <c r="E47" s="218"/>
    </row>
    <row r="48" spans="1:5" ht="24.95" customHeight="1">
      <c r="A48" s="218"/>
      <c r="B48" s="218"/>
      <c r="C48" s="218"/>
      <c r="D48" s="218"/>
      <c r="E48" s="218"/>
    </row>
    <row r="49" spans="1:5" ht="24.95" customHeight="1">
      <c r="A49" s="218"/>
      <c r="B49" s="218"/>
      <c r="C49" s="218"/>
      <c r="D49" s="218"/>
      <c r="E49" s="218"/>
    </row>
    <row r="50" spans="1:5" ht="24.95" customHeight="1">
      <c r="A50" s="218"/>
      <c r="B50" s="218"/>
      <c r="C50" s="218"/>
      <c r="D50" s="218"/>
      <c r="E50" s="218"/>
    </row>
    <row r="51" spans="1:5" ht="24.95" customHeight="1">
      <c r="A51" s="218"/>
      <c r="B51" s="218"/>
      <c r="C51" s="218"/>
      <c r="D51" s="218"/>
      <c r="E51" s="218"/>
    </row>
    <row r="52" spans="1:5" ht="24.95" customHeight="1">
      <c r="A52" s="218"/>
      <c r="B52" s="218"/>
      <c r="C52" s="218"/>
      <c r="D52" s="218"/>
      <c r="E52" s="218"/>
    </row>
    <row r="53" spans="1:5" ht="24.95" customHeight="1">
      <c r="A53" s="218"/>
      <c r="B53" s="218"/>
      <c r="C53" s="218"/>
      <c r="D53" s="218"/>
      <c r="E53" s="218"/>
    </row>
    <row r="54" spans="1:5">
      <c r="A54" s="218"/>
      <c r="B54" s="218"/>
      <c r="C54" s="218"/>
      <c r="D54" s="218"/>
      <c r="E54" s="218"/>
    </row>
    <row r="55" spans="1:5">
      <c r="A55" s="218"/>
      <c r="B55" s="218"/>
      <c r="C55" s="218"/>
      <c r="D55" s="218"/>
      <c r="E55" s="218"/>
    </row>
    <row r="56" spans="1:5">
      <c r="A56" s="218"/>
      <c r="B56" s="218"/>
      <c r="C56" s="218"/>
      <c r="D56" s="218"/>
      <c r="E56" s="218"/>
    </row>
    <row r="57" spans="1:5">
      <c r="A57" s="218"/>
      <c r="B57" s="218"/>
      <c r="C57" s="218"/>
      <c r="D57" s="218"/>
      <c r="E57" s="218"/>
    </row>
    <row r="58" spans="1:5">
      <c r="A58" s="218"/>
      <c r="B58" s="218"/>
      <c r="C58" s="218"/>
      <c r="D58" s="218"/>
      <c r="E58" s="218"/>
    </row>
    <row r="59" spans="1:5">
      <c r="A59" s="218"/>
      <c r="B59" s="218"/>
      <c r="C59" s="218"/>
      <c r="D59" s="218"/>
      <c r="E59" s="218"/>
    </row>
    <row r="60" spans="1:5">
      <c r="A60" s="218"/>
      <c r="B60" s="218"/>
      <c r="C60" s="218"/>
      <c r="D60" s="218"/>
      <c r="E60" s="218"/>
    </row>
    <row r="61" spans="1:5">
      <c r="A61" s="218"/>
      <c r="B61" s="218"/>
      <c r="C61" s="218"/>
      <c r="D61" s="218"/>
      <c r="E61" s="218"/>
    </row>
    <row r="62" spans="1:5">
      <c r="A62" s="218"/>
      <c r="B62" s="218"/>
      <c r="C62" s="218"/>
      <c r="D62" s="218"/>
      <c r="E62" s="218"/>
    </row>
    <row r="63" spans="1:5">
      <c r="A63" s="218"/>
      <c r="B63" s="218"/>
      <c r="C63" s="218"/>
      <c r="D63" s="218"/>
      <c r="E63" s="218"/>
    </row>
    <row r="64" spans="1:5">
      <c r="A64" s="218"/>
      <c r="B64" s="218"/>
      <c r="C64" s="218"/>
      <c r="D64" s="218"/>
      <c r="E64" s="218"/>
    </row>
    <row r="65" spans="1:5">
      <c r="A65" s="218"/>
      <c r="B65" s="218"/>
      <c r="C65" s="218"/>
      <c r="D65" s="218"/>
      <c r="E65" s="218"/>
    </row>
    <row r="66" spans="1:5">
      <c r="A66" s="218"/>
      <c r="B66" s="218"/>
      <c r="C66" s="218"/>
      <c r="D66" s="218"/>
      <c r="E66" s="218"/>
    </row>
    <row r="67" spans="1:5">
      <c r="A67" s="218"/>
      <c r="B67" s="218"/>
      <c r="C67" s="218"/>
      <c r="D67" s="218"/>
      <c r="E67" s="218"/>
    </row>
    <row r="68" spans="1:5">
      <c r="A68" s="218"/>
      <c r="B68" s="218"/>
      <c r="C68" s="218"/>
      <c r="D68" s="218"/>
      <c r="E68" s="218"/>
    </row>
    <row r="69" spans="1:5">
      <c r="A69" s="218"/>
      <c r="B69" s="218"/>
      <c r="C69" s="218"/>
      <c r="D69" s="218"/>
      <c r="E69" s="218"/>
    </row>
    <row r="70" spans="1:5">
      <c r="A70" s="218"/>
      <c r="B70" s="218"/>
      <c r="C70" s="218"/>
      <c r="D70" s="218"/>
      <c r="E70" s="218"/>
    </row>
    <row r="71" spans="1:5">
      <c r="A71" s="218"/>
      <c r="B71" s="218"/>
      <c r="C71" s="218"/>
      <c r="D71" s="218"/>
      <c r="E71" s="218"/>
    </row>
  </sheetData>
  <sheetProtection sheet="1" formatColumns="0" formatRows="0" selectLockedCells="1"/>
  <dataConsolidate/>
  <customSheetViews>
    <customSheetView guid="{9AABADBB-0C61-4F6E-8EBA-FB1F391DCDF7}" showPageBreaks="1" printArea="1" state="hidden" view="pageBreakPreview" topLeftCell="A7">
      <selection activeCell="D15" sqref="D15:E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state="hidden" view="pageBreakPreview" topLeftCell="A7">
      <selection activeCell="D15" sqref="D15:E1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9154002C-6C58-44C9-AE93-0E761C3D01FD}" showPageBreaks="1" printArea="1" state="hidden" view="pageBreakPreview" topLeftCell="A7">
      <selection activeCell="D15" sqref="D15:E1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s>
  <mergeCells count="21">
    <mergeCell ref="A18:A19"/>
    <mergeCell ref="B18:C18"/>
    <mergeCell ref="B19:C19"/>
    <mergeCell ref="D17:E17"/>
    <mergeCell ref="B16:C16"/>
    <mergeCell ref="D19:E19"/>
    <mergeCell ref="D18:E18"/>
    <mergeCell ref="D16:E16"/>
    <mergeCell ref="B17:C17"/>
    <mergeCell ref="B15:C15"/>
    <mergeCell ref="D15:E15"/>
    <mergeCell ref="B13:C13"/>
    <mergeCell ref="D14:E14"/>
    <mergeCell ref="A3:E3"/>
    <mergeCell ref="A4:E4"/>
    <mergeCell ref="B8:C8"/>
    <mergeCell ref="B9:C9"/>
    <mergeCell ref="B14:C14"/>
    <mergeCell ref="D13:E13"/>
    <mergeCell ref="B11:C11"/>
    <mergeCell ref="B10:C10"/>
  </mergeCells>
  <phoneticPr fontId="31"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19"/>
  <headerFooter alignWithMargins="0">
    <oddFooter>&amp;R&amp;"Book Antiqua,Bold"&amp;10Schedule-5/ Page &amp;P of &amp;N</oddFooter>
  </headerFooter>
  <drawing r:id="rId2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70"/>
  <sheetViews>
    <sheetView view="pageBreakPreview" zoomScale="80" zoomScaleSheetLayoutView="80" workbookViewId="0">
      <selection activeCell="B21" sqref="B21"/>
    </sheetView>
  </sheetViews>
  <sheetFormatPr defaultColWidth="10" defaultRowHeight="16.5"/>
  <cols>
    <col min="1" max="1" width="10.375" style="42" customWidth="1"/>
    <col min="2" max="2" width="40.875" style="42" customWidth="1"/>
    <col min="3" max="3" width="17.5" style="42" customWidth="1"/>
    <col min="4" max="4" width="20.5" style="42" customWidth="1"/>
    <col min="5" max="5" width="20" style="42" customWidth="1"/>
    <col min="6" max="6" width="10" style="153" customWidth="1"/>
    <col min="7" max="7" width="29.875" style="153" customWidth="1"/>
    <col min="8" max="8" width="10" style="153" customWidth="1"/>
    <col min="9" max="9" width="12.25" style="153" hidden="1" customWidth="1"/>
    <col min="10" max="10" width="12.625" style="153" hidden="1" customWidth="1"/>
    <col min="11" max="11" width="15" style="153" hidden="1" customWidth="1"/>
    <col min="12" max="13" width="10" style="153" hidden="1" customWidth="1"/>
    <col min="14" max="14" width="18.625" style="153" hidden="1" customWidth="1"/>
    <col min="15" max="15" width="16" style="153" hidden="1" customWidth="1"/>
    <col min="16" max="16" width="10" style="153" hidden="1" customWidth="1"/>
    <col min="17" max="17" width="10" style="153" customWidth="1"/>
    <col min="18" max="18" width="10" style="39" customWidth="1"/>
    <col min="19" max="24" width="10" style="153" customWidth="1"/>
    <col min="25" max="16384" width="10" style="39"/>
  </cols>
  <sheetData>
    <row r="1" spans="1:15" ht="18" customHeight="1">
      <c r="A1" s="59" t="str">
        <f>Cover!B3</f>
        <v>SRTS-II/C&amp;M/WC-4284/NIT-268(E)/2025---SR2/T/S-MISC/DOM/C00/25/04425; RFX:5002004385</v>
      </c>
      <c r="B1" s="60"/>
      <c r="C1" s="61"/>
      <c r="D1" s="61"/>
      <c r="E1" s="8" t="s">
        <v>421</v>
      </c>
    </row>
    <row r="2" spans="1:15" ht="8.1" customHeight="1">
      <c r="A2" s="4"/>
      <c r="B2" s="13"/>
      <c r="C2" s="6"/>
      <c r="D2" s="6"/>
      <c r="E2" s="1"/>
      <c r="F2" s="188"/>
    </row>
    <row r="3" spans="1:15" ht="31.5" customHeight="1">
      <c r="A3" s="1214" t="str">
        <f>Cover!$B$2</f>
        <v>Implementation of 3rd Party Filed Quality Assurance for 765kV D/c Koppal PS- Narendra (New) Transmission line (TL02)</v>
      </c>
      <c r="B3" s="1214"/>
      <c r="C3" s="1214"/>
      <c r="D3" s="1214"/>
      <c r="E3" s="1214"/>
    </row>
    <row r="4" spans="1:15" ht="21.95" customHeight="1">
      <c r="A4" s="1198" t="s">
        <v>27</v>
      </c>
      <c r="B4" s="1198"/>
      <c r="C4" s="1198"/>
      <c r="D4" s="1198"/>
      <c r="E4" s="1198"/>
    </row>
    <row r="5" spans="1:15" ht="12" customHeight="1">
      <c r="A5" s="45"/>
      <c r="B5" s="40"/>
      <c r="C5" s="40"/>
      <c r="D5" s="40"/>
      <c r="E5" s="40"/>
    </row>
    <row r="6" spans="1:15" ht="18" customHeight="1">
      <c r="A6" s="32" t="str">
        <f>'Sch-1.'!A7</f>
        <v>Bidder’s Name and Address (Lead Partner) :</v>
      </c>
      <c r="D6" s="64" t="s">
        <v>388</v>
      </c>
    </row>
    <row r="7" spans="1:15" ht="18" customHeight="1">
      <c r="A7" s="32"/>
      <c r="D7" s="64" t="str">
        <f>+'Sch-1 '!J7</f>
        <v>Sr.General Manager,</v>
      </c>
    </row>
    <row r="8" spans="1:15" ht="18" customHeight="1">
      <c r="A8" s="174" t="str">
        <f>'Sch-1.'!A9</f>
        <v/>
      </c>
      <c r="D8" s="65" t="str">
        <f>'Sch-1.'!I9</f>
        <v>C&amp;M Department</v>
      </c>
    </row>
    <row r="9" spans="1:15" ht="18" customHeight="1">
      <c r="A9" s="43" t="s">
        <v>404</v>
      </c>
      <c r="B9" s="1199" t="str">
        <f>IF('Sch-1.'!C10=0, "", 'Sch-1.'!C10)</f>
        <v/>
      </c>
      <c r="C9" s="1199"/>
      <c r="D9" s="65" t="str">
        <f>'Sch-1.'!I10</f>
        <v>Power Grid Corporation of India Ltd.,</v>
      </c>
    </row>
    <row r="10" spans="1:15" ht="18" customHeight="1">
      <c r="A10" s="43" t="s">
        <v>405</v>
      </c>
      <c r="B10" s="1199" t="str">
        <f>IF('Sch-1.'!C11=0, "", 'Sch-1.'!C11)</f>
        <v/>
      </c>
      <c r="C10" s="1199"/>
      <c r="D10" s="65" t="str">
        <f>'Sch-1.'!I11</f>
        <v>SR-II,RHQ</v>
      </c>
    </row>
    <row r="11" spans="1:15" ht="18" customHeight="1">
      <c r="A11" s="44"/>
      <c r="B11" s="1199" t="str">
        <f>IF('Sch-1.'!C12=0, "", 'Sch-1.'!C12)</f>
        <v/>
      </c>
      <c r="C11" s="1199"/>
      <c r="D11" s="65" t="str">
        <f>'Sch-1.'!I12</f>
        <v>Singanayakanahalli,Yelahanka</v>
      </c>
    </row>
    <row r="12" spans="1:15" ht="18" customHeight="1">
      <c r="A12" s="44"/>
      <c r="B12" s="1199" t="str">
        <f>IF('Sch-1.'!C13=0, "", 'Sch-1.'!C13)</f>
        <v/>
      </c>
      <c r="C12" s="1199"/>
      <c r="D12" s="65" t="str">
        <f>'Sch-1.'!I13</f>
        <v>Bangalore -560064</v>
      </c>
    </row>
    <row r="13" spans="1:15" ht="8.1" customHeight="1"/>
    <row r="14" spans="1:15">
      <c r="A14" s="75" t="s">
        <v>377</v>
      </c>
      <c r="B14" s="1193" t="s">
        <v>378</v>
      </c>
      <c r="C14" s="1194"/>
      <c r="D14" s="1202" t="s">
        <v>379</v>
      </c>
      <c r="E14" s="1203"/>
      <c r="I14" s="1217" t="s">
        <v>259</v>
      </c>
      <c r="J14" s="1217"/>
      <c r="K14" s="1217"/>
      <c r="M14" s="1217" t="s">
        <v>286</v>
      </c>
      <c r="N14" s="1217"/>
      <c r="O14" s="1217"/>
    </row>
    <row r="15" spans="1:15" ht="18" customHeight="1">
      <c r="A15" s="46" t="s">
        <v>380</v>
      </c>
      <c r="B15" s="1200" t="s">
        <v>499</v>
      </c>
      <c r="C15" s="1201"/>
      <c r="D15" s="858"/>
      <c r="E15" s="859"/>
      <c r="I15" s="265" t="s">
        <v>260</v>
      </c>
      <c r="K15" s="266">
        <f>IF(ISERROR(ROUND((#REF!+#REF!)*#REF!,0)),0, ROUND((#REF!+#REF!)*#REF!,0))</f>
        <v>0</v>
      </c>
      <c r="M15" s="265" t="s">
        <v>260</v>
      </c>
      <c r="O15" s="266">
        <f>IF(ISERROR(ROUND((#REF!+#REF!)*#REF!,0)),0, ROUND((#REF!+#REF!)*#REF!,0))</f>
        <v>0</v>
      </c>
    </row>
    <row r="16" spans="1:15" ht="35.25" customHeight="1">
      <c r="A16" s="47"/>
      <c r="B16" s="1189" t="s">
        <v>576</v>
      </c>
      <c r="C16" s="1190"/>
      <c r="D16" s="1215">
        <f>+'Sch-1 '!L24</f>
        <v>0</v>
      </c>
      <c r="E16" s="1216"/>
      <c r="G16" s="567"/>
      <c r="I16" s="267" t="e">
        <f>#REF!/'Sch-1.'!#REF!</f>
        <v>#REF!</v>
      </c>
      <c r="K16" s="153" t="e">
        <f>'Sch-1.'!#REF!</f>
        <v>#REF!</v>
      </c>
      <c r="M16" s="267" t="e">
        <f>I16</f>
        <v>#REF!</v>
      </c>
      <c r="O16" s="153" t="e">
        <f>'Sch-1.'!#REF!</f>
        <v>#REF!</v>
      </c>
    </row>
    <row r="17" spans="1:15" ht="18" customHeight="1">
      <c r="A17" s="1204"/>
      <c r="B17" s="1205" t="s">
        <v>580</v>
      </c>
      <c r="C17" s="1206"/>
      <c r="D17" s="1212">
        <f>+D16</f>
        <v>0</v>
      </c>
      <c r="E17" s="1218"/>
      <c r="I17" s="153" t="s">
        <v>277</v>
      </c>
      <c r="K17" s="268" t="e">
        <f>#REF!+K15+#REF!</f>
        <v>#REF!</v>
      </c>
      <c r="M17" s="153" t="s">
        <v>287</v>
      </c>
      <c r="O17" s="268" t="e">
        <f>#REF!+O15+#REF!</f>
        <v>#REF!</v>
      </c>
    </row>
    <row r="18" spans="1:15" ht="15.75">
      <c r="A18" s="1204"/>
      <c r="B18" s="1207"/>
      <c r="C18" s="1208"/>
      <c r="D18" s="1219"/>
      <c r="E18" s="1220"/>
    </row>
    <row r="19" spans="1:15" ht="18" customHeight="1">
      <c r="B19" s="49"/>
      <c r="C19" s="49"/>
      <c r="D19" s="50"/>
      <c r="E19" s="50"/>
    </row>
    <row r="20" spans="1:15" ht="30" customHeight="1">
      <c r="A20" s="36" t="s">
        <v>78</v>
      </c>
      <c r="B20" s="106" t="str">
        <f>IF('Sch-1.'!B57=0,"", 'Sch-1.'!B57)</f>
        <v>--2025</v>
      </c>
      <c r="C20" s="37" t="s">
        <v>400</v>
      </c>
      <c r="D20" s="100" t="str">
        <f>IF('Sch-1.'!I58=0,"",'Sch-1.'!I58)</f>
        <v/>
      </c>
      <c r="F20" s="269"/>
    </row>
    <row r="21" spans="1:15" ht="30" customHeight="1">
      <c r="A21" s="36" t="s">
        <v>450</v>
      </c>
      <c r="B21" s="99" t="str">
        <f>IF('Sch-1.'!B58=0,"", 'Sch-1.'!B58)</f>
        <v/>
      </c>
      <c r="C21" s="37" t="s">
        <v>401</v>
      </c>
      <c r="D21" s="100" t="str">
        <f>IF('Sch-1.'!I59=0,"",'Sch-1.'!I59)</f>
        <v/>
      </c>
      <c r="F21" s="269"/>
    </row>
    <row r="22" spans="1:15" ht="30" customHeight="1">
      <c r="A22" s="195"/>
      <c r="B22" s="194"/>
      <c r="C22" s="37"/>
      <c r="D22" s="153"/>
      <c r="E22" s="153"/>
      <c r="F22" s="269"/>
    </row>
    <row r="23" spans="1:15" ht="33" customHeight="1">
      <c r="A23" s="195"/>
      <c r="B23" s="194"/>
      <c r="C23" s="188"/>
      <c r="D23" s="203"/>
      <c r="E23" s="218"/>
      <c r="F23" s="269"/>
    </row>
    <row r="24" spans="1:15" ht="21.95" customHeight="1">
      <c r="A24" s="219"/>
      <c r="B24" s="219"/>
      <c r="C24" s="219"/>
      <c r="D24" s="219"/>
      <c r="E24" s="220"/>
    </row>
    <row r="25" spans="1:15" ht="21.95" customHeight="1">
      <c r="A25" s="219"/>
      <c r="B25" s="219"/>
      <c r="C25" s="219"/>
      <c r="D25" s="219"/>
      <c r="E25" s="220"/>
    </row>
    <row r="26" spans="1:15" ht="21.95" customHeight="1">
      <c r="A26" s="219"/>
      <c r="B26" s="219"/>
      <c r="C26" s="219"/>
      <c r="D26" s="219"/>
      <c r="E26" s="220"/>
    </row>
    <row r="27" spans="1:15" ht="21.95" customHeight="1">
      <c r="A27" s="219"/>
      <c r="B27" s="219"/>
      <c r="C27" s="219"/>
      <c r="D27" s="219"/>
      <c r="E27" s="220"/>
    </row>
    <row r="28" spans="1:15" ht="21.95" customHeight="1">
      <c r="A28" s="219"/>
      <c r="B28" s="219"/>
      <c r="C28" s="219"/>
      <c r="D28" s="219"/>
      <c r="E28" s="220"/>
    </row>
    <row r="29" spans="1:15" ht="21.95" customHeight="1">
      <c r="A29" s="219"/>
      <c r="B29" s="219"/>
      <c r="C29" s="219"/>
      <c r="D29" s="219"/>
      <c r="E29" s="220"/>
    </row>
    <row r="30" spans="1:15" ht="24.95" customHeight="1">
      <c r="A30" s="218"/>
      <c r="B30" s="218"/>
      <c r="C30" s="218"/>
      <c r="D30" s="218"/>
      <c r="E30" s="218"/>
    </row>
    <row r="31" spans="1:15" ht="24.95" customHeight="1">
      <c r="A31" s="218"/>
      <c r="B31" s="218"/>
      <c r="C31" s="218"/>
      <c r="D31" s="218"/>
      <c r="E31" s="218"/>
    </row>
    <row r="32" spans="1:15" ht="24.95" customHeight="1">
      <c r="A32" s="218"/>
      <c r="B32" s="218"/>
      <c r="C32" s="218"/>
      <c r="D32" s="218"/>
      <c r="E32" s="218"/>
    </row>
    <row r="33" spans="1:5" ht="24.95" customHeight="1">
      <c r="A33" s="218"/>
      <c r="B33" s="218"/>
      <c r="C33" s="218"/>
      <c r="D33" s="218"/>
      <c r="E33" s="218"/>
    </row>
    <row r="34" spans="1:5" ht="24.95" customHeight="1">
      <c r="A34" s="218"/>
      <c r="B34" s="218"/>
      <c r="C34" s="218"/>
      <c r="D34" s="218"/>
      <c r="E34" s="218"/>
    </row>
    <row r="35" spans="1:5" ht="24.95" customHeight="1">
      <c r="A35" s="218"/>
      <c r="B35" s="218"/>
      <c r="C35" s="218"/>
      <c r="D35" s="218"/>
      <c r="E35" s="218"/>
    </row>
    <row r="36" spans="1:5" ht="24.95" customHeight="1">
      <c r="A36" s="218"/>
      <c r="B36" s="218"/>
      <c r="C36" s="218"/>
      <c r="D36" s="218"/>
      <c r="E36" s="218"/>
    </row>
    <row r="37" spans="1:5" ht="24.95" customHeight="1">
      <c r="A37" s="218"/>
      <c r="B37" s="218"/>
      <c r="C37" s="218"/>
      <c r="D37" s="218"/>
      <c r="E37" s="218"/>
    </row>
    <row r="38" spans="1:5" ht="24.95" customHeight="1">
      <c r="A38" s="218"/>
      <c r="B38" s="218"/>
      <c r="C38" s="218"/>
      <c r="D38" s="218"/>
      <c r="E38" s="218"/>
    </row>
    <row r="39" spans="1:5" ht="24.95" customHeight="1">
      <c r="A39" s="218"/>
      <c r="B39" s="218"/>
      <c r="C39" s="218"/>
      <c r="D39" s="218"/>
      <c r="E39" s="218"/>
    </row>
    <row r="40" spans="1:5" ht="24.95" customHeight="1">
      <c r="A40" s="218"/>
      <c r="B40" s="218"/>
      <c r="C40" s="218"/>
      <c r="D40" s="218"/>
      <c r="E40" s="218"/>
    </row>
    <row r="41" spans="1:5" ht="24.95" customHeight="1">
      <c r="A41" s="218"/>
      <c r="B41" s="218"/>
      <c r="C41" s="218"/>
      <c r="D41" s="218"/>
      <c r="E41" s="218"/>
    </row>
    <row r="42" spans="1:5" ht="24.95" customHeight="1">
      <c r="A42" s="218"/>
      <c r="B42" s="218"/>
      <c r="C42" s="218"/>
      <c r="D42" s="218"/>
      <c r="E42" s="218"/>
    </row>
    <row r="43" spans="1:5" ht="24.95" customHeight="1">
      <c r="A43" s="218"/>
      <c r="B43" s="218"/>
      <c r="C43" s="218"/>
      <c r="D43" s="218"/>
      <c r="E43" s="218"/>
    </row>
    <row r="44" spans="1:5" ht="24.95" customHeight="1">
      <c r="A44" s="218"/>
      <c r="B44" s="218"/>
      <c r="C44" s="218"/>
      <c r="D44" s="218"/>
      <c r="E44" s="218"/>
    </row>
    <row r="45" spans="1:5" ht="24.95" customHeight="1">
      <c r="A45" s="218"/>
      <c r="B45" s="218"/>
      <c r="C45" s="218"/>
      <c r="D45" s="218"/>
      <c r="E45" s="218"/>
    </row>
    <row r="46" spans="1:5" ht="24.95" customHeight="1">
      <c r="A46" s="218"/>
      <c r="B46" s="218"/>
      <c r="C46" s="218"/>
      <c r="D46" s="218"/>
      <c r="E46" s="218"/>
    </row>
    <row r="47" spans="1:5" ht="24.95" customHeight="1">
      <c r="A47" s="218"/>
      <c r="B47" s="218"/>
      <c r="C47" s="218"/>
      <c r="D47" s="218"/>
      <c r="E47" s="218"/>
    </row>
    <row r="48" spans="1:5" ht="24.95" customHeight="1">
      <c r="A48" s="218"/>
      <c r="B48" s="218"/>
      <c r="C48" s="218"/>
      <c r="D48" s="218"/>
      <c r="E48" s="218"/>
    </row>
    <row r="49" spans="1:5" ht="24.95" customHeight="1">
      <c r="A49" s="218"/>
      <c r="B49" s="218"/>
      <c r="C49" s="218"/>
      <c r="D49" s="218"/>
      <c r="E49" s="218"/>
    </row>
    <row r="50" spans="1:5" ht="24.95" customHeight="1">
      <c r="A50" s="218"/>
      <c r="B50" s="218"/>
      <c r="C50" s="218"/>
      <c r="D50" s="218"/>
      <c r="E50" s="218"/>
    </row>
    <row r="51" spans="1:5" ht="24.95" customHeight="1">
      <c r="A51" s="218"/>
      <c r="B51" s="218"/>
      <c r="C51" s="218"/>
      <c r="D51" s="218"/>
      <c r="E51" s="218"/>
    </row>
    <row r="52" spans="1:5" ht="24.95" customHeight="1">
      <c r="A52" s="218"/>
      <c r="B52" s="218"/>
      <c r="C52" s="218"/>
      <c r="D52" s="218"/>
      <c r="E52" s="218"/>
    </row>
    <row r="53" spans="1:5">
      <c r="A53" s="218"/>
      <c r="B53" s="218"/>
      <c r="C53" s="218"/>
      <c r="D53" s="218"/>
      <c r="E53" s="218"/>
    </row>
    <row r="54" spans="1:5">
      <c r="A54" s="218"/>
      <c r="B54" s="218"/>
      <c r="C54" s="218"/>
      <c r="D54" s="218"/>
      <c r="E54" s="218"/>
    </row>
    <row r="55" spans="1:5">
      <c r="A55" s="218"/>
      <c r="B55" s="218"/>
      <c r="C55" s="218"/>
      <c r="D55" s="218"/>
      <c r="E55" s="218"/>
    </row>
    <row r="56" spans="1:5">
      <c r="A56" s="218"/>
      <c r="B56" s="218"/>
      <c r="C56" s="218"/>
      <c r="D56" s="218"/>
      <c r="E56" s="218"/>
    </row>
    <row r="57" spans="1:5">
      <c r="A57" s="218"/>
      <c r="B57" s="218"/>
      <c r="C57" s="218"/>
      <c r="D57" s="218"/>
      <c r="E57" s="218"/>
    </row>
    <row r="58" spans="1:5">
      <c r="A58" s="218"/>
      <c r="B58" s="218"/>
      <c r="C58" s="218"/>
      <c r="D58" s="218"/>
      <c r="E58" s="218"/>
    </row>
    <row r="59" spans="1:5">
      <c r="A59" s="218"/>
      <c r="B59" s="218"/>
      <c r="C59" s="218"/>
      <c r="D59" s="218"/>
      <c r="E59" s="218"/>
    </row>
    <row r="60" spans="1:5">
      <c r="A60" s="218"/>
      <c r="B60" s="218"/>
      <c r="C60" s="218"/>
      <c r="D60" s="218"/>
      <c r="E60" s="218"/>
    </row>
    <row r="61" spans="1:5">
      <c r="A61" s="218"/>
      <c r="B61" s="218"/>
      <c r="C61" s="218"/>
      <c r="D61" s="218"/>
      <c r="E61" s="218"/>
    </row>
    <row r="62" spans="1:5">
      <c r="A62" s="218"/>
      <c r="B62" s="218"/>
      <c r="C62" s="218"/>
      <c r="D62" s="218"/>
      <c r="E62" s="218"/>
    </row>
    <row r="63" spans="1:5">
      <c r="A63" s="218"/>
      <c r="B63" s="218"/>
      <c r="C63" s="218"/>
      <c r="D63" s="218"/>
      <c r="E63" s="218"/>
    </row>
    <row r="64" spans="1:5">
      <c r="A64" s="218"/>
      <c r="B64" s="218"/>
      <c r="C64" s="218"/>
      <c r="D64" s="218"/>
      <c r="E64" s="218"/>
    </row>
    <row r="65" spans="1:5">
      <c r="A65" s="218"/>
      <c r="B65" s="218"/>
      <c r="C65" s="218"/>
      <c r="D65" s="218"/>
      <c r="E65" s="218"/>
    </row>
    <row r="66" spans="1:5">
      <c r="A66" s="218"/>
      <c r="B66" s="218"/>
      <c r="C66" s="218"/>
      <c r="D66" s="218"/>
      <c r="E66" s="218"/>
    </row>
    <row r="67" spans="1:5">
      <c r="A67" s="218"/>
      <c r="B67" s="218"/>
      <c r="C67" s="218"/>
      <c r="D67" s="218"/>
      <c r="E67" s="218"/>
    </row>
    <row r="68" spans="1:5">
      <c r="A68" s="218"/>
      <c r="B68" s="218"/>
      <c r="C68" s="218"/>
      <c r="D68" s="218"/>
      <c r="E68" s="218"/>
    </row>
    <row r="69" spans="1:5">
      <c r="A69" s="218"/>
      <c r="B69" s="218"/>
      <c r="C69" s="218"/>
      <c r="D69" s="218"/>
      <c r="E69" s="218"/>
    </row>
    <row r="70" spans="1:5">
      <c r="A70" s="218"/>
      <c r="B70" s="218"/>
      <c r="C70" s="218"/>
      <c r="D70" s="218"/>
      <c r="E70" s="218"/>
    </row>
  </sheetData>
  <sheetProtection algorithmName="SHA-512" hashValue="V55sqlSzaxQbUSuhCYDFoOwtaQB7gjqyDFpswjt0Tiy2H4Lwp97GfSUyyyo1KP4YMegnEbqNsJ/rVxhA76q1yA==" saltValue="WmJrYJpzBsPPBUXADeE9QA==" spinCount="100000" sheet="1" formatColumns="0" formatRows="0" selectLockedCells="1"/>
  <dataConsolidate/>
  <customSheetViews>
    <customSheetView guid="{9AABADBB-0C61-4F6E-8EBA-FB1F391DCDF7}" showPageBreaks="1" printArea="1" hiddenRows="1" hiddenColumns="1" view="pageBreakPreview">
      <selection activeCell="B24" sqref="B24"/>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hiddenColumns="1" view="pageBreakPreview" topLeftCell="A4">
      <selection activeCell="B15" sqref="B15:C1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9154002C-6C58-44C9-AE93-0E761C3D01FD}" showPageBreaks="1" printArea="1" hiddenRows="1" hiddenColumns="1" view="pageBreakPreview">
      <selection activeCell="B24" sqref="B24"/>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s>
  <mergeCells count="17">
    <mergeCell ref="D16:E16"/>
    <mergeCell ref="M14:O14"/>
    <mergeCell ref="I14:K14"/>
    <mergeCell ref="A17:A18"/>
    <mergeCell ref="B16:C16"/>
    <mergeCell ref="B18:C18"/>
    <mergeCell ref="B17:C17"/>
    <mergeCell ref="B15:C15"/>
    <mergeCell ref="B14:C14"/>
    <mergeCell ref="D17:E18"/>
    <mergeCell ref="A3:E3"/>
    <mergeCell ref="D14:E14"/>
    <mergeCell ref="B9:C9"/>
    <mergeCell ref="B11:C11"/>
    <mergeCell ref="A4:E4"/>
    <mergeCell ref="B12:C12"/>
    <mergeCell ref="B10:C10"/>
  </mergeCells>
  <phoneticPr fontId="4" type="noConversion"/>
  <dataValidations xWindow="1008" yWindow="507" count="1">
    <dataValidation allowBlank="1" showInputMessage="1" showErrorMessage="1" prompt="You may write remarks regarding Sales Tax here." sqref="D16" xr:uid="{00000000-0002-0000-0B00-000000000000}"/>
  </dataValidations>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4"/>
  <sheetViews>
    <sheetView view="pageBreakPreview" zoomScaleSheetLayoutView="100" workbookViewId="0">
      <selection activeCell="D27" sqref="D27:D28"/>
    </sheetView>
  </sheetViews>
  <sheetFormatPr defaultColWidth="10" defaultRowHeight="16.5"/>
  <cols>
    <col min="1" max="1" width="10.625" style="42" customWidth="1"/>
    <col min="2" max="2" width="27.5" style="42" customWidth="1"/>
    <col min="3" max="3" width="21" style="42" customWidth="1"/>
    <col min="4" max="4" width="33.125" style="42" customWidth="1"/>
    <col min="5" max="16384" width="10" style="39"/>
  </cols>
  <sheetData>
    <row r="1" spans="1:6" ht="18" customHeight="1">
      <c r="A1" s="80" t="str">
        <f>Cover!B3</f>
        <v>SRTS-II/C&amp;M/WC-4284/NIT-268(E)/2025---SR2/T/S-MISC/DOM/C00/25/04425; RFX:5002004385</v>
      </c>
      <c r="B1" s="81"/>
      <c r="C1" s="83"/>
      <c r="D1" s="84" t="s">
        <v>422</v>
      </c>
    </row>
    <row r="2" spans="1:6" ht="18" customHeight="1">
      <c r="A2" s="67"/>
      <c r="B2" s="87"/>
      <c r="C2" s="35"/>
      <c r="D2" s="35"/>
    </row>
    <row r="3" spans="1:6" ht="34.5" customHeight="1">
      <c r="A3" s="1214" t="str">
        <f>Cover!$B$2</f>
        <v>Implementation of 3rd Party Filed Quality Assurance for 765kV D/c Koppal PS- Narendra (New) Transmission line (TL02)</v>
      </c>
      <c r="B3" s="1214"/>
      <c r="C3" s="1214"/>
      <c r="D3" s="1214"/>
      <c r="E3" s="52"/>
      <c r="F3" s="52"/>
    </row>
    <row r="4" spans="1:6" ht="21.95" customHeight="1">
      <c r="A4" s="1198" t="s">
        <v>383</v>
      </c>
      <c r="B4" s="1198"/>
      <c r="C4" s="1198"/>
      <c r="D4" s="1198"/>
    </row>
    <row r="5" spans="1:6" ht="18" customHeight="1">
      <c r="A5" s="41"/>
    </row>
    <row r="6" spans="1:6" ht="18" customHeight="1">
      <c r="A6" s="32" t="str">
        <f>'Sch-1.'!A7</f>
        <v>Bidder’s Name and Address (Lead Partner) :</v>
      </c>
      <c r="D6" s="64" t="s">
        <v>388</v>
      </c>
    </row>
    <row r="7" spans="1:6" ht="18" customHeight="1">
      <c r="A7" s="32"/>
      <c r="D7" s="64" t="str">
        <f>+'Sch-1 '!J7</f>
        <v>Sr.General Manager,</v>
      </c>
    </row>
    <row r="8" spans="1:6" ht="15.75" customHeight="1">
      <c r="A8" s="1226" t="str">
        <f>'Sch-1.'!A9</f>
        <v/>
      </c>
      <c r="B8" s="1226"/>
      <c r="C8" s="1226"/>
      <c r="D8" s="65" t="str">
        <f>'Sch-1.'!I9</f>
        <v>C&amp;M Department</v>
      </c>
    </row>
    <row r="9" spans="1:6" ht="18" customHeight="1">
      <c r="A9" s="43" t="s">
        <v>404</v>
      </c>
      <c r="B9" s="1199" t="str">
        <f>IF('Sch-1.'!C10=0, "", 'Sch-1.'!C10)</f>
        <v/>
      </c>
      <c r="C9" s="1199"/>
      <c r="D9" s="65" t="str">
        <f>'Sch-1.'!I10</f>
        <v>Power Grid Corporation of India Ltd.,</v>
      </c>
    </row>
    <row r="10" spans="1:6" ht="18" customHeight="1">
      <c r="A10" s="43" t="s">
        <v>405</v>
      </c>
      <c r="B10" s="1199" t="str">
        <f>IF('Sch-1.'!C11=0, "", 'Sch-1.'!C11)</f>
        <v/>
      </c>
      <c r="C10" s="1199"/>
      <c r="D10" s="65" t="str">
        <f>'Sch-1.'!I11</f>
        <v>SR-II,RHQ</v>
      </c>
    </row>
    <row r="11" spans="1:6" ht="18" customHeight="1">
      <c r="A11" s="44"/>
      <c r="B11" s="1199" t="str">
        <f>IF('Sch-1.'!C12=0, "", 'Sch-1.'!C12)</f>
        <v/>
      </c>
      <c r="C11" s="1199"/>
      <c r="D11" s="65" t="str">
        <f>'Sch-1.'!I12</f>
        <v>Singanayakanahalli,Yelahanka</v>
      </c>
    </row>
    <row r="12" spans="1:6" ht="18" customHeight="1">
      <c r="A12" s="44"/>
      <c r="B12" s="1199" t="str">
        <f>IF('Sch-1.'!C13=0, "", 'Sch-1.'!C13)</f>
        <v/>
      </c>
      <c r="C12" s="1199"/>
      <c r="D12" s="65" t="str">
        <f>'Sch-1.'!I13</f>
        <v>Bangalore -560064</v>
      </c>
    </row>
    <row r="13" spans="1:6" ht="18" customHeight="1">
      <c r="A13" s="53"/>
      <c r="B13" s="53"/>
      <c r="C13" s="53"/>
      <c r="D13" s="64"/>
    </row>
    <row r="14" spans="1:6" ht="21.95" customHeight="1">
      <c r="A14" s="54" t="s">
        <v>377</v>
      </c>
      <c r="B14" s="1202" t="s">
        <v>367</v>
      </c>
      <c r="C14" s="1203"/>
      <c r="D14" s="55" t="s">
        <v>379</v>
      </c>
    </row>
    <row r="15" spans="1:6" ht="21.95" hidden="1" customHeight="1">
      <c r="A15" s="46" t="s">
        <v>380</v>
      </c>
      <c r="B15" s="1225" t="s">
        <v>407</v>
      </c>
      <c r="C15" s="1225"/>
      <c r="D15" s="69">
        <f>'Sch-1.'!J52</f>
        <v>0</v>
      </c>
    </row>
    <row r="16" spans="1:6" ht="35.1" hidden="1" customHeight="1">
      <c r="A16" s="56"/>
      <c r="B16" s="1221" t="s">
        <v>520</v>
      </c>
      <c r="C16" s="1222"/>
      <c r="D16" s="48"/>
    </row>
    <row r="17" spans="1:6" ht="21.95" hidden="1" customHeight="1">
      <c r="A17" s="46" t="s">
        <v>381</v>
      </c>
      <c r="B17" s="1225" t="s">
        <v>408</v>
      </c>
      <c r="C17" s="1225"/>
      <c r="D17" s="69">
        <f>'Sch-2'!J49</f>
        <v>0</v>
      </c>
    </row>
    <row r="18" spans="1:6" ht="35.1" hidden="1" customHeight="1">
      <c r="A18" s="56"/>
      <c r="B18" s="1223" t="s">
        <v>384</v>
      </c>
      <c r="C18" s="1222"/>
      <c r="D18" s="48"/>
    </row>
    <row r="19" spans="1:6" ht="21.95" customHeight="1">
      <c r="A19" s="46" t="s">
        <v>380</v>
      </c>
      <c r="B19" s="1225" t="s">
        <v>407</v>
      </c>
      <c r="C19" s="1225"/>
      <c r="D19" s="1229">
        <f>+'Sch-1 '!K23</f>
        <v>0</v>
      </c>
    </row>
    <row r="20" spans="1:6" ht="27.75" customHeight="1">
      <c r="A20" s="56"/>
      <c r="B20" s="1221" t="s">
        <v>582</v>
      </c>
      <c r="C20" s="1222"/>
      <c r="D20" s="1230"/>
    </row>
    <row r="21" spans="1:6" ht="21.95" hidden="1" customHeight="1">
      <c r="A21" s="46" t="s">
        <v>382</v>
      </c>
      <c r="B21" s="1225" t="s">
        <v>409</v>
      </c>
      <c r="C21" s="1225"/>
      <c r="D21" s="941">
        <f>'Sch-4'!F19</f>
        <v>0</v>
      </c>
    </row>
    <row r="22" spans="1:6" ht="30" hidden="1" customHeight="1">
      <c r="A22" s="56"/>
      <c r="B22" s="1223" t="s">
        <v>385</v>
      </c>
      <c r="C22" s="1222"/>
      <c r="D22" s="56"/>
    </row>
    <row r="23" spans="1:6" ht="30" customHeight="1">
      <c r="A23" s="46" t="s">
        <v>381</v>
      </c>
      <c r="B23" s="1225" t="s">
        <v>425</v>
      </c>
      <c r="C23" s="1225"/>
      <c r="D23" s="1229">
        <f>+'Sch-1 '!L24</f>
        <v>0</v>
      </c>
    </row>
    <row r="24" spans="1:6" ht="27.75" customHeight="1">
      <c r="A24" s="56"/>
      <c r="B24" s="1221" t="s">
        <v>574</v>
      </c>
      <c r="C24" s="1222"/>
      <c r="D24" s="1230"/>
    </row>
    <row r="25" spans="1:6" ht="21.95" hidden="1" customHeight="1">
      <c r="A25" s="46" t="s">
        <v>386</v>
      </c>
      <c r="B25" s="1225" t="s">
        <v>426</v>
      </c>
      <c r="C25" s="1225"/>
      <c r="D25" s="250">
        <f>'Sch-7'!F20</f>
        <v>0</v>
      </c>
    </row>
    <row r="26" spans="1:6" ht="35.1" hidden="1" customHeight="1">
      <c r="A26" s="56"/>
      <c r="B26" s="1223" t="s">
        <v>73</v>
      </c>
      <c r="C26" s="1222"/>
      <c r="D26" s="48"/>
    </row>
    <row r="27" spans="1:6" ht="24" customHeight="1">
      <c r="A27" s="1204"/>
      <c r="B27" s="1224" t="s">
        <v>572</v>
      </c>
      <c r="C27" s="1224"/>
      <c r="D27" s="1227">
        <f>+D19+D23</f>
        <v>0</v>
      </c>
    </row>
    <row r="28" spans="1:6" ht="21" customHeight="1">
      <c r="A28" s="1204"/>
      <c r="B28" s="1224"/>
      <c r="C28" s="1224"/>
      <c r="D28" s="1228"/>
    </row>
    <row r="29" spans="1:6" ht="18.75" customHeight="1">
      <c r="A29" s="76"/>
      <c r="B29" s="77"/>
      <c r="C29" s="77"/>
      <c r="D29" s="78"/>
    </row>
    <row r="30" spans="1:6" ht="27.95" customHeight="1">
      <c r="A30" s="94" t="s">
        <v>398</v>
      </c>
      <c r="B30" s="108" t="str">
        <f>IF('Sch-1.'!B57=0,"", 'Sch-1.'!B57)</f>
        <v>--2025</v>
      </c>
      <c r="C30" s="95" t="s">
        <v>400</v>
      </c>
      <c r="D30" s="104" t="str">
        <f>IF('Sch-1.'!I58=0,"",'Sch-1.'!I58)</f>
        <v/>
      </c>
      <c r="F30" s="96"/>
    </row>
    <row r="31" spans="1:6" ht="27.95" customHeight="1">
      <c r="A31" s="94" t="s">
        <v>399</v>
      </c>
      <c r="B31" s="108" t="str">
        <f>IF('Sch-1.'!B58=0,"", 'Sch-1.'!B58)</f>
        <v/>
      </c>
      <c r="C31" s="95" t="s">
        <v>401</v>
      </c>
      <c r="D31" s="104" t="str">
        <f>IF('Sch-1.'!I59=0,"",'Sch-1.'!I59)</f>
        <v/>
      </c>
      <c r="F31" s="67"/>
    </row>
    <row r="32" spans="1:6" ht="27.95" customHeight="1">
      <c r="A32" s="88"/>
      <c r="B32" s="87"/>
      <c r="C32" s="95"/>
      <c r="F32" s="67"/>
    </row>
    <row r="33" spans="1:6" ht="30" customHeight="1">
      <c r="A33" s="88"/>
      <c r="B33" s="87"/>
      <c r="C33" s="95"/>
      <c r="D33" s="88"/>
      <c r="F33" s="96"/>
    </row>
    <row r="34" spans="1:6" ht="30" customHeight="1">
      <c r="A34" s="51"/>
      <c r="B34" s="51"/>
      <c r="C34" s="57"/>
      <c r="E34" s="58"/>
    </row>
  </sheetData>
  <sheetProtection password="C962" sheet="1" objects="1" scenarios="1" formatColumns="0" formatRows="0" selectLockedCells="1"/>
  <customSheetViews>
    <customSheetView guid="{9AABADBB-0C61-4F6E-8EBA-FB1F391DCDF7}" showPageBreaks="1" printArea="1" hiddenRows="1" view="pageBreakPreview" topLeftCell="A10">
      <selection activeCell="F31" sqref="F31"/>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10">
      <selection activeCell="D19" sqref="D19"/>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9154002C-6C58-44C9-AE93-0E761C3D01FD}" showPageBreaks="1" printArea="1" hiddenRows="1" view="pageBreakPreview" topLeftCell="A10">
      <selection activeCell="F31" sqref="F3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s>
  <mergeCells count="25">
    <mergeCell ref="B15:C15"/>
    <mergeCell ref="B16:C16"/>
    <mergeCell ref="D27:D28"/>
    <mergeCell ref="D23:D24"/>
    <mergeCell ref="D19:D20"/>
    <mergeCell ref="B18:C18"/>
    <mergeCell ref="B19:C19"/>
    <mergeCell ref="B17:C17"/>
    <mergeCell ref="B22:C22"/>
    <mergeCell ref="A3:D3"/>
    <mergeCell ref="A4:D4"/>
    <mergeCell ref="B14:C14"/>
    <mergeCell ref="B9:C9"/>
    <mergeCell ref="B10:C10"/>
    <mergeCell ref="A8:C8"/>
    <mergeCell ref="B11:C11"/>
    <mergeCell ref="B12:C12"/>
    <mergeCell ref="A27:A28"/>
    <mergeCell ref="B20:C20"/>
    <mergeCell ref="B26:C26"/>
    <mergeCell ref="B27:C28"/>
    <mergeCell ref="B24:C24"/>
    <mergeCell ref="B25:C25"/>
    <mergeCell ref="B23:C23"/>
    <mergeCell ref="B21:C21"/>
  </mergeCells>
  <phoneticPr fontId="4"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11"/>
  </sheetPr>
  <dimension ref="A1:W43"/>
  <sheetViews>
    <sheetView showZeros="0" view="pageBreakPreview" topLeftCell="A7" zoomScaleSheetLayoutView="100" workbookViewId="0">
      <selection activeCell="V26" sqref="V26"/>
    </sheetView>
  </sheetViews>
  <sheetFormatPr defaultColWidth="9" defaultRowHeight="16.5"/>
  <cols>
    <col min="1" max="2" width="6.625" style="493" customWidth="1"/>
    <col min="3" max="3" width="21.625" style="493" customWidth="1"/>
    <col min="4" max="4" width="13.375" style="493" customWidth="1"/>
    <col min="5" max="5" width="23.625" style="493" customWidth="1"/>
    <col min="6" max="6" width="11.875" style="493" customWidth="1"/>
    <col min="7" max="7" width="14.375" style="493" customWidth="1"/>
    <col min="8" max="8" width="14.25" style="878" hidden="1" customWidth="1"/>
    <col min="9" max="9" width="15.625" style="879" hidden="1" customWidth="1"/>
    <col min="10" max="10" width="20" style="880" hidden="1" customWidth="1"/>
    <col min="11" max="13" width="14.25" style="880" hidden="1" customWidth="1"/>
    <col min="14" max="14" width="34.75" style="880" hidden="1" customWidth="1"/>
    <col min="15" max="15" width="21.25" style="880" hidden="1" customWidth="1"/>
    <col min="16" max="16" width="14.25" style="880" hidden="1" customWidth="1"/>
    <col min="17" max="17" width="14.25" style="880" customWidth="1"/>
    <col min="18" max="20" width="9" style="881" customWidth="1"/>
    <col min="21" max="23" width="9" style="881"/>
    <col min="24" max="16384" width="9" style="489"/>
  </cols>
  <sheetData>
    <row r="1" spans="1:23" s="488" customFormat="1" ht="39.950000000000003" customHeight="1">
      <c r="A1" s="1235" t="s">
        <v>28</v>
      </c>
      <c r="B1" s="1235"/>
      <c r="C1" s="1235"/>
      <c r="D1" s="1235"/>
      <c r="E1" s="1235"/>
      <c r="F1" s="1235"/>
      <c r="G1" s="1235"/>
      <c r="H1" s="875"/>
      <c r="I1" s="876"/>
      <c r="J1" s="877"/>
      <c r="K1" s="877"/>
      <c r="L1" s="877"/>
      <c r="M1" s="877"/>
      <c r="N1" s="877"/>
      <c r="O1" s="877"/>
      <c r="P1" s="877"/>
      <c r="Q1" s="877"/>
      <c r="R1" s="877"/>
      <c r="S1" s="877"/>
      <c r="T1" s="877"/>
      <c r="U1" s="877"/>
      <c r="V1" s="877"/>
      <c r="W1" s="877"/>
    </row>
    <row r="2" spans="1:23" ht="18" customHeight="1">
      <c r="A2" s="80" t="str">
        <f>Cover!B3</f>
        <v>SRTS-II/C&amp;M/WC-4284/NIT-268(E)/2025---SR2/T/S-MISC/DOM/C00/25/04425; RFX:5002004385</v>
      </c>
      <c r="B2" s="80"/>
      <c r="C2" s="81"/>
      <c r="D2" s="82"/>
      <c r="E2" s="82"/>
      <c r="F2" s="82"/>
      <c r="G2" s="84" t="s">
        <v>29</v>
      </c>
    </row>
    <row r="3" spans="1:23" ht="18" customHeight="1">
      <c r="A3" s="67"/>
      <c r="B3" s="67"/>
      <c r="C3" s="87"/>
      <c r="D3" s="88"/>
      <c r="E3" s="88"/>
      <c r="F3" s="88"/>
      <c r="G3" s="35"/>
    </row>
    <row r="4" spans="1:23" ht="18.95" customHeight="1">
      <c r="A4" s="1236" t="s">
        <v>30</v>
      </c>
      <c r="B4" s="1236"/>
      <c r="C4" s="1236"/>
      <c r="D4" s="1236"/>
      <c r="E4" s="1236"/>
      <c r="F4" s="1236"/>
      <c r="G4" s="1236"/>
    </row>
    <row r="5" spans="1:23" ht="21" customHeight="1">
      <c r="A5" s="63" t="s">
        <v>388</v>
      </c>
      <c r="B5" s="63"/>
      <c r="C5" s="183"/>
      <c r="D5" s="183"/>
      <c r="E5" s="183"/>
      <c r="F5" s="183"/>
      <c r="G5" s="183"/>
    </row>
    <row r="6" spans="1:23" ht="21" customHeight="1">
      <c r="A6" s="62" t="s">
        <v>390</v>
      </c>
      <c r="B6" s="62"/>
      <c r="C6" s="183"/>
      <c r="D6" s="183"/>
      <c r="E6" s="183"/>
      <c r="F6" s="183"/>
      <c r="G6" s="183"/>
    </row>
    <row r="7" spans="1:23" ht="21" customHeight="1">
      <c r="A7" s="62" t="s">
        <v>392</v>
      </c>
      <c r="B7" s="62"/>
      <c r="C7" s="183"/>
      <c r="D7" s="183"/>
      <c r="E7" s="183"/>
      <c r="F7" s="183"/>
      <c r="G7" s="183"/>
    </row>
    <row r="8" spans="1:23" ht="21" customHeight="1">
      <c r="A8" s="62" t="s">
        <v>393</v>
      </c>
      <c r="B8" s="62"/>
      <c r="C8" s="183"/>
      <c r="D8" s="183"/>
      <c r="E8" s="183"/>
      <c r="F8" s="183"/>
      <c r="G8" s="183"/>
    </row>
    <row r="9" spans="1:23" ht="21" customHeight="1">
      <c r="A9" s="62" t="s">
        <v>31</v>
      </c>
      <c r="B9" s="62"/>
      <c r="C9" s="183"/>
      <c r="D9" s="183"/>
      <c r="E9" s="183"/>
      <c r="F9" s="183"/>
      <c r="G9" s="183"/>
    </row>
    <row r="10" spans="1:23" ht="21" customHeight="1">
      <c r="A10" s="62" t="s">
        <v>394</v>
      </c>
      <c r="B10" s="62"/>
      <c r="C10" s="183"/>
      <c r="D10" s="183"/>
      <c r="E10" s="183"/>
      <c r="F10" s="183"/>
      <c r="G10" s="183"/>
    </row>
    <row r="11" spans="1:23" ht="21" customHeight="1">
      <c r="A11" s="183"/>
      <c r="B11" s="183"/>
      <c r="C11" s="183"/>
      <c r="D11" s="183"/>
      <c r="E11" s="183"/>
      <c r="F11" s="183"/>
      <c r="G11" s="183"/>
    </row>
    <row r="12" spans="1:23" ht="125.25" customHeight="1">
      <c r="A12" s="490" t="s">
        <v>32</v>
      </c>
      <c r="B12" s="490"/>
      <c r="C12" s="1237" t="str">
        <f>Cover!$B$2</f>
        <v>Implementation of 3rd Party Filed Quality Assurance for 765kV D/c Koppal PS- Narendra (New) Transmission line (TL02)</v>
      </c>
      <c r="D12" s="1237"/>
      <c r="E12" s="1237"/>
      <c r="F12" s="1237"/>
      <c r="G12" s="1237"/>
    </row>
    <row r="13" spans="1:23" ht="21" customHeight="1">
      <c r="A13" s="491" t="s">
        <v>33</v>
      </c>
      <c r="B13" s="491"/>
      <c r="C13" s="492"/>
      <c r="D13" s="491"/>
      <c r="E13" s="491"/>
      <c r="F13" s="491"/>
      <c r="G13" s="491"/>
    </row>
    <row r="14" spans="1:23" ht="55.5" customHeight="1">
      <c r="A14" s="1238" t="s">
        <v>34</v>
      </c>
      <c r="B14" s="1238"/>
      <c r="C14" s="1238"/>
      <c r="D14" s="1238"/>
      <c r="E14" s="1238"/>
      <c r="F14" s="1238"/>
      <c r="G14" s="1238"/>
      <c r="J14" s="1231" t="s">
        <v>35</v>
      </c>
      <c r="K14" s="1231"/>
      <c r="L14" s="1231"/>
      <c r="M14" s="1231"/>
      <c r="N14" s="882" t="s">
        <v>36</v>
      </c>
    </row>
    <row r="15" spans="1:23" ht="69.95" hidden="1" customHeight="1">
      <c r="B15" s="494">
        <v>1</v>
      </c>
      <c r="C15" s="1232" t="s">
        <v>476</v>
      </c>
      <c r="D15" s="1233"/>
      <c r="E15" s="1233"/>
      <c r="F15" s="1234"/>
      <c r="G15" s="495"/>
      <c r="I15" s="883" t="e">
        <f>'Sch-1.'!J50+'Sch-2'!J49+'Sch-1 '!#REF!+'Sch-7'!F20</f>
        <v>#REF!</v>
      </c>
      <c r="J15" s="884" t="e">
        <f>IF(I15=0,0,G15/I15)</f>
        <v>#REF!</v>
      </c>
    </row>
    <row r="16" spans="1:23" ht="69.95" hidden="1" customHeight="1">
      <c r="B16" s="494">
        <v>2</v>
      </c>
      <c r="C16" s="1232" t="s">
        <v>477</v>
      </c>
      <c r="D16" s="1233"/>
      <c r="E16" s="1233"/>
      <c r="F16" s="1234"/>
      <c r="G16" s="496"/>
      <c r="I16" s="883" t="e">
        <f>'Sch-1.'!J50+'Sch-2'!J49+'Sch-1 '!#REF!+'Sch-7'!F20</f>
        <v>#REF!</v>
      </c>
      <c r="J16" s="885">
        <f>G16</f>
        <v>0</v>
      </c>
    </row>
    <row r="17" spans="1:23" s="497" customFormat="1" ht="54.95" hidden="1" customHeight="1">
      <c r="B17" s="498">
        <v>3</v>
      </c>
      <c r="C17" s="1242" t="s">
        <v>37</v>
      </c>
      <c r="D17" s="1243"/>
      <c r="E17" s="1243"/>
      <c r="F17" s="1244"/>
      <c r="G17" s="499"/>
      <c r="H17" s="878"/>
      <c r="I17" s="878"/>
      <c r="J17" s="873"/>
      <c r="K17" s="873"/>
      <c r="L17" s="873"/>
      <c r="M17" s="873"/>
      <c r="N17" s="873"/>
      <c r="O17" s="873"/>
      <c r="P17" s="873"/>
      <c r="Q17" s="873"/>
      <c r="R17" s="886"/>
      <c r="S17" s="886"/>
      <c r="T17" s="886"/>
      <c r="U17" s="886"/>
      <c r="V17" s="886"/>
      <c r="W17" s="886"/>
    </row>
    <row r="18" spans="1:23" s="497" customFormat="1" ht="21" hidden="1" customHeight="1">
      <c r="B18" s="500"/>
      <c r="C18" s="893" t="s">
        <v>502</v>
      </c>
      <c r="D18" s="502"/>
      <c r="E18" s="503"/>
      <c r="F18" s="504" t="s">
        <v>38</v>
      </c>
      <c r="G18" s="505"/>
      <c r="H18" s="878"/>
      <c r="I18" s="887">
        <f>'Sch-1.'!J50</f>
        <v>0</v>
      </c>
      <c r="J18" s="874">
        <f>IF(I18=0,0,G18/I18)</f>
        <v>0</v>
      </c>
      <c r="K18" s="873"/>
      <c r="L18" s="873"/>
      <c r="M18" s="873"/>
      <c r="N18" s="888" t="s">
        <v>39</v>
      </c>
      <c r="O18" s="874" t="e">
        <f>J15+J16+J18+J24</f>
        <v>#REF!</v>
      </c>
      <c r="P18" s="873"/>
      <c r="Q18" s="873"/>
      <c r="R18" s="886"/>
      <c r="S18" s="886"/>
      <c r="T18" s="886"/>
      <c r="U18" s="886"/>
      <c r="V18" s="886"/>
      <c r="W18" s="886"/>
    </row>
    <row r="19" spans="1:23" s="497" customFormat="1" ht="21" hidden="1" customHeight="1">
      <c r="B19" s="500"/>
      <c r="C19" s="501" t="s">
        <v>40</v>
      </c>
      <c r="D19" s="502"/>
      <c r="E19" s="503"/>
      <c r="F19" s="504" t="s">
        <v>38</v>
      </c>
      <c r="G19" s="505"/>
      <c r="H19" s="878"/>
      <c r="I19" s="887">
        <f>'Sch-2'!J49</f>
        <v>0</v>
      </c>
      <c r="J19" s="874">
        <f>IF(I19=0,0,G19/I19)</f>
        <v>0</v>
      </c>
      <c r="K19" s="873"/>
      <c r="L19" s="873"/>
      <c r="M19" s="873"/>
      <c r="N19" s="888" t="s">
        <v>40</v>
      </c>
      <c r="O19" s="874" t="e">
        <f>J15+J16+J19+J25</f>
        <v>#REF!</v>
      </c>
      <c r="P19" s="873"/>
      <c r="Q19" s="873"/>
      <c r="R19" s="886"/>
      <c r="S19" s="886"/>
      <c r="T19" s="886"/>
      <c r="U19" s="886"/>
      <c r="V19" s="886"/>
      <c r="W19" s="886"/>
    </row>
    <row r="20" spans="1:23" s="497" customFormat="1" ht="21" hidden="1" customHeight="1">
      <c r="B20" s="500"/>
      <c r="C20" s="893" t="s">
        <v>571</v>
      </c>
      <c r="D20" s="502"/>
      <c r="E20" s="503"/>
      <c r="F20" s="504" t="s">
        <v>38</v>
      </c>
      <c r="G20" s="505"/>
      <c r="H20" s="878"/>
      <c r="I20" s="887" t="e">
        <f>'Sch-1 '!#REF!</f>
        <v>#REF!</v>
      </c>
      <c r="J20" s="874" t="e">
        <f>IF(I20=0,0,G20/I20)</f>
        <v>#REF!</v>
      </c>
      <c r="K20" s="873"/>
      <c r="L20" s="873"/>
      <c r="M20" s="873"/>
      <c r="N20" s="888" t="s">
        <v>41</v>
      </c>
      <c r="O20" s="874" t="e">
        <f>J15+J16+J20+J26</f>
        <v>#REF!</v>
      </c>
      <c r="P20" s="873"/>
      <c r="Q20" s="873"/>
      <c r="R20" s="886"/>
      <c r="S20" s="886"/>
      <c r="T20" s="886"/>
      <c r="U20" s="886"/>
      <c r="V20" s="886"/>
      <c r="W20" s="886"/>
    </row>
    <row r="21" spans="1:23" s="497" customFormat="1" ht="21" hidden="1" customHeight="1">
      <c r="B21" s="500"/>
      <c r="C21" s="893" t="s">
        <v>504</v>
      </c>
      <c r="D21" s="502"/>
      <c r="E21" s="503"/>
      <c r="F21" s="504" t="s">
        <v>38</v>
      </c>
      <c r="G21" s="505"/>
      <c r="H21" s="878"/>
      <c r="I21" s="887">
        <f>'Sch-4'!F19</f>
        <v>0</v>
      </c>
      <c r="J21" s="874">
        <f>IF(I21=0,0,G21/I21)</f>
        <v>0</v>
      </c>
      <c r="K21" s="873"/>
      <c r="L21" s="873"/>
      <c r="M21" s="873"/>
      <c r="N21" s="888" t="s">
        <v>504</v>
      </c>
      <c r="O21" s="874" t="e">
        <f>J15+J16+J21+J27</f>
        <v>#REF!</v>
      </c>
      <c r="P21" s="873"/>
      <c r="Q21" s="873"/>
      <c r="R21" s="886"/>
      <c r="S21" s="886"/>
      <c r="T21" s="886"/>
      <c r="U21" s="886"/>
      <c r="V21" s="886"/>
      <c r="W21" s="886"/>
    </row>
    <row r="22" spans="1:23" s="497" customFormat="1" ht="32.25" hidden="1" customHeight="1">
      <c r="B22" s="506"/>
      <c r="C22" s="507" t="s">
        <v>69</v>
      </c>
      <c r="D22" s="508"/>
      <c r="E22" s="503"/>
      <c r="F22" s="509" t="s">
        <v>38</v>
      </c>
      <c r="G22" s="510"/>
      <c r="H22" s="878"/>
      <c r="I22" s="887">
        <f>'Sch-7'!F20</f>
        <v>0</v>
      </c>
      <c r="J22" s="874">
        <f>IF(I22=0,0,G22/I22)</f>
        <v>0</v>
      </c>
      <c r="K22" s="873"/>
      <c r="L22" s="873"/>
      <c r="M22" s="873"/>
      <c r="N22" s="888" t="s">
        <v>42</v>
      </c>
      <c r="O22" s="874" t="e">
        <f>J15+J16+J22+J28</f>
        <v>#REF!</v>
      </c>
      <c r="P22" s="873"/>
      <c r="Q22" s="873"/>
      <c r="R22" s="886"/>
      <c r="S22" s="886"/>
      <c r="T22" s="886"/>
      <c r="U22" s="886"/>
      <c r="V22" s="886"/>
      <c r="W22" s="886"/>
    </row>
    <row r="23" spans="1:23" s="497" customFormat="1" ht="54.95" customHeight="1">
      <c r="B23" s="498">
        <v>1</v>
      </c>
      <c r="C23" s="1245" t="s">
        <v>43</v>
      </c>
      <c r="D23" s="1246"/>
      <c r="E23" s="1246"/>
      <c r="F23" s="1247"/>
      <c r="G23" s="499"/>
      <c r="H23" s="878"/>
      <c r="I23" s="878"/>
      <c r="J23" s="873"/>
      <c r="K23" s="873"/>
      <c r="L23" s="873"/>
      <c r="M23" s="873"/>
      <c r="N23" s="873"/>
      <c r="O23" s="873"/>
      <c r="P23" s="873"/>
      <c r="Q23" s="873"/>
      <c r="R23" s="886"/>
      <c r="S23" s="886"/>
      <c r="T23" s="886"/>
      <c r="U23" s="886"/>
      <c r="V23" s="886"/>
      <c r="W23" s="886"/>
    </row>
    <row r="24" spans="1:23" s="497" customFormat="1" ht="21.75" hidden="1" customHeight="1">
      <c r="A24" s="511"/>
      <c r="B24" s="500"/>
      <c r="C24" s="893" t="s">
        <v>503</v>
      </c>
      <c r="D24" s="502"/>
      <c r="E24" s="512"/>
      <c r="F24" s="504" t="s">
        <v>44</v>
      </c>
      <c r="G24" s="513"/>
      <c r="H24" s="878"/>
      <c r="I24" s="887">
        <f>'Sch-1.'!J50</f>
        <v>0</v>
      </c>
      <c r="J24" s="889">
        <f>G24</f>
        <v>0</v>
      </c>
      <c r="K24" s="873"/>
      <c r="L24" s="873"/>
      <c r="M24" s="873"/>
      <c r="N24" s="873"/>
      <c r="O24" s="873"/>
      <c r="P24" s="873"/>
      <c r="Q24" s="873"/>
      <c r="R24" s="886"/>
      <c r="S24" s="886"/>
      <c r="T24" s="886"/>
      <c r="U24" s="886"/>
      <c r="V24" s="886"/>
      <c r="W24" s="886"/>
    </row>
    <row r="25" spans="1:23" s="497" customFormat="1" ht="21" hidden="1" customHeight="1">
      <c r="A25" s="511"/>
      <c r="B25" s="500"/>
      <c r="C25" s="501" t="s">
        <v>40</v>
      </c>
      <c r="D25" s="502"/>
      <c r="E25" s="512"/>
      <c r="F25" s="504" t="s">
        <v>44</v>
      </c>
      <c r="G25" s="513"/>
      <c r="H25" s="878"/>
      <c r="I25" s="887">
        <f>'Sch-2'!J49</f>
        <v>0</v>
      </c>
      <c r="J25" s="889">
        <f>G25</f>
        <v>0</v>
      </c>
      <c r="K25" s="873"/>
      <c r="L25" s="873"/>
      <c r="M25" s="873"/>
      <c r="N25" s="873"/>
      <c r="O25" s="873"/>
      <c r="P25" s="873"/>
      <c r="Q25" s="873"/>
      <c r="R25" s="886"/>
      <c r="S25" s="886"/>
      <c r="T25" s="886"/>
      <c r="U25" s="886"/>
      <c r="V25" s="886"/>
      <c r="W25" s="886"/>
    </row>
    <row r="26" spans="1:23" s="497" customFormat="1" ht="21" customHeight="1">
      <c r="A26" s="511"/>
      <c r="B26" s="500"/>
      <c r="C26" s="893" t="s">
        <v>571</v>
      </c>
      <c r="D26" s="502"/>
      <c r="E26" s="512"/>
      <c r="F26" s="504" t="s">
        <v>44</v>
      </c>
      <c r="G26" s="513"/>
      <c r="H26" s="878"/>
      <c r="I26" s="887" t="e">
        <f>'Sch-1 '!#REF!</f>
        <v>#REF!</v>
      </c>
      <c r="J26" s="889">
        <f>G26</f>
        <v>0</v>
      </c>
      <c r="K26" s="873"/>
      <c r="L26" s="873"/>
      <c r="M26" s="873"/>
      <c r="N26" s="873"/>
      <c r="O26" s="873"/>
      <c r="P26" s="873"/>
      <c r="Q26" s="873"/>
      <c r="R26" s="886"/>
      <c r="S26" s="886"/>
      <c r="T26" s="886"/>
      <c r="U26" s="886"/>
      <c r="V26" s="886"/>
      <c r="W26" s="886"/>
    </row>
    <row r="27" spans="1:23" s="497" customFormat="1" ht="21" hidden="1" customHeight="1">
      <c r="A27" s="511"/>
      <c r="B27" s="500"/>
      <c r="C27" s="893" t="s">
        <v>504</v>
      </c>
      <c r="D27" s="502"/>
      <c r="E27" s="512"/>
      <c r="F27" s="504" t="s">
        <v>44</v>
      </c>
      <c r="G27" s="513"/>
      <c r="H27" s="878"/>
      <c r="I27" s="887">
        <f>'Sch-4'!F19</f>
        <v>0</v>
      </c>
      <c r="J27" s="889">
        <f>G27</f>
        <v>0</v>
      </c>
      <c r="K27" s="873"/>
      <c r="L27" s="873"/>
      <c r="M27" s="873"/>
      <c r="N27" s="873"/>
      <c r="O27" s="873"/>
      <c r="P27" s="873"/>
      <c r="Q27" s="873"/>
      <c r="R27" s="886"/>
      <c r="S27" s="886"/>
      <c r="T27" s="886"/>
      <c r="U27" s="886"/>
      <c r="V27" s="886"/>
      <c r="W27" s="886"/>
    </row>
    <row r="28" spans="1:23" s="497" customFormat="1" ht="16.5" hidden="1" customHeight="1">
      <c r="A28" s="511"/>
      <c r="B28" s="506"/>
      <c r="C28" s="507" t="s">
        <v>69</v>
      </c>
      <c r="D28" s="508"/>
      <c r="E28" s="514"/>
      <c r="F28" s="509" t="s">
        <v>44</v>
      </c>
      <c r="G28" s="515"/>
      <c r="H28" s="878"/>
      <c r="I28" s="887">
        <f>'Sch-7'!F20</f>
        <v>0</v>
      </c>
      <c r="J28" s="889">
        <f>G28</f>
        <v>0</v>
      </c>
      <c r="K28" s="873"/>
      <c r="L28" s="873"/>
      <c r="M28" s="873"/>
      <c r="N28" s="873"/>
      <c r="O28" s="873"/>
      <c r="P28" s="873"/>
      <c r="Q28" s="873"/>
      <c r="R28" s="886"/>
      <c r="S28" s="886"/>
      <c r="T28" s="886"/>
      <c r="U28" s="886"/>
      <c r="V28" s="886"/>
      <c r="W28" s="886"/>
    </row>
    <row r="29" spans="1:23" s="497" customFormat="1">
      <c r="A29" s="511"/>
      <c r="B29" s="494"/>
      <c r="C29" s="1232"/>
      <c r="D29" s="1233"/>
      <c r="E29" s="1233"/>
      <c r="F29" s="1234"/>
      <c r="G29" s="499"/>
      <c r="H29" s="878"/>
      <c r="I29" s="887"/>
      <c r="J29" s="874"/>
      <c r="K29" s="873"/>
      <c r="L29" s="873"/>
      <c r="M29" s="873"/>
      <c r="N29" s="873"/>
      <c r="O29" s="873"/>
      <c r="P29" s="873"/>
      <c r="Q29" s="873"/>
      <c r="R29" s="886"/>
      <c r="S29" s="886"/>
      <c r="T29" s="886"/>
      <c r="U29" s="886"/>
      <c r="V29" s="886"/>
      <c r="W29" s="886"/>
    </row>
    <row r="30" spans="1:23" s="497" customFormat="1">
      <c r="A30" s="511"/>
      <c r="B30" s="494"/>
      <c r="C30" s="1232"/>
      <c r="D30" s="1233"/>
      <c r="E30" s="1233"/>
      <c r="F30" s="1234"/>
      <c r="G30" s="499"/>
      <c r="H30" s="878"/>
      <c r="I30" s="887"/>
      <c r="J30" s="889"/>
      <c r="K30" s="873"/>
      <c r="L30" s="873"/>
      <c r="M30" s="873"/>
      <c r="N30" s="873"/>
      <c r="O30" s="873"/>
      <c r="P30" s="873"/>
      <c r="Q30" s="873"/>
      <c r="R30" s="886"/>
      <c r="S30" s="886"/>
      <c r="T30" s="886"/>
      <c r="U30" s="886"/>
      <c r="V30" s="886"/>
      <c r="W30" s="886"/>
    </row>
    <row r="31" spans="1:23" s="497" customFormat="1" ht="36.75" customHeight="1">
      <c r="A31" s="511"/>
      <c r="B31" s="516"/>
      <c r="C31" s="1248" t="s">
        <v>575</v>
      </c>
      <c r="D31" s="1249"/>
      <c r="E31" s="1249"/>
      <c r="F31" s="1249"/>
      <c r="G31" s="1249"/>
      <c r="H31" s="878"/>
      <c r="I31" s="878"/>
      <c r="J31" s="873"/>
      <c r="K31" s="873"/>
      <c r="L31" s="873"/>
      <c r="M31" s="873"/>
      <c r="N31" s="873"/>
      <c r="O31" s="873"/>
      <c r="P31" s="873"/>
      <c r="Q31" s="873"/>
      <c r="R31" s="886"/>
      <c r="S31" s="886"/>
      <c r="T31" s="886"/>
      <c r="U31" s="886"/>
      <c r="V31" s="886"/>
      <c r="W31" s="886"/>
    </row>
    <row r="32" spans="1:23" s="497" customFormat="1" ht="48.75" hidden="1" customHeight="1">
      <c r="A32" s="511"/>
      <c r="B32" s="571">
        <v>5</v>
      </c>
      <c r="C32" s="1239" t="s">
        <v>464</v>
      </c>
      <c r="D32" s="1239"/>
      <c r="E32" s="1239"/>
      <c r="F32" s="1239"/>
      <c r="G32" s="1239"/>
      <c r="H32" s="878"/>
      <c r="I32" s="878"/>
      <c r="J32" s="873"/>
      <c r="K32" s="873"/>
      <c r="L32" s="873"/>
      <c r="M32" s="873"/>
      <c r="N32" s="873"/>
      <c r="O32" s="873"/>
      <c r="P32" s="873"/>
      <c r="Q32" s="873"/>
      <c r="R32" s="886"/>
      <c r="S32" s="886"/>
      <c r="T32" s="886"/>
      <c r="U32" s="886"/>
      <c r="V32" s="886"/>
      <c r="W32" s="886"/>
    </row>
    <row r="33" spans="1:23" s="497" customFormat="1" ht="48.75" hidden="1" customHeight="1">
      <c r="A33" s="511"/>
      <c r="B33" s="1250"/>
      <c r="C33" s="1250"/>
      <c r="D33" s="1250"/>
      <c r="E33" s="1250"/>
      <c r="F33" s="1250"/>
      <c r="G33" s="1250"/>
      <c r="H33" s="878"/>
      <c r="I33" s="878"/>
      <c r="J33" s="873"/>
      <c r="K33" s="873"/>
      <c r="L33" s="873"/>
      <c r="M33" s="873"/>
      <c r="N33" s="873"/>
      <c r="O33" s="873"/>
      <c r="P33" s="873"/>
      <c r="Q33" s="873"/>
      <c r="R33" s="886"/>
      <c r="S33" s="886"/>
      <c r="T33" s="886"/>
      <c r="U33" s="886"/>
      <c r="V33" s="886"/>
      <c r="W33" s="886"/>
    </row>
    <row r="34" spans="1:23" s="497" customFormat="1" ht="48.75" hidden="1" customHeight="1">
      <c r="A34" s="511"/>
      <c r="B34" s="517"/>
      <c r="C34" s="1239" t="s">
        <v>0</v>
      </c>
      <c r="D34" s="1240"/>
      <c r="E34" s="1240"/>
      <c r="F34" s="1240"/>
      <c r="G34" s="1240"/>
      <c r="H34" s="878"/>
      <c r="I34" s="878"/>
      <c r="J34" s="873"/>
      <c r="K34" s="873"/>
      <c r="L34" s="873"/>
      <c r="M34" s="873"/>
      <c r="N34" s="873"/>
      <c r="O34" s="873"/>
      <c r="P34" s="873"/>
      <c r="Q34" s="873"/>
      <c r="R34" s="886"/>
      <c r="S34" s="886"/>
      <c r="T34" s="886"/>
      <c r="U34" s="886"/>
      <c r="V34" s="886"/>
      <c r="W34" s="886"/>
    </row>
    <row r="35" spans="1:23" s="497" customFormat="1" ht="33" customHeight="1">
      <c r="A35" s="491" t="s">
        <v>45</v>
      </c>
      <c r="B35" s="517"/>
      <c r="C35" s="518"/>
      <c r="E35" s="519"/>
      <c r="F35" s="519"/>
      <c r="G35" s="520"/>
      <c r="H35" s="878"/>
      <c r="I35" s="878"/>
      <c r="J35" s="873"/>
      <c r="K35" s="873"/>
      <c r="L35" s="873"/>
      <c r="M35" s="873"/>
      <c r="N35" s="873"/>
      <c r="O35" s="873"/>
      <c r="P35" s="873"/>
      <c r="Q35" s="873"/>
      <c r="R35" s="886"/>
      <c r="S35" s="886"/>
      <c r="T35" s="886"/>
      <c r="U35" s="886"/>
      <c r="V35" s="886"/>
      <c r="W35" s="886"/>
    </row>
    <row r="36" spans="1:23" s="497" customFormat="1" ht="33" customHeight="1">
      <c r="A36" s="35" t="s">
        <v>84</v>
      </c>
      <c r="B36" s="517"/>
      <c r="C36" s="518"/>
      <c r="E36" s="519"/>
      <c r="F36" s="519"/>
      <c r="G36" s="520"/>
      <c r="H36" s="878"/>
      <c r="I36" s="878"/>
      <c r="J36" s="873"/>
      <c r="K36" s="873"/>
      <c r="L36" s="873"/>
      <c r="M36" s="873"/>
      <c r="N36" s="873"/>
      <c r="O36" s="873"/>
      <c r="P36" s="873"/>
      <c r="Q36" s="873"/>
      <c r="R36" s="886"/>
      <c r="S36" s="886"/>
      <c r="T36" s="886"/>
      <c r="U36" s="886"/>
      <c r="V36" s="886"/>
      <c r="W36" s="886"/>
    </row>
    <row r="37" spans="1:23" s="497" customFormat="1" ht="33" customHeight="1">
      <c r="B37" s="35"/>
      <c r="D37" s="283"/>
      <c r="E37" s="87"/>
      <c r="F37" s="87"/>
      <c r="G37" s="87"/>
      <c r="H37" s="890"/>
      <c r="I37" s="878"/>
      <c r="J37" s="873"/>
      <c r="K37" s="873"/>
      <c r="L37" s="873"/>
      <c r="M37" s="873"/>
      <c r="N37" s="873"/>
      <c r="O37" s="873"/>
      <c r="P37" s="873"/>
      <c r="Q37" s="873"/>
      <c r="R37" s="886"/>
      <c r="S37" s="886"/>
      <c r="T37" s="886"/>
      <c r="U37" s="886"/>
      <c r="V37" s="886"/>
      <c r="W37" s="886"/>
    </row>
    <row r="38" spans="1:23" ht="33" customHeight="1">
      <c r="A38" s="521"/>
      <c r="B38" s="521"/>
      <c r="C38" s="522"/>
      <c r="D38" s="87"/>
      <c r="E38" s="35"/>
      <c r="F38" s="35"/>
      <c r="G38" s="96" t="s">
        <v>85</v>
      </c>
      <c r="H38" s="880"/>
    </row>
    <row r="39" spans="1:23" ht="33" customHeight="1">
      <c r="A39" s="521"/>
      <c r="B39" s="521"/>
      <c r="C39" s="522"/>
      <c r="D39" s="87"/>
      <c r="E39" s="35"/>
      <c r="F39" s="35"/>
      <c r="G39" s="96" t="str">
        <f>"For and on behalf of " &amp; 'Sch-1.'!C10</f>
        <v xml:space="preserve">For and on behalf of </v>
      </c>
      <c r="H39" s="880"/>
    </row>
    <row r="40" spans="1:23" ht="33" customHeight="1">
      <c r="A40" s="523"/>
      <c r="B40" s="523"/>
      <c r="C40" s="523"/>
      <c r="D40" s="524"/>
      <c r="E40" s="525"/>
      <c r="F40" s="525"/>
      <c r="G40" s="489"/>
      <c r="H40" s="891"/>
    </row>
    <row r="41" spans="1:23" ht="33" customHeight="1">
      <c r="A41" s="526" t="s">
        <v>254</v>
      </c>
      <c r="B41" s="526"/>
      <c r="C41" s="524" t="str">
        <f>IF('Sch-1.'!B57=0,"", 'Sch-1.'!B57)</f>
        <v>--2025</v>
      </c>
      <c r="D41" s="524"/>
      <c r="E41" s="525" t="s">
        <v>86</v>
      </c>
      <c r="F41" s="1241" t="str">
        <f>'Sch-1.'!I58</f>
        <v/>
      </c>
      <c r="G41" s="1241"/>
      <c r="H41" s="880"/>
    </row>
    <row r="42" spans="1:23" ht="33" customHeight="1">
      <c r="A42" s="526" t="s">
        <v>255</v>
      </c>
      <c r="B42" s="526"/>
      <c r="C42" s="524" t="str">
        <f>IF('Sch-1.'!B58=0,"", 'Sch-1.'!B58)</f>
        <v/>
      </c>
      <c r="D42" s="527"/>
      <c r="E42" s="525" t="s">
        <v>87</v>
      </c>
      <c r="F42" s="1241" t="str">
        <f>'Sch-1.'!I59</f>
        <v/>
      </c>
      <c r="G42" s="1241"/>
      <c r="H42" s="880"/>
    </row>
    <row r="43" spans="1:23" ht="33" customHeight="1">
      <c r="A43" s="521"/>
      <c r="B43" s="521"/>
      <c r="C43" s="521"/>
      <c r="D43" s="521"/>
      <c r="E43" s="525"/>
      <c r="F43" s="525"/>
      <c r="G43" s="489"/>
      <c r="H43" s="892"/>
    </row>
  </sheetData>
  <sheetProtection formatColumns="0" formatRows="0" selectLockedCells="1"/>
  <customSheetViews>
    <customSheetView guid="{9AABADBB-0C61-4F6E-8EBA-FB1F391DCDF7}" showPageBreaks="1" zeroValues="0" printArea="1" hiddenRows="1" hiddenColumns="1" state="hidden" view="pageBreakPreview" topLeftCell="A13">
      <selection activeCell="T35" sqref="T35"/>
      <pageMargins left="0.72" right="0.49" top="0.62" bottom="0.52" header="0.32" footer="0.27"/>
      <pageSetup scale="96" orientation="portrait" r:id="rId1"/>
      <headerFooter alignWithMargins="0">
        <oddFooter>&amp;R&amp;"Book Antiqua,Bold"&amp;10Letter of Discount  / Page &amp;P of &amp;N</oddFooter>
      </headerFooter>
    </customSheetView>
    <customSheetView guid="{17F5C48B-526E-48D2-9F97-823D578F9893}" showPageBreaks="1" zeroValues="0" printArea="1" hiddenRows="1" hiddenColumns="1" view="pageBreakPreview" topLeftCell="A13">
      <selection activeCell="G19" sqref="G19"/>
      <pageMargins left="0.72" right="0.49" top="0.62" bottom="0.52" header="0.32" footer="0.27"/>
      <pageSetup scale="96" orientation="portrait" r:id="rId2"/>
      <headerFooter alignWithMargins="0">
        <oddFooter>&amp;R&amp;"Book Antiqua,Bold"&amp;10Letter of Discount  / Page &amp;P of &amp;N</oddFooter>
      </headerFooter>
    </customSheetView>
    <customSheetView guid="{E81F0721-C35D-4189-B675-E46A21339863}" showPageBreaks="1" zeroValues="0" printArea="1" hiddenRows="1" hiddenColumns="1" view="pageBreakPreview" topLeftCell="A13">
      <selection activeCell="G19" sqref="G19"/>
      <pageMargins left="0.72" right="0.49" top="0.62" bottom="0.52" header="0.32" footer="0.27"/>
      <pageSetup scale="96" orientation="portrait" r:id="rId3"/>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4"/>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5"/>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6"/>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7"/>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9"/>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0"/>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2"/>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6"/>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3">
      <selection activeCell="G18" sqref="G18"/>
      <pageMargins left="0.72" right="0.49" top="0.62" bottom="0.52" header="0.32" footer="0.27"/>
      <pageSetup scale="96" orientation="portrait" r:id="rId17"/>
      <headerFooter alignWithMargins="0">
        <oddFooter>&amp;R&amp;"Book Antiqua,Bold"&amp;10Letter of Discount  / Page &amp;P of &amp;N</oddFooter>
      </headerFooter>
    </customSheetView>
    <customSheetView guid="{9154002C-6C58-44C9-AE93-0E761C3D01FD}" showPageBreaks="1" zeroValues="0" printArea="1" hiddenRows="1" hiddenColumns="1" state="hidden" view="pageBreakPreview" topLeftCell="A13">
      <selection activeCell="T35" sqref="T35"/>
      <pageMargins left="0.72" right="0.49" top="0.62" bottom="0.52" header="0.32" footer="0.27"/>
      <pageSetup scale="96" orientation="portrait" r:id="rId18"/>
      <headerFooter alignWithMargins="0">
        <oddFooter>&amp;R&amp;"Book Antiqua,Bold"&amp;10Letter of Discount  / Page &amp;P of &amp;N</oddFooter>
      </headerFooter>
    </customSheetView>
  </customSheetViews>
  <mergeCells count="17">
    <mergeCell ref="C34:G34"/>
    <mergeCell ref="F41:G41"/>
    <mergeCell ref="F42:G42"/>
    <mergeCell ref="C16:F16"/>
    <mergeCell ref="C17:F17"/>
    <mergeCell ref="C23:F23"/>
    <mergeCell ref="C29:F29"/>
    <mergeCell ref="C30:F30"/>
    <mergeCell ref="C31:G31"/>
    <mergeCell ref="C32:G32"/>
    <mergeCell ref="B33:G33"/>
    <mergeCell ref="J14:M14"/>
    <mergeCell ref="C15:F15"/>
    <mergeCell ref="A1:G1"/>
    <mergeCell ref="A4:G4"/>
    <mergeCell ref="C12:G12"/>
    <mergeCell ref="A14:G14"/>
  </mergeCells>
  <phoneticPr fontId="31" type="noConversion"/>
  <dataValidations count="3">
    <dataValidation operator="greaterThanOrEqual" allowBlank="1" showInputMessage="1" showErrorMessage="1" error="Enter numeric figure without decimal only" sqref="G15" xr:uid="{00000000-0002-0000-0E00-000000000000}"/>
    <dataValidation type="decimal" allowBlank="1" showInputMessage="1" showErrorMessage="1" error="Enter in percent only." sqref="G16 G24:G28" xr:uid="{00000000-0002-0000-0E00-000001000000}">
      <formula1>0</formula1>
      <formula2>100</formula2>
    </dataValidation>
    <dataValidation type="decimal" operator="greaterThan" allowBlank="1" showInputMessage="1" showErrorMessage="1" error="Enter numeric figures only." sqref="G18:G22" xr:uid="{00000000-0002-0000-0E00-000002000000}">
      <formula1>0</formula1>
    </dataValidation>
  </dataValidations>
  <pageMargins left="0.72" right="0.49" top="0.62" bottom="0.52" header="0.32" footer="0.27"/>
  <pageSetup scale="96" orientation="portrait" r:id="rId19"/>
  <headerFooter alignWithMargins="0">
    <oddFooter>&amp;R&amp;"Book Antiqua,Bold"&amp;10Letter of Discount  / Page &amp;P of &amp;N</oddFooter>
  </headerFooter>
  <drawing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3"/>
  <sheetViews>
    <sheetView view="pageBreakPreview" topLeftCell="A10" zoomScaleSheetLayoutView="100" workbookViewId="0">
      <selection activeCell="G33" sqref="G33"/>
    </sheetView>
  </sheetViews>
  <sheetFormatPr defaultColWidth="10" defaultRowHeight="16.5"/>
  <cols>
    <col min="1" max="1" width="10.625" style="42" customWidth="1"/>
    <col min="2" max="2" width="27.5" style="42" customWidth="1"/>
    <col min="3" max="3" width="21" style="42" customWidth="1"/>
    <col min="4" max="4" width="34.375" style="42" customWidth="1"/>
    <col min="5" max="16384" width="10" style="39"/>
  </cols>
  <sheetData>
    <row r="1" spans="1:6" ht="18" customHeight="1">
      <c r="A1" s="80" t="str">
        <f>Cover!B3</f>
        <v>SRTS-II/C&amp;M/WC-4284/NIT-268(E)/2025---SR2/T/S-MISC/DOM/C00/25/04425; RFX:5002004385</v>
      </c>
      <c r="B1" s="81"/>
      <c r="C1" s="83"/>
      <c r="D1" s="84" t="s">
        <v>71</v>
      </c>
    </row>
    <row r="2" spans="1:6" ht="18" customHeight="1">
      <c r="A2" s="67"/>
      <c r="B2" s="87"/>
      <c r="C2" s="35"/>
      <c r="D2" s="35"/>
    </row>
    <row r="3" spans="1:6" ht="121.5" customHeight="1">
      <c r="A3" s="1214" t="str">
        <f>Cover!$B$2</f>
        <v>Implementation of 3rd Party Filed Quality Assurance for 765kV D/c Koppal PS- Narendra (New) Transmission line (TL02)</v>
      </c>
      <c r="B3" s="1214"/>
      <c r="C3" s="1214"/>
      <c r="D3" s="1214"/>
      <c r="E3" s="52"/>
      <c r="F3" s="52"/>
    </row>
    <row r="4" spans="1:6" ht="21.95" customHeight="1">
      <c r="A4" s="1198" t="s">
        <v>383</v>
      </c>
      <c r="B4" s="1198"/>
      <c r="C4" s="1198"/>
      <c r="D4" s="1198"/>
    </row>
    <row r="5" spans="1:6" ht="18" customHeight="1">
      <c r="A5" s="41"/>
    </row>
    <row r="6" spans="1:6" ht="18" customHeight="1">
      <c r="A6" s="32" t="str">
        <f>'Sch-1.'!A7</f>
        <v>Bidder’s Name and Address (Lead Partner) :</v>
      </c>
      <c r="D6" s="64" t="s">
        <v>388</v>
      </c>
    </row>
    <row r="7" spans="1:6" ht="36" customHeight="1">
      <c r="A7" s="1226" t="str">
        <f>'Sch-1.'!A9</f>
        <v/>
      </c>
      <c r="B7" s="1226"/>
      <c r="C7" s="1226"/>
      <c r="D7" s="65" t="str">
        <f>'Sch-1.'!I9</f>
        <v>C&amp;M Department</v>
      </c>
    </row>
    <row r="8" spans="1:6" ht="18" customHeight="1">
      <c r="A8" s="43" t="s">
        <v>404</v>
      </c>
      <c r="B8" s="1199" t="str">
        <f>IF('Sch-1.'!C10=0, "", 'Sch-1.'!C10)</f>
        <v/>
      </c>
      <c r="C8" s="1199"/>
      <c r="D8" s="65" t="str">
        <f>'Sch-1.'!I10</f>
        <v>Power Grid Corporation of India Ltd.,</v>
      </c>
    </row>
    <row r="9" spans="1:6" ht="18" customHeight="1">
      <c r="A9" s="43" t="s">
        <v>405</v>
      </c>
      <c r="B9" s="1199" t="str">
        <f>IF('Sch-1.'!C11=0, "", 'Sch-1.'!C11)</f>
        <v/>
      </c>
      <c r="C9" s="1199"/>
      <c r="D9" s="65" t="str">
        <f>'Sch-1.'!I11</f>
        <v>SR-II,RHQ</v>
      </c>
    </row>
    <row r="10" spans="1:6" ht="18" customHeight="1">
      <c r="A10" s="44"/>
      <c r="B10" s="1199" t="str">
        <f>IF('Sch-1.'!C12=0, "", 'Sch-1.'!C12)</f>
        <v/>
      </c>
      <c r="C10" s="1199"/>
      <c r="D10" s="65" t="str">
        <f>'Sch-1.'!I12</f>
        <v>Singanayakanahalli,Yelahanka</v>
      </c>
    </row>
    <row r="11" spans="1:6" ht="18" customHeight="1">
      <c r="A11" s="44"/>
      <c r="B11" s="1199" t="str">
        <f>IF('Sch-1.'!C13=0, "", 'Sch-1.'!C13)</f>
        <v/>
      </c>
      <c r="C11" s="1199"/>
      <c r="D11" s="65" t="str">
        <f>'Sch-1.'!I13</f>
        <v>Bangalore -560064</v>
      </c>
    </row>
    <row r="12" spans="1:6" ht="18" customHeight="1">
      <c r="A12" s="53"/>
      <c r="B12" s="53"/>
      <c r="C12" s="53"/>
      <c r="D12" s="64"/>
    </row>
    <row r="13" spans="1:6" ht="21.95" customHeight="1">
      <c r="A13" s="54" t="s">
        <v>377</v>
      </c>
      <c r="B13" s="1202" t="s">
        <v>367</v>
      </c>
      <c r="C13" s="1203"/>
      <c r="D13" s="55" t="s">
        <v>379</v>
      </c>
    </row>
    <row r="14" spans="1:6" ht="21.95" hidden="1" customHeight="1">
      <c r="A14" s="46" t="s">
        <v>380</v>
      </c>
      <c r="B14" s="1225" t="s">
        <v>407</v>
      </c>
      <c r="C14" s="1225"/>
      <c r="D14" s="69" t="e">
        <f>'Sch-1.'!J50*(1-Discount!O18)+(1-Discount!O22)*'Sch-1.'!J51</f>
        <v>#REF!</v>
      </c>
    </row>
    <row r="15" spans="1:6" ht="35.1" hidden="1" customHeight="1">
      <c r="A15" s="56"/>
      <c r="B15" s="1223" t="str">
        <f>'Sch-6'!B16:C16</f>
        <v xml:space="preserve">Ex-works price of Plant and Equipment </v>
      </c>
      <c r="C15" s="1222"/>
      <c r="D15" s="48"/>
    </row>
    <row r="16" spans="1:6" ht="21.95" hidden="1" customHeight="1">
      <c r="A16" s="46" t="s">
        <v>381</v>
      </c>
      <c r="B16" s="1225" t="s">
        <v>408</v>
      </c>
      <c r="C16" s="1225"/>
      <c r="D16" s="69" t="e">
        <f>'Sch-6'!D17*(1-Discount!O19)</f>
        <v>#REF!</v>
      </c>
    </row>
    <row r="17" spans="1:6" ht="35.1" hidden="1" customHeight="1">
      <c r="A17" s="56"/>
      <c r="B17" s="1223" t="str">
        <f>'Sch-6'!B18:C18</f>
        <v xml:space="preserve">Local Transportation, Insurance and other Incidental Services </v>
      </c>
      <c r="C17" s="1222"/>
      <c r="D17" s="48"/>
    </row>
    <row r="18" spans="1:6" ht="21.95" customHeight="1">
      <c r="A18" s="46" t="s">
        <v>380</v>
      </c>
      <c r="B18" s="1225" t="s">
        <v>407</v>
      </c>
      <c r="C18" s="1225"/>
      <c r="D18" s="69" t="e">
        <f>'Sch-6'!D19*(1-Discount!O20)</f>
        <v>#REF!</v>
      </c>
    </row>
    <row r="19" spans="1:6" ht="34.5" customHeight="1">
      <c r="A19" s="56"/>
      <c r="B19" s="1221" t="s">
        <v>573</v>
      </c>
      <c r="C19" s="1222"/>
      <c r="D19" s="48"/>
    </row>
    <row r="20" spans="1:6" ht="21.95" hidden="1" customHeight="1">
      <c r="A20" s="46" t="s">
        <v>382</v>
      </c>
      <c r="B20" s="1225" t="s">
        <v>409</v>
      </c>
      <c r="C20" s="1225"/>
      <c r="D20" s="250" t="e">
        <f>'Sch-6'!D21*(1-Discount!O21)</f>
        <v>#REF!</v>
      </c>
    </row>
    <row r="21" spans="1:6" ht="30" hidden="1" customHeight="1">
      <c r="A21" s="56"/>
      <c r="B21" s="1223" t="s">
        <v>385</v>
      </c>
      <c r="C21" s="1222"/>
      <c r="D21" s="48"/>
    </row>
    <row r="22" spans="1:6" ht="30" customHeight="1">
      <c r="A22" s="46" t="s">
        <v>381</v>
      </c>
      <c r="B22" s="1225" t="s">
        <v>425</v>
      </c>
      <c r="C22" s="1225"/>
      <c r="D22" s="69">
        <f>'Sch-5'!D17:E17</f>
        <v>0</v>
      </c>
    </row>
    <row r="23" spans="1:6" ht="51" customHeight="1">
      <c r="A23" s="56"/>
      <c r="B23" s="1221" t="s">
        <v>574</v>
      </c>
      <c r="C23" s="1222"/>
      <c r="D23" s="249"/>
    </row>
    <row r="24" spans="1:6" ht="21.95" hidden="1" customHeight="1">
      <c r="A24" s="46" t="s">
        <v>386</v>
      </c>
      <c r="B24" s="1225" t="s">
        <v>426</v>
      </c>
      <c r="C24" s="1225"/>
      <c r="D24" s="250" t="e">
        <f>'Sch-6'!D25*(1-Discount!O22)</f>
        <v>#REF!</v>
      </c>
    </row>
    <row r="25" spans="1:6" ht="35.1" hidden="1" customHeight="1">
      <c r="A25" s="56"/>
      <c r="B25" s="1223" t="s">
        <v>73</v>
      </c>
      <c r="C25" s="1222"/>
      <c r="D25" s="48"/>
    </row>
    <row r="26" spans="1:6" ht="28.5" customHeight="1">
      <c r="A26" s="1204"/>
      <c r="B26" s="1224" t="s">
        <v>572</v>
      </c>
      <c r="C26" s="1224"/>
      <c r="D26" s="70" t="e">
        <f>SUM(D14,D16,D18,D20,D22)</f>
        <v>#REF!</v>
      </c>
    </row>
    <row r="27" spans="1:6" ht="60.75" customHeight="1">
      <c r="A27" s="1204"/>
      <c r="B27" s="1224"/>
      <c r="C27" s="1224"/>
      <c r="D27" s="181"/>
    </row>
    <row r="28" spans="1:6" ht="18.75" customHeight="1">
      <c r="A28" s="76"/>
      <c r="B28" s="77"/>
      <c r="C28" s="77"/>
      <c r="D28" s="78"/>
    </row>
    <row r="29" spans="1:6" ht="27.95" customHeight="1">
      <c r="A29" s="94" t="s">
        <v>398</v>
      </c>
      <c r="B29" s="108" t="str">
        <f>IF('Sch-1.'!B57=0,"", 'Sch-1.'!B57)</f>
        <v>--2025</v>
      </c>
      <c r="C29" s="95" t="s">
        <v>400</v>
      </c>
      <c r="D29" s="104" t="str">
        <f>IF('Sch-1.'!I58=0,"",'Sch-1.'!I58)</f>
        <v/>
      </c>
      <c r="F29" s="96"/>
    </row>
    <row r="30" spans="1:6" ht="27.95" customHeight="1">
      <c r="A30" s="94" t="s">
        <v>399</v>
      </c>
      <c r="B30" s="108" t="str">
        <f>IF('Sch-1.'!B58=0,"", 'Sch-1.'!B58)</f>
        <v/>
      </c>
      <c r="C30" s="95" t="s">
        <v>401</v>
      </c>
      <c r="D30" s="104" t="str">
        <f>IF('Sch-1.'!I59=0,"",'Sch-1.'!I59)</f>
        <v/>
      </c>
      <c r="F30" s="67"/>
    </row>
    <row r="31" spans="1:6" ht="27.95" customHeight="1">
      <c r="A31" s="88"/>
      <c r="B31" s="87"/>
      <c r="C31" s="95"/>
      <c r="F31" s="67"/>
    </row>
    <row r="32" spans="1:6" ht="30" customHeight="1">
      <c r="A32" s="88"/>
      <c r="B32" s="87"/>
      <c r="C32" s="95"/>
      <c r="D32" s="88"/>
      <c r="F32" s="96"/>
    </row>
    <row r="33" spans="1:5" ht="30" customHeight="1">
      <c r="A33" s="51"/>
      <c r="B33" s="51"/>
      <c r="C33" s="57"/>
      <c r="E33" s="58"/>
    </row>
  </sheetData>
  <sheetProtection formatColumns="0" formatRows="0" selectLockedCells="1"/>
  <customSheetViews>
    <customSheetView guid="{9AABADBB-0C61-4F6E-8EBA-FB1F391DCDF7}" showPageBreaks="1" printArea="1" hiddenRows="1" state="hidden" view="pageBreakPreview" topLeftCell="A10">
      <selection activeCell="G33" sqref="G3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25">
      <selection activeCell="D26" sqref="D26"/>
      <pageMargins left="0.5" right="0.38" top="0.56999999999999995" bottom="0.48" header="0.38" footer="0.24"/>
      <printOptions horizontalCentered="1"/>
      <pageSetup paperSize="9" scale="72"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25">
      <selection activeCell="D26" sqref="D26"/>
      <pageMargins left="0.5" right="0.38" top="0.56999999999999995" bottom="0.48" header="0.38" footer="0.24"/>
      <printOptions horizontalCentered="1"/>
      <pageSetup paperSize="9" scale="72"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835C05C-B615-4DCB-982D-4519616B3CD8}" showPageBreaks="1" printArea="1" view="pageBreakPreview" topLeftCell="A17">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9154002C-6C58-44C9-AE93-0E761C3D01FD}" showPageBreaks="1" printArea="1" hiddenRows="1" state="hidden" view="pageBreakPreview" topLeftCell="A10">
      <selection activeCell="G33" sqref="G33"/>
      <pageMargins left="0.5" right="0.38" top="0.56999999999999995" bottom="0.48" header="0.38" footer="0.24"/>
      <printOptions horizontalCentered="1"/>
      <pageSetup paperSize="9" scale="72" fitToHeight="0" orientation="portrait" r:id="rId18"/>
      <headerFooter alignWithMargins="0">
        <oddFooter>&amp;R&amp;"Book Antiqua,Bold"&amp;10Schedule-6/ Page &amp;P of &amp;N</oddFooter>
      </headerFooter>
    </customSheetView>
  </customSheetViews>
  <mergeCells count="22">
    <mergeCell ref="B13:C13"/>
    <mergeCell ref="B9:C9"/>
    <mergeCell ref="B10:C10"/>
    <mergeCell ref="A3:D3"/>
    <mergeCell ref="A4:D4"/>
    <mergeCell ref="A7:C7"/>
    <mergeCell ref="B8:C8"/>
    <mergeCell ref="B11:C11"/>
    <mergeCell ref="B18:C18"/>
    <mergeCell ref="B19:C19"/>
    <mergeCell ref="B14:C14"/>
    <mergeCell ref="B15:C15"/>
    <mergeCell ref="B16:C16"/>
    <mergeCell ref="B17:C17"/>
    <mergeCell ref="A26:A27"/>
    <mergeCell ref="B26:C27"/>
    <mergeCell ref="B20:C20"/>
    <mergeCell ref="B21:C21"/>
    <mergeCell ref="B22:C22"/>
    <mergeCell ref="B23:C23"/>
    <mergeCell ref="B24:C24"/>
    <mergeCell ref="B25:C25"/>
  </mergeCells>
  <phoneticPr fontId="31" type="noConversion"/>
  <printOptions horizontalCentered="1"/>
  <pageMargins left="0.5" right="0.38" top="0.56999999999999995" bottom="0.48" header="0.38" footer="0.24"/>
  <pageSetup paperSize="9" scale="72" fitToHeight="0" orientation="portrait" r:id="rId19"/>
  <headerFooter alignWithMargins="0">
    <oddFooter>&amp;R&amp;"Book Antiqua,Bold"&amp;10Schedule-6/ Page &amp;P of &amp;N</oddFooter>
  </headerFooter>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sheetPr>
  <dimension ref="A1:AS219"/>
  <sheetViews>
    <sheetView view="pageBreakPreview" topLeftCell="A7" zoomScaleSheetLayoutView="100" workbookViewId="0">
      <selection activeCell="A16" sqref="A16:F16"/>
    </sheetView>
  </sheetViews>
  <sheetFormatPr defaultColWidth="9" defaultRowHeight="16.5"/>
  <cols>
    <col min="1" max="1" width="11.375" style="373" customWidth="1"/>
    <col min="2" max="2" width="31.375" style="326" customWidth="1"/>
    <col min="3" max="3" width="7.625" style="326" customWidth="1"/>
    <col min="4" max="4" width="10.25" style="326" customWidth="1"/>
    <col min="5" max="5" width="15.375" style="326" customWidth="1"/>
    <col min="6" max="6" width="15.75" style="326" customWidth="1"/>
    <col min="7" max="7" width="13.625" style="326" customWidth="1"/>
    <col min="8" max="8" width="20.875" style="252" customWidth="1"/>
    <col min="9" max="11" width="9" style="378" hidden="1" customWidth="1"/>
    <col min="12" max="12" width="0" style="378" hidden="1" customWidth="1"/>
    <col min="13" max="29" width="9" style="178"/>
    <col min="30" max="30" width="0" style="178" hidden="1" customWidth="1"/>
    <col min="31" max="31" width="13.875" style="178" hidden="1" customWidth="1"/>
    <col min="32" max="32" width="13.625" style="178" hidden="1" customWidth="1"/>
    <col min="33" max="33" width="21.375" style="178" hidden="1" customWidth="1"/>
    <col min="34" max="34" width="12" style="178" hidden="1" customWidth="1"/>
    <col min="35" max="36" width="0" style="178" hidden="1" customWidth="1"/>
    <col min="37" max="45" width="9" style="178"/>
    <col min="46" max="16384" width="9" style="378"/>
  </cols>
  <sheetData>
    <row r="1" spans="1:35" ht="18" customHeight="1">
      <c r="A1" s="80" t="str">
        <f>Cover!B3</f>
        <v>SRTS-II/C&amp;M/WC-4284/NIT-268(E)/2025---SR2/T/S-MISC/DOM/C00/25/04425; RFX:5002004385</v>
      </c>
      <c r="B1" s="81"/>
      <c r="C1" s="82"/>
      <c r="D1" s="82"/>
      <c r="E1" s="82"/>
      <c r="F1" s="84" t="s">
        <v>435</v>
      </c>
    </row>
    <row r="2" spans="1:35" ht="3" customHeight="1">
      <c r="A2" s="379"/>
      <c r="B2" s="380"/>
      <c r="C2" s="381"/>
      <c r="D2" s="381"/>
      <c r="E2" s="381"/>
      <c r="F2" s="381"/>
      <c r="G2" s="381"/>
    </row>
    <row r="3" spans="1:35" ht="132.75" customHeight="1">
      <c r="A3" s="1251" t="str">
        <f>Cover!$B$2</f>
        <v>Implementation of 3rd Party Filed Quality Assurance for 765kV D/c Koppal PS- Narendra (New) Transmission line (TL02)</v>
      </c>
      <c r="B3" s="1251"/>
      <c r="C3" s="1251"/>
      <c r="D3" s="1251"/>
      <c r="E3" s="1251"/>
      <c r="F3" s="1251"/>
      <c r="G3" s="569"/>
      <c r="AD3" s="193" t="s">
        <v>341</v>
      </c>
      <c r="AF3" s="214">
        <f>IF(ISERROR(#REF!/('Sch-6'!D15+'Sch-6'!D17+'Sch-6'!D19)),0,#REF!/( 'Sch-6'!D15+'Sch-6'!D17+'Sch-6'!D19))</f>
        <v>0</v>
      </c>
    </row>
    <row r="4" spans="1:35" ht="21.95" customHeight="1">
      <c r="A4" s="1187" t="s">
        <v>24</v>
      </c>
      <c r="B4" s="1187"/>
      <c r="C4" s="1187"/>
      <c r="D4" s="1187"/>
      <c r="E4" s="1187"/>
      <c r="F4" s="1187"/>
      <c r="G4" s="202"/>
      <c r="AD4" s="193" t="s">
        <v>342</v>
      </c>
      <c r="AF4" s="214" t="e">
        <f>#REF!</f>
        <v>#REF!</v>
      </c>
    </row>
    <row r="5" spans="1:35" ht="18.600000000000001" customHeight="1">
      <c r="A5" s="68"/>
      <c r="B5" s="101"/>
      <c r="C5" s="101"/>
      <c r="D5" s="101"/>
      <c r="E5" s="101"/>
      <c r="F5" s="101"/>
      <c r="G5" s="101"/>
      <c r="AD5" s="193" t="s">
        <v>349</v>
      </c>
      <c r="AF5" s="214">
        <f>IF(ISERROR(#REF!/#REF!),0,#REF! /#REF!)</f>
        <v>0</v>
      </c>
    </row>
    <row r="6" spans="1:35" ht="27.95" customHeight="1">
      <c r="A6" s="32" t="str">
        <f>'Sch-1.'!A7</f>
        <v>Bidder’s Name and Address (Lead Partner) :</v>
      </c>
      <c r="B6" s="42"/>
      <c r="C6" s="42"/>
      <c r="D6" s="545" t="s">
        <v>388</v>
      </c>
      <c r="F6" s="42"/>
      <c r="G6" s="63"/>
      <c r="AD6" s="193" t="s">
        <v>350</v>
      </c>
      <c r="AF6" s="214" t="e">
        <f>#REF!</f>
        <v>#REF!</v>
      </c>
    </row>
    <row r="7" spans="1:35" ht="36" customHeight="1">
      <c r="A7" s="1254" t="str">
        <f>'Sch-1.'!A9</f>
        <v/>
      </c>
      <c r="B7" s="1254"/>
      <c r="C7" s="1254"/>
      <c r="D7" s="89" t="str">
        <f>'Sch-1.'!I9</f>
        <v>C&amp;M Department</v>
      </c>
      <c r="F7" s="461"/>
      <c r="G7" s="62"/>
      <c r="AD7" s="193" t="s">
        <v>345</v>
      </c>
      <c r="AF7" s="214" t="e">
        <f>SUM(AF3:AF6)</f>
        <v>#REF!</v>
      </c>
    </row>
    <row r="8" spans="1:35" ht="27.95" customHeight="1">
      <c r="A8" s="43" t="s">
        <v>404</v>
      </c>
      <c r="B8" s="1199" t="str">
        <f>IF('Sch-1.'!C10=0, "", 'Sch-1.'!C10)</f>
        <v/>
      </c>
      <c r="C8" s="1199"/>
      <c r="D8" s="89" t="str">
        <f>'Sch-1.'!I10</f>
        <v>Power Grid Corporation of India Ltd.,</v>
      </c>
      <c r="F8" s="460"/>
      <c r="G8" s="62"/>
    </row>
    <row r="9" spans="1:35" ht="27.95" customHeight="1">
      <c r="A9" s="43" t="s">
        <v>405</v>
      </c>
      <c r="B9" s="1199" t="str">
        <f>IF('Sch-1.'!C11=0, "", 'Sch-1.'!C11)</f>
        <v/>
      </c>
      <c r="C9" s="1199"/>
      <c r="D9" s="89" t="str">
        <f>'Sch-1.'!I11</f>
        <v>SR-II,RHQ</v>
      </c>
      <c r="F9" s="460"/>
      <c r="G9" s="62"/>
    </row>
    <row r="10" spans="1:35" ht="27.95" customHeight="1">
      <c r="A10" s="382"/>
      <c r="B10" s="1253" t="str">
        <f>IF('Sch-1.'!C12=0, "", 'Sch-1.'!C12)</f>
        <v/>
      </c>
      <c r="C10" s="1253"/>
      <c r="D10" s="89" t="str">
        <f>'Sch-1.'!I12</f>
        <v>Singanayakanahalli,Yelahanka</v>
      </c>
      <c r="F10" s="383"/>
      <c r="G10" s="327"/>
      <c r="AD10" s="193" t="s">
        <v>279</v>
      </c>
      <c r="AF10" s="221" t="e">
        <f>'Sch-1.'!#REF!</f>
        <v>#REF!</v>
      </c>
    </row>
    <row r="11" spans="1:35" ht="27.95" customHeight="1">
      <c r="A11" s="382"/>
      <c r="B11" s="1253" t="str">
        <f>IF('Sch-1.'!C13=0, "", 'Sch-1.'!C13)</f>
        <v/>
      </c>
      <c r="C11" s="1253"/>
      <c r="D11" s="89" t="str">
        <f>'Sch-1.'!I13</f>
        <v>Bangalore -560064</v>
      </c>
      <c r="F11" s="383"/>
      <c r="G11" s="327"/>
      <c r="AD11" s="193"/>
      <c r="AF11" s="214"/>
    </row>
    <row r="12" spans="1:35" ht="8.25" customHeight="1">
      <c r="A12" s="382"/>
      <c r="B12" s="383"/>
      <c r="C12" s="383"/>
      <c r="D12" s="383"/>
      <c r="E12" s="383"/>
      <c r="F12" s="383"/>
      <c r="G12" s="327"/>
      <c r="H12" s="639"/>
      <c r="I12" s="640"/>
      <c r="J12" s="640"/>
      <c r="K12" s="640"/>
      <c r="L12" s="640"/>
      <c r="M12" s="640"/>
      <c r="N12" s="640"/>
      <c r="O12" s="640"/>
      <c r="P12" s="640"/>
      <c r="Q12" s="640"/>
      <c r="AD12" s="193"/>
      <c r="AF12" s="214"/>
    </row>
    <row r="13" spans="1:35" ht="27.95" customHeight="1">
      <c r="A13" s="32" t="s">
        <v>479</v>
      </c>
      <c r="B13" s="32"/>
      <c r="C13" s="32"/>
      <c r="D13" s="32"/>
      <c r="E13" s="32"/>
      <c r="F13" s="32"/>
      <c r="G13" s="32"/>
      <c r="H13" s="639"/>
      <c r="I13" s="640"/>
      <c r="J13" s="640"/>
      <c r="K13" s="640"/>
      <c r="L13" s="640"/>
      <c r="M13" s="640"/>
      <c r="N13" s="640"/>
      <c r="O13" s="640"/>
      <c r="P13" s="640"/>
      <c r="Q13" s="640"/>
    </row>
    <row r="14" spans="1:35" ht="33.75" customHeight="1">
      <c r="A14" s="102" t="s">
        <v>427</v>
      </c>
      <c r="B14" s="530" t="s">
        <v>371</v>
      </c>
      <c r="C14" s="530" t="s">
        <v>352</v>
      </c>
      <c r="D14" s="530" t="s">
        <v>353</v>
      </c>
      <c r="E14" s="530" t="s">
        <v>68</v>
      </c>
      <c r="F14" s="103" t="s">
        <v>372</v>
      </c>
      <c r="G14" s="307"/>
      <c r="H14" s="639"/>
      <c r="I14" s="640" t="e">
        <f>Discount!O22</f>
        <v>#REF!</v>
      </c>
      <c r="J14" s="640"/>
      <c r="K14" s="640"/>
      <c r="L14" s="640"/>
      <c r="M14" s="640"/>
      <c r="N14" s="640"/>
      <c r="O14" s="640"/>
      <c r="P14" s="640"/>
      <c r="Q14" s="640"/>
      <c r="AE14" s="1255" t="s">
        <v>280</v>
      </c>
      <c r="AF14" s="1255"/>
      <c r="AG14" s="195" t="s">
        <v>288</v>
      </c>
      <c r="AH14" s="1255" t="s">
        <v>281</v>
      </c>
      <c r="AI14" s="1255"/>
    </row>
    <row r="15" spans="1:35" s="465" customFormat="1">
      <c r="A15" s="693"/>
      <c r="B15" s="694"/>
      <c r="C15" s="551"/>
      <c r="D15" s="552"/>
      <c r="E15" s="548"/>
      <c r="F15" s="549"/>
      <c r="H15" s="570"/>
      <c r="I15" s="570"/>
      <c r="J15" s="570"/>
      <c r="K15" s="570"/>
      <c r="L15" s="570"/>
      <c r="M15" s="570"/>
      <c r="N15" s="570"/>
      <c r="O15" s="570"/>
      <c r="P15" s="570"/>
      <c r="Q15" s="570"/>
    </row>
    <row r="16" spans="1:35" s="465" customFormat="1" ht="15">
      <c r="A16" s="1188" t="s">
        <v>475</v>
      </c>
      <c r="B16" s="1188"/>
      <c r="C16" s="1188"/>
      <c r="D16" s="1188"/>
      <c r="E16" s="1188"/>
      <c r="F16" s="1188"/>
      <c r="H16" s="570"/>
      <c r="I16" s="570"/>
      <c r="J16" s="570"/>
      <c r="K16" s="570"/>
      <c r="L16" s="570"/>
      <c r="M16" s="570"/>
      <c r="N16" s="570"/>
      <c r="O16" s="570"/>
      <c r="P16" s="570"/>
      <c r="Q16" s="570"/>
    </row>
    <row r="17" spans="1:35" s="465" customFormat="1">
      <c r="A17" s="700"/>
      <c r="B17" s="701"/>
      <c r="C17" s="555"/>
      <c r="D17" s="556"/>
      <c r="E17" s="550"/>
      <c r="F17" s="549"/>
      <c r="H17" s="570"/>
      <c r="I17" s="570" t="e">
        <f>E17*(1-$I$14)</f>
        <v>#REF!</v>
      </c>
      <c r="J17" s="570"/>
      <c r="K17" s="570"/>
      <c r="L17" s="570"/>
      <c r="M17" s="570"/>
      <c r="N17" s="570"/>
      <c r="O17" s="570"/>
      <c r="P17" s="570"/>
      <c r="Q17" s="570"/>
    </row>
    <row r="18" spans="1:35" s="465" customFormat="1">
      <c r="A18" s="700"/>
      <c r="B18" s="702"/>
      <c r="C18" s="555"/>
      <c r="D18" s="556"/>
      <c r="E18" s="550"/>
      <c r="F18" s="549"/>
      <c r="H18" s="570"/>
      <c r="I18" s="570" t="e">
        <f>E18*(1-$I$14)</f>
        <v>#REF!</v>
      </c>
      <c r="J18" s="570"/>
      <c r="K18" s="570"/>
      <c r="L18" s="570"/>
      <c r="M18" s="570"/>
      <c r="N18" s="570"/>
      <c r="O18" s="570"/>
      <c r="P18" s="570"/>
      <c r="Q18" s="570"/>
    </row>
    <row r="19" spans="1:35" s="465" customFormat="1">
      <c r="A19" s="700"/>
      <c r="B19" s="702"/>
      <c r="C19" s="555"/>
      <c r="D19" s="556"/>
      <c r="E19" s="550"/>
      <c r="F19" s="549"/>
      <c r="H19" s="570"/>
      <c r="I19" s="570" t="e">
        <f>E19*(1-$I$14)</f>
        <v>#REF!</v>
      </c>
      <c r="J19" s="570"/>
      <c r="K19" s="570"/>
      <c r="L19" s="570"/>
      <c r="M19" s="570"/>
      <c r="N19" s="570"/>
      <c r="O19" s="570"/>
      <c r="P19" s="570"/>
      <c r="Q19" s="570"/>
    </row>
    <row r="20" spans="1:35" s="465" customFormat="1" ht="24.75" customHeight="1">
      <c r="A20" s="558"/>
      <c r="B20" s="559" t="s">
        <v>465</v>
      </c>
      <c r="C20" s="559"/>
      <c r="D20" s="559"/>
      <c r="E20" s="559"/>
      <c r="F20" s="561">
        <f>SUM(F18:F19)</f>
        <v>0</v>
      </c>
      <c r="H20" s="570"/>
      <c r="I20" s="570"/>
      <c r="J20" s="570"/>
      <c r="K20" s="570"/>
      <c r="L20" s="570"/>
      <c r="M20" s="570"/>
      <c r="N20" s="570"/>
      <c r="O20" s="570"/>
      <c r="P20" s="570"/>
      <c r="Q20" s="570"/>
    </row>
    <row r="21" spans="1:35" ht="12.75" customHeight="1">
      <c r="A21" s="544"/>
      <c r="B21" s="301"/>
      <c r="C21" s="301"/>
      <c r="D21" s="301"/>
      <c r="E21" s="301"/>
      <c r="F21" s="301"/>
      <c r="G21" s="543"/>
      <c r="H21" s="639"/>
      <c r="I21" s="640"/>
      <c r="J21" s="640"/>
      <c r="K21" s="640"/>
      <c r="L21" s="640"/>
      <c r="M21" s="640"/>
      <c r="N21" s="640"/>
      <c r="O21" s="640"/>
      <c r="P21" s="640"/>
      <c r="Q21" s="640"/>
      <c r="AE21" s="222"/>
      <c r="AF21" s="222"/>
      <c r="AH21" s="222"/>
      <c r="AI21" s="222"/>
    </row>
    <row r="22" spans="1:35" ht="24.75" customHeight="1">
      <c r="A22" s="1257"/>
      <c r="B22" s="1257"/>
      <c r="C22" s="1257"/>
      <c r="D22" s="1257"/>
      <c r="E22" s="1257"/>
      <c r="F22" s="1257"/>
      <c r="G22" s="1257"/>
      <c r="H22" s="639"/>
      <c r="I22" s="640"/>
      <c r="J22" s="640"/>
      <c r="K22" s="640"/>
      <c r="L22" s="640"/>
      <c r="M22" s="640"/>
      <c r="N22" s="640"/>
      <c r="O22" s="640"/>
      <c r="P22" s="640"/>
      <c r="Q22" s="640"/>
      <c r="AD22" s="178" t="s">
        <v>288</v>
      </c>
      <c r="AE22" s="251" t="e">
        <f>IF(#REF!&gt;0,#REF!&amp; " Item(s) in Sch-3", "")</f>
        <v>#REF!</v>
      </c>
      <c r="AF22" s="223"/>
    </row>
    <row r="23" spans="1:35" ht="27.75" customHeight="1">
      <c r="A23" s="384"/>
      <c r="B23" s="384"/>
      <c r="C23" s="1256"/>
      <c r="D23" s="1256"/>
      <c r="E23" s="1256"/>
      <c r="F23" s="1256"/>
      <c r="G23" s="1256"/>
      <c r="AE23" s="251"/>
      <c r="AF23" s="223"/>
    </row>
    <row r="24" spans="1:35" ht="27.95" customHeight="1">
      <c r="A24" s="94" t="s">
        <v>398</v>
      </c>
      <c r="B24" s="108" t="str">
        <f>'Sch-1.'!B57</f>
        <v>--2025</v>
      </c>
      <c r="C24" s="1256" t="str">
        <f>"Printed Name   : " &amp; 'Sch-1.'!I58</f>
        <v xml:space="preserve">Printed Name   : </v>
      </c>
      <c r="D24" s="1256"/>
      <c r="E24" s="1256"/>
      <c r="F24" s="1256"/>
      <c r="G24" s="1256"/>
    </row>
    <row r="25" spans="1:35" ht="27.95" customHeight="1">
      <c r="A25" s="94" t="s">
        <v>399</v>
      </c>
      <c r="B25" s="104" t="str">
        <f>'Sch-1.'!B58</f>
        <v/>
      </c>
      <c r="C25" s="1256" t="str">
        <f>"Designation      : " &amp; 'Sch-1.'!I59</f>
        <v xml:space="preserve">Designation      : </v>
      </c>
      <c r="D25" s="1256"/>
      <c r="E25" s="1256"/>
      <c r="F25" s="1256"/>
      <c r="G25" s="1256"/>
    </row>
    <row r="26" spans="1:35" ht="36.75" customHeight="1">
      <c r="A26" s="105" t="s">
        <v>72</v>
      </c>
      <c r="B26" s="1258" t="s">
        <v>374</v>
      </c>
      <c r="C26" s="1258"/>
      <c r="D26" s="1258"/>
      <c r="E26" s="1258"/>
      <c r="F26" s="1258"/>
      <c r="G26" s="641"/>
    </row>
    <row r="27" spans="1:35" ht="31.5" customHeight="1">
      <c r="H27" s="254"/>
    </row>
    <row r="95" spans="1:12" s="178" customFormat="1">
      <c r="A95" s="199"/>
      <c r="B95" s="187"/>
      <c r="C95" s="187"/>
      <c r="D95" s="187"/>
      <c r="E95" s="187"/>
      <c r="F95" s="187"/>
      <c r="G95" s="187"/>
      <c r="H95" s="252"/>
      <c r="I95" s="378"/>
      <c r="J95" s="378"/>
      <c r="K95" s="378"/>
      <c r="L95" s="378"/>
    </row>
    <row r="96" spans="1:12" s="178" customFormat="1">
      <c r="A96" s="199"/>
      <c r="B96" s="187"/>
      <c r="C96" s="187"/>
      <c r="D96" s="187"/>
      <c r="E96" s="187"/>
      <c r="F96" s="187"/>
      <c r="G96" s="187"/>
      <c r="H96" s="252"/>
      <c r="I96" s="378"/>
      <c r="J96" s="378"/>
      <c r="K96" s="378"/>
      <c r="L96" s="378"/>
    </row>
    <row r="97" spans="1:35" s="178" customFormat="1">
      <c r="A97" s="199"/>
      <c r="B97" s="187"/>
      <c r="C97" s="187"/>
      <c r="D97" s="187"/>
      <c r="E97" s="187"/>
      <c r="F97" s="187"/>
      <c r="G97" s="187"/>
      <c r="H97" s="252"/>
      <c r="I97" s="378"/>
      <c r="J97" s="378"/>
      <c r="K97" s="378"/>
      <c r="L97" s="378"/>
    </row>
    <row r="98" spans="1:35" s="263" customFormat="1" hidden="1">
      <c r="A98" s="180" t="str">
        <f>A1</f>
        <v>SRTS-II/C&amp;M/WC-4284/NIT-268(E)/2025---SR2/T/S-MISC/DOM/C00/25/04425; RFX:5002004385</v>
      </c>
      <c r="B98" s="94"/>
      <c r="C98" s="183"/>
      <c r="D98" s="183"/>
      <c r="E98" s="183"/>
      <c r="F98" s="183"/>
      <c r="G98" s="183"/>
      <c r="H98" s="182"/>
    </row>
    <row r="99" spans="1:35" s="263" customFormat="1" hidden="1">
      <c r="A99" s="67"/>
      <c r="B99" s="87"/>
      <c r="C99" s="88"/>
      <c r="D99" s="88"/>
      <c r="E99" s="88"/>
      <c r="F99" s="88"/>
      <c r="G99" s="88"/>
      <c r="H99" s="182"/>
    </row>
    <row r="100" spans="1:35" s="263" customFormat="1" ht="35.25" hidden="1" customHeight="1">
      <c r="A100" s="1252" t="str">
        <f t="shared" ref="A100:C101" si="0">A3</f>
        <v>Implementation of 3rd Party Filed Quality Assurance for 765kV D/c Koppal PS- Narendra (New) Transmission line (TL02)</v>
      </c>
      <c r="B100" s="1252">
        <f t="shared" si="0"/>
        <v>0</v>
      </c>
      <c r="C100" s="1252">
        <f t="shared" si="0"/>
        <v>0</v>
      </c>
      <c r="D100" s="1252"/>
      <c r="E100" s="1252"/>
      <c r="F100" s="1252"/>
      <c r="G100" s="1252">
        <f>G3</f>
        <v>0</v>
      </c>
      <c r="H100" s="182"/>
    </row>
    <row r="101" spans="1:35" s="263" customFormat="1" hidden="1">
      <c r="A101" s="1236" t="str">
        <f t="shared" si="0"/>
        <v>(SCHEDULE OF RATES AND PRICES )</v>
      </c>
      <c r="B101" s="1236">
        <f t="shared" si="0"/>
        <v>0</v>
      </c>
      <c r="C101" s="1236">
        <f t="shared" si="0"/>
        <v>0</v>
      </c>
      <c r="D101" s="1236"/>
      <c r="E101" s="1236"/>
      <c r="F101" s="1236"/>
      <c r="G101" s="1236">
        <f>G4</f>
        <v>0</v>
      </c>
      <c r="H101" s="182"/>
    </row>
    <row r="102" spans="1:35" s="263" customFormat="1" hidden="1">
      <c r="A102" s="68"/>
      <c r="B102" s="101"/>
      <c r="C102" s="101"/>
      <c r="D102" s="101"/>
      <c r="E102" s="101"/>
      <c r="F102" s="101"/>
      <c r="G102" s="101"/>
      <c r="H102" s="182"/>
    </row>
    <row r="103" spans="1:35" s="263" customFormat="1" hidden="1">
      <c r="A103" s="32" t="str">
        <f>A6</f>
        <v>Bidder’s Name and Address (Lead Partner) :</v>
      </c>
      <c r="B103" s="42"/>
      <c r="C103" s="42"/>
      <c r="D103" s="42"/>
      <c r="E103" s="42"/>
      <c r="F103" s="42"/>
      <c r="G103" s="63">
        <f t="shared" ref="G103:G108" si="1">G6</f>
        <v>0</v>
      </c>
      <c r="H103" s="182"/>
    </row>
    <row r="104" spans="1:35" s="263" customFormat="1" hidden="1">
      <c r="A104" s="1254" t="str">
        <f>A7</f>
        <v/>
      </c>
      <c r="B104" s="1254">
        <f t="shared" ref="B104:C108" si="2">B7</f>
        <v>0</v>
      </c>
      <c r="C104" s="1254">
        <f t="shared" si="2"/>
        <v>0</v>
      </c>
      <c r="D104" s="461"/>
      <c r="E104" s="461"/>
      <c r="F104" s="461"/>
      <c r="G104" s="62">
        <f t="shared" si="1"/>
        <v>0</v>
      </c>
      <c r="H104" s="182"/>
    </row>
    <row r="105" spans="1:35" s="263" customFormat="1" hidden="1">
      <c r="A105" s="43" t="str">
        <f>A8</f>
        <v>Name     :</v>
      </c>
      <c r="B105" s="1199" t="str">
        <f t="shared" si="2"/>
        <v/>
      </c>
      <c r="C105" s="1199">
        <f t="shared" si="2"/>
        <v>0</v>
      </c>
      <c r="D105" s="460"/>
      <c r="E105" s="460"/>
      <c r="F105" s="460"/>
      <c r="G105" s="62">
        <f t="shared" si="1"/>
        <v>0</v>
      </c>
      <c r="H105" s="182"/>
    </row>
    <row r="106" spans="1:35" s="263" customFormat="1" hidden="1">
      <c r="A106" s="43" t="str">
        <f>A9</f>
        <v>Address :</v>
      </c>
      <c r="B106" s="1199" t="str">
        <f t="shared" si="2"/>
        <v/>
      </c>
      <c r="C106" s="1199">
        <f t="shared" si="2"/>
        <v>0</v>
      </c>
      <c r="D106" s="460"/>
      <c r="E106" s="460"/>
      <c r="F106" s="460"/>
      <c r="G106" s="62">
        <f t="shared" si="1"/>
        <v>0</v>
      </c>
      <c r="H106" s="182"/>
    </row>
    <row r="107" spans="1:35" s="263" customFormat="1" hidden="1">
      <c r="A107" s="44"/>
      <c r="B107" s="1199" t="str">
        <f t="shared" si="2"/>
        <v/>
      </c>
      <c r="C107" s="1199">
        <f t="shared" si="2"/>
        <v>0</v>
      </c>
      <c r="D107" s="460"/>
      <c r="E107" s="460"/>
      <c r="F107" s="460"/>
      <c r="G107" s="62">
        <f t="shared" si="1"/>
        <v>0</v>
      </c>
      <c r="H107" s="182"/>
    </row>
    <row r="108" spans="1:35" s="263" customFormat="1" hidden="1">
      <c r="A108" s="44"/>
      <c r="B108" s="1199" t="str">
        <f t="shared" si="2"/>
        <v/>
      </c>
      <c r="C108" s="1199">
        <f t="shared" si="2"/>
        <v>0</v>
      </c>
      <c r="D108" s="460"/>
      <c r="E108" s="460"/>
      <c r="F108" s="460"/>
      <c r="G108" s="62">
        <f t="shared" si="1"/>
        <v>0</v>
      </c>
      <c r="H108" s="182"/>
    </row>
    <row r="109" spans="1:35" s="263" customFormat="1" hidden="1">
      <c r="A109" s="303"/>
      <c r="B109" s="33"/>
      <c r="C109" s="33"/>
      <c r="D109" s="33"/>
      <c r="E109" s="33"/>
      <c r="F109" s="33"/>
      <c r="G109" s="33"/>
      <c r="H109" s="182"/>
    </row>
    <row r="110" spans="1:35" s="263" customFormat="1" ht="33.75" hidden="1" customHeight="1">
      <c r="A110" s="301" t="str">
        <f>A14</f>
        <v>SL. NO.</v>
      </c>
      <c r="B110" s="306" t="str">
        <f>B14</f>
        <v>Description of Test</v>
      </c>
      <c r="C110" s="1261">
        <f>G14</f>
        <v>0</v>
      </c>
      <c r="D110" s="1261"/>
      <c r="E110" s="1261"/>
      <c r="F110" s="1261"/>
      <c r="G110" s="1261"/>
      <c r="H110" s="182"/>
      <c r="AE110" s="1261"/>
      <c r="AF110" s="1261"/>
      <c r="AH110" s="1261"/>
      <c r="AI110" s="1261"/>
    </row>
    <row r="111" spans="1:35" s="263" customFormat="1" hidden="1">
      <c r="A111" s="101" t="e">
        <f>#REF!</f>
        <v>#REF!</v>
      </c>
      <c r="B111" s="101" t="e">
        <f>#REF!</f>
        <v>#REF!</v>
      </c>
      <c r="C111" s="1259" t="e">
        <f>#REF!</f>
        <v>#REF!</v>
      </c>
      <c r="D111" s="1259"/>
      <c r="E111" s="1259"/>
      <c r="F111" s="1259"/>
      <c r="G111" s="1259"/>
      <c r="H111" s="182"/>
      <c r="AE111" s="1259"/>
      <c r="AF111" s="1259"/>
      <c r="AH111" s="1259"/>
      <c r="AI111" s="1259"/>
    </row>
    <row r="112" spans="1:35" s="263" customFormat="1" hidden="1">
      <c r="A112" s="308" t="e">
        <f>#REF!</f>
        <v>#REF!</v>
      </c>
      <c r="B112" s="309" t="e">
        <f>#REF!</f>
        <v>#REF!</v>
      </c>
      <c r="C112" s="1259"/>
      <c r="D112" s="1259"/>
      <c r="E112" s="1259"/>
      <c r="F112" s="1259"/>
      <c r="G112" s="1259"/>
      <c r="H112" s="182"/>
      <c r="AE112" s="1259"/>
      <c r="AF112" s="1259"/>
      <c r="AH112" s="1259"/>
      <c r="AI112" s="1259"/>
    </row>
    <row r="113" spans="1:35" s="263" customFormat="1" hidden="1">
      <c r="A113" s="310" t="e">
        <f>#REF!</f>
        <v>#REF!</v>
      </c>
      <c r="B113" s="311" t="e">
        <f>#REF!</f>
        <v>#REF!</v>
      </c>
      <c r="C113" s="1260" t="e">
        <f>#REF!</f>
        <v>#REF!</v>
      </c>
      <c r="D113" s="1260"/>
      <c r="E113" s="1260"/>
      <c r="F113" s="1260"/>
      <c r="G113" s="1260"/>
      <c r="H113" s="180"/>
      <c r="AE113" s="312"/>
      <c r="AF113" s="312"/>
      <c r="AH113" s="312"/>
      <c r="AI113" s="312"/>
    </row>
    <row r="114" spans="1:35" s="263" customFormat="1" hidden="1">
      <c r="A114" s="310" t="e">
        <f>#REF!</f>
        <v>#REF!</v>
      </c>
      <c r="B114" s="311" t="e">
        <f>#REF!</f>
        <v>#REF!</v>
      </c>
      <c r="C114" s="1260" t="e">
        <f>#REF!</f>
        <v>#REF!</v>
      </c>
      <c r="D114" s="1260"/>
      <c r="E114" s="1260"/>
      <c r="F114" s="1260"/>
      <c r="G114" s="1260"/>
      <c r="H114" s="180"/>
      <c r="AE114" s="313"/>
      <c r="AF114" s="313"/>
      <c r="AH114" s="312"/>
      <c r="AI114" s="313"/>
    </row>
    <row r="115" spans="1:35" s="263" customFormat="1" ht="20.100000000000001" hidden="1" customHeight="1">
      <c r="A115" s="314"/>
      <c r="B115" s="309" t="e">
        <f>#REF!</f>
        <v>#REF!</v>
      </c>
      <c r="C115" s="1260" t="e">
        <f>#REF!</f>
        <v>#REF!</v>
      </c>
      <c r="D115" s="1260"/>
      <c r="E115" s="1260"/>
      <c r="F115" s="1260"/>
      <c r="G115" s="1260"/>
      <c r="H115" s="182"/>
      <c r="AE115" s="313"/>
      <c r="AF115" s="313"/>
      <c r="AH115" s="313"/>
      <c r="AI115" s="313"/>
    </row>
    <row r="116" spans="1:35" s="263" customFormat="1" hidden="1">
      <c r="A116" s="308" t="e">
        <f>#REF!</f>
        <v>#REF!</v>
      </c>
      <c r="B116" s="309" t="e">
        <f>#REF!</f>
        <v>#REF!</v>
      </c>
      <c r="C116" s="1260"/>
      <c r="D116" s="1260"/>
      <c r="E116" s="1260"/>
      <c r="F116" s="1260"/>
      <c r="G116" s="1260"/>
      <c r="H116" s="182"/>
      <c r="AE116" s="1260"/>
      <c r="AF116" s="1260"/>
      <c r="AH116" s="1260"/>
      <c r="AI116" s="1260"/>
    </row>
    <row r="117" spans="1:35" s="263" customFormat="1" hidden="1">
      <c r="A117" s="315" t="e">
        <f>#REF!</f>
        <v>#REF!</v>
      </c>
      <c r="B117" s="309" t="e">
        <f>#REF!</f>
        <v>#REF!</v>
      </c>
      <c r="C117" s="1260"/>
      <c r="D117" s="1260"/>
      <c r="E117" s="1260"/>
      <c r="F117" s="1260"/>
      <c r="G117" s="1260"/>
      <c r="H117" s="182"/>
      <c r="AE117" s="1260"/>
      <c r="AF117" s="1260"/>
      <c r="AH117" s="1260"/>
      <c r="AI117" s="1260"/>
    </row>
    <row r="118" spans="1:35" s="263" customFormat="1" hidden="1">
      <c r="A118" s="316" t="e">
        <f>#REF!</f>
        <v>#REF!</v>
      </c>
      <c r="B118" s="309" t="e">
        <f>#REF!</f>
        <v>#REF!</v>
      </c>
      <c r="C118" s="1260"/>
      <c r="D118" s="1260"/>
      <c r="E118" s="1260"/>
      <c r="F118" s="1260"/>
      <c r="G118" s="1260"/>
      <c r="H118" s="182"/>
      <c r="AE118" s="1260"/>
      <c r="AF118" s="1260"/>
      <c r="AH118" s="1260"/>
      <c r="AI118" s="1260"/>
    </row>
    <row r="119" spans="1:35" s="263" customFormat="1" hidden="1">
      <c r="A119" s="310" t="e">
        <f>#REF!</f>
        <v>#REF!</v>
      </c>
      <c r="B119" s="311" t="e">
        <f>#REF!</f>
        <v>#REF!</v>
      </c>
      <c r="C119" s="1260" t="e">
        <f>#REF!</f>
        <v>#REF!</v>
      </c>
      <c r="D119" s="1260"/>
      <c r="E119" s="1260"/>
      <c r="F119" s="1260"/>
      <c r="G119" s="1260"/>
      <c r="H119" s="180"/>
      <c r="AE119" s="313"/>
      <c r="AF119" s="313"/>
      <c r="AH119" s="312"/>
      <c r="AI119" s="313"/>
    </row>
    <row r="120" spans="1:35" s="263" customFormat="1" hidden="1">
      <c r="A120" s="310" t="e">
        <f>#REF!</f>
        <v>#REF!</v>
      </c>
      <c r="B120" s="311" t="e">
        <f>#REF!</f>
        <v>#REF!</v>
      </c>
      <c r="C120" s="1260" t="e">
        <f>#REF!</f>
        <v>#REF!</v>
      </c>
      <c r="D120" s="1260"/>
      <c r="E120" s="1260"/>
      <c r="F120" s="1260"/>
      <c r="G120" s="1260"/>
      <c r="H120" s="180"/>
      <c r="AE120" s="313"/>
      <c r="AF120" s="313"/>
      <c r="AH120" s="312"/>
      <c r="AI120" s="313"/>
    </row>
    <row r="121" spans="1:35" s="263" customFormat="1" hidden="1">
      <c r="A121" s="310" t="e">
        <f>#REF!</f>
        <v>#REF!</v>
      </c>
      <c r="B121" s="311" t="e">
        <f>#REF!</f>
        <v>#REF!</v>
      </c>
      <c r="C121" s="1260" t="e">
        <f>#REF!</f>
        <v>#REF!</v>
      </c>
      <c r="D121" s="1260"/>
      <c r="E121" s="1260"/>
      <c r="F121" s="1260"/>
      <c r="G121" s="1260"/>
      <c r="H121" s="180"/>
      <c r="AE121" s="313"/>
      <c r="AF121" s="313"/>
      <c r="AH121" s="312"/>
      <c r="AI121" s="313"/>
    </row>
    <row r="122" spans="1:35" s="263" customFormat="1" hidden="1">
      <c r="A122" s="310" t="e">
        <f>#REF!</f>
        <v>#REF!</v>
      </c>
      <c r="B122" s="311" t="e">
        <f>#REF!</f>
        <v>#REF!</v>
      </c>
      <c r="C122" s="1260" t="e">
        <f>#REF!</f>
        <v>#REF!</v>
      </c>
      <c r="D122" s="1260"/>
      <c r="E122" s="1260"/>
      <c r="F122" s="1260"/>
      <c r="G122" s="1260"/>
      <c r="H122" s="180"/>
      <c r="AE122" s="313"/>
      <c r="AF122" s="313"/>
      <c r="AH122" s="312"/>
      <c r="AI122" s="313"/>
    </row>
    <row r="123" spans="1:35" s="263" customFormat="1" hidden="1">
      <c r="A123" s="310"/>
      <c r="B123" s="309" t="e">
        <f>#REF!</f>
        <v>#REF!</v>
      </c>
      <c r="C123" s="1260" t="e">
        <f>#REF!</f>
        <v>#REF!</v>
      </c>
      <c r="D123" s="1260"/>
      <c r="E123" s="1260"/>
      <c r="F123" s="1260"/>
      <c r="G123" s="1260"/>
      <c r="H123" s="180"/>
      <c r="AE123" s="313"/>
      <c r="AF123" s="313"/>
      <c r="AH123" s="313"/>
      <c r="AI123" s="313"/>
    </row>
    <row r="124" spans="1:35" s="263" customFormat="1" ht="20.100000000000001" hidden="1" customHeight="1">
      <c r="A124" s="316" t="e">
        <f>#REF!</f>
        <v>#REF!</v>
      </c>
      <c r="B124" s="309" t="e">
        <f>#REF!</f>
        <v>#REF!</v>
      </c>
      <c r="C124" s="1260"/>
      <c r="D124" s="1260"/>
      <c r="E124" s="1260"/>
      <c r="F124" s="1260"/>
      <c r="G124" s="1260"/>
      <c r="H124" s="180"/>
      <c r="AE124" s="313"/>
      <c r="AF124" s="313"/>
      <c r="AH124" s="313"/>
      <c r="AI124" s="313"/>
    </row>
    <row r="125" spans="1:35" s="263" customFormat="1" hidden="1">
      <c r="A125" s="310" t="e">
        <f>#REF!</f>
        <v>#REF!</v>
      </c>
      <c r="B125" s="311" t="e">
        <f>#REF!</f>
        <v>#REF!</v>
      </c>
      <c r="C125" s="1260" t="e">
        <f>#REF!</f>
        <v>#REF!</v>
      </c>
      <c r="D125" s="1260"/>
      <c r="E125" s="1260"/>
      <c r="F125" s="1260"/>
      <c r="G125" s="1260"/>
      <c r="H125" s="180"/>
      <c r="AE125" s="313"/>
      <c r="AF125" s="313"/>
      <c r="AH125" s="312"/>
      <c r="AI125" s="313"/>
    </row>
    <row r="126" spans="1:35" s="263" customFormat="1" hidden="1">
      <c r="A126" s="310" t="e">
        <f>#REF!</f>
        <v>#REF!</v>
      </c>
      <c r="B126" s="311" t="e">
        <f>#REF!</f>
        <v>#REF!</v>
      </c>
      <c r="C126" s="1260" t="e">
        <f>#REF!</f>
        <v>#REF!</v>
      </c>
      <c r="D126" s="1260"/>
      <c r="E126" s="1260"/>
      <c r="F126" s="1260"/>
      <c r="G126" s="1260"/>
      <c r="H126" s="180"/>
      <c r="AE126" s="313"/>
      <c r="AF126" s="313"/>
      <c r="AH126" s="312"/>
      <c r="AI126" s="313"/>
    </row>
    <row r="127" spans="1:35" s="263" customFormat="1" ht="20.100000000000001" hidden="1" customHeight="1">
      <c r="A127" s="310" t="e">
        <f>#REF!</f>
        <v>#REF!</v>
      </c>
      <c r="B127" s="311" t="e">
        <f>#REF!</f>
        <v>#REF!</v>
      </c>
      <c r="C127" s="1260" t="e">
        <f>#REF!</f>
        <v>#REF!</v>
      </c>
      <c r="D127" s="1260"/>
      <c r="E127" s="1260"/>
      <c r="F127" s="1260"/>
      <c r="G127" s="1260"/>
      <c r="H127" s="180"/>
      <c r="AE127" s="313"/>
      <c r="AF127" s="313"/>
      <c r="AH127" s="312"/>
      <c r="AI127" s="313"/>
    </row>
    <row r="128" spans="1:35" s="263" customFormat="1" hidden="1">
      <c r="A128" s="310" t="e">
        <f>#REF!</f>
        <v>#REF!</v>
      </c>
      <c r="B128" s="311" t="e">
        <f>#REF!</f>
        <v>#REF!</v>
      </c>
      <c r="C128" s="1260" t="e">
        <f>#REF!</f>
        <v>#REF!</v>
      </c>
      <c r="D128" s="1260"/>
      <c r="E128" s="1260"/>
      <c r="F128" s="1260"/>
      <c r="G128" s="1260"/>
      <c r="H128" s="180"/>
      <c r="AE128" s="313"/>
      <c r="AF128" s="313"/>
      <c r="AH128" s="312"/>
      <c r="AI128" s="313"/>
    </row>
    <row r="129" spans="1:35" s="264" customFormat="1" ht="20.100000000000001" hidden="1" customHeight="1">
      <c r="A129" s="317"/>
      <c r="B129" s="309" t="e">
        <f>#REF!</f>
        <v>#REF!</v>
      </c>
      <c r="C129" s="1260" t="e">
        <f>#REF!</f>
        <v>#REF!</v>
      </c>
      <c r="D129" s="1260"/>
      <c r="E129" s="1260"/>
      <c r="F129" s="1260"/>
      <c r="G129" s="1260"/>
      <c r="H129" s="180"/>
      <c r="AE129" s="313"/>
      <c r="AF129" s="313"/>
      <c r="AH129" s="313"/>
      <c r="AI129" s="313"/>
    </row>
    <row r="130" spans="1:35" s="263" customFormat="1" ht="24" hidden="1" customHeight="1">
      <c r="A130" s="316" t="e">
        <f>#REF!</f>
        <v>#REF!</v>
      </c>
      <c r="B130" s="309" t="e">
        <f>#REF!</f>
        <v>#REF!</v>
      </c>
      <c r="C130" s="1260"/>
      <c r="D130" s="1260"/>
      <c r="E130" s="1260"/>
      <c r="F130" s="1260"/>
      <c r="G130" s="1260"/>
      <c r="H130" s="180"/>
      <c r="AE130" s="313"/>
      <c r="AF130" s="313"/>
      <c r="AH130" s="313"/>
      <c r="AI130" s="313"/>
    </row>
    <row r="131" spans="1:35" s="263" customFormat="1" hidden="1">
      <c r="A131" s="310" t="e">
        <f>#REF!</f>
        <v>#REF!</v>
      </c>
      <c r="B131" s="311" t="e">
        <f>#REF!</f>
        <v>#REF!</v>
      </c>
      <c r="C131" s="1260" t="e">
        <f>#REF!</f>
        <v>#REF!</v>
      </c>
      <c r="D131" s="1260"/>
      <c r="E131" s="1260"/>
      <c r="F131" s="1260"/>
      <c r="G131" s="1260"/>
      <c r="H131" s="180"/>
      <c r="AE131" s="313"/>
      <c r="AF131" s="313"/>
      <c r="AH131" s="312"/>
      <c r="AI131" s="313"/>
    </row>
    <row r="132" spans="1:35" s="263" customFormat="1" hidden="1">
      <c r="A132" s="310" t="e">
        <f>#REF!</f>
        <v>#REF!</v>
      </c>
      <c r="B132" s="311" t="e">
        <f>#REF!</f>
        <v>#REF!</v>
      </c>
      <c r="C132" s="1260" t="e">
        <f>#REF!</f>
        <v>#REF!</v>
      </c>
      <c r="D132" s="1260"/>
      <c r="E132" s="1260"/>
      <c r="F132" s="1260"/>
      <c r="G132" s="1260"/>
      <c r="H132" s="180"/>
      <c r="AE132" s="313"/>
      <c r="AF132" s="313"/>
      <c r="AH132" s="312"/>
      <c r="AI132" s="313"/>
    </row>
    <row r="133" spans="1:35" s="263" customFormat="1" ht="33" hidden="1" customHeight="1">
      <c r="A133" s="310" t="e">
        <f>#REF!</f>
        <v>#REF!</v>
      </c>
      <c r="B133" s="311" t="e">
        <f>#REF!</f>
        <v>#REF!</v>
      </c>
      <c r="C133" s="1260" t="e">
        <f>#REF!</f>
        <v>#REF!</v>
      </c>
      <c r="D133" s="1260"/>
      <c r="E133" s="1260"/>
      <c r="F133" s="1260"/>
      <c r="G133" s="1260"/>
      <c r="H133" s="180"/>
      <c r="AE133" s="313"/>
      <c r="AF133" s="313"/>
      <c r="AH133" s="312"/>
      <c r="AI133" s="313"/>
    </row>
    <row r="134" spans="1:35" s="264" customFormat="1" ht="20.100000000000001" hidden="1" customHeight="1">
      <c r="A134" s="310"/>
      <c r="B134" s="309" t="e">
        <f>#REF!</f>
        <v>#REF!</v>
      </c>
      <c r="C134" s="1260" t="e">
        <f>#REF!</f>
        <v>#REF!</v>
      </c>
      <c r="D134" s="1260"/>
      <c r="E134" s="1260"/>
      <c r="F134" s="1260"/>
      <c r="G134" s="1260"/>
      <c r="H134" s="180"/>
      <c r="AE134" s="313"/>
      <c r="AF134" s="313"/>
      <c r="AH134" s="313"/>
      <c r="AI134" s="313"/>
    </row>
    <row r="135" spans="1:35" s="263" customFormat="1" ht="20.100000000000001" hidden="1" customHeight="1">
      <c r="A135" s="316" t="e">
        <f>#REF!</f>
        <v>#REF!</v>
      </c>
      <c r="B135" s="309" t="e">
        <f>#REF!</f>
        <v>#REF!</v>
      </c>
      <c r="C135" s="1260"/>
      <c r="D135" s="1260"/>
      <c r="E135" s="1260"/>
      <c r="F135" s="1260"/>
      <c r="G135" s="1260"/>
      <c r="H135" s="180"/>
      <c r="AE135" s="313"/>
      <c r="AF135" s="313"/>
      <c r="AH135" s="313"/>
      <c r="AI135" s="313"/>
    </row>
    <row r="136" spans="1:35" s="263" customFormat="1" hidden="1">
      <c r="A136" s="310" t="e">
        <f>#REF!</f>
        <v>#REF!</v>
      </c>
      <c r="B136" s="311" t="e">
        <f>#REF!</f>
        <v>#REF!</v>
      </c>
      <c r="C136" s="1260" t="e">
        <f>#REF!</f>
        <v>#REF!</v>
      </c>
      <c r="D136" s="1260"/>
      <c r="E136" s="1260"/>
      <c r="F136" s="1260"/>
      <c r="G136" s="1260"/>
      <c r="H136" s="180"/>
      <c r="AE136" s="313"/>
      <c r="AF136" s="313"/>
      <c r="AH136" s="312"/>
      <c r="AI136" s="313"/>
    </row>
    <row r="137" spans="1:35" s="263" customFormat="1" hidden="1">
      <c r="A137" s="310" t="e">
        <f>#REF!</f>
        <v>#REF!</v>
      </c>
      <c r="B137" s="311" t="e">
        <f>#REF!</f>
        <v>#REF!</v>
      </c>
      <c r="C137" s="1260" t="e">
        <f>#REF!</f>
        <v>#REF!</v>
      </c>
      <c r="D137" s="1260"/>
      <c r="E137" s="1260"/>
      <c r="F137" s="1260"/>
      <c r="G137" s="1260"/>
      <c r="H137" s="180"/>
      <c r="AE137" s="313"/>
      <c r="AF137" s="313"/>
      <c r="AH137" s="312"/>
      <c r="AI137" s="313"/>
    </row>
    <row r="138" spans="1:35" s="263" customFormat="1" hidden="1">
      <c r="A138" s="310" t="e">
        <f>#REF!</f>
        <v>#REF!</v>
      </c>
      <c r="B138" s="311" t="e">
        <f>#REF!</f>
        <v>#REF!</v>
      </c>
      <c r="C138" s="1260" t="e">
        <f>#REF!</f>
        <v>#REF!</v>
      </c>
      <c r="D138" s="1260"/>
      <c r="E138" s="1260"/>
      <c r="F138" s="1260"/>
      <c r="G138" s="1260"/>
      <c r="H138" s="180"/>
      <c r="AE138" s="313"/>
      <c r="AF138" s="313"/>
      <c r="AH138" s="312"/>
      <c r="AI138" s="313"/>
    </row>
    <row r="139" spans="1:35" s="263" customFormat="1" hidden="1">
      <c r="A139" s="310"/>
      <c r="B139" s="309" t="e">
        <f>#REF!</f>
        <v>#REF!</v>
      </c>
      <c r="C139" s="1260" t="e">
        <f>#REF!</f>
        <v>#REF!</v>
      </c>
      <c r="D139" s="1260"/>
      <c r="E139" s="1260"/>
      <c r="F139" s="1260"/>
      <c r="G139" s="1260"/>
      <c r="H139" s="180"/>
      <c r="AE139" s="313"/>
      <c r="AF139" s="313"/>
      <c r="AH139" s="313"/>
      <c r="AI139" s="313"/>
    </row>
    <row r="140" spans="1:35" s="263" customFormat="1" ht="20.100000000000001" hidden="1" customHeight="1">
      <c r="A140" s="316" t="e">
        <f>#REF!</f>
        <v>#REF!</v>
      </c>
      <c r="B140" s="309" t="e">
        <f>#REF!</f>
        <v>#REF!</v>
      </c>
      <c r="C140" s="1260"/>
      <c r="D140" s="1260"/>
      <c r="E140" s="1260"/>
      <c r="F140" s="1260"/>
      <c r="G140" s="1260"/>
      <c r="H140" s="180"/>
      <c r="AE140" s="313"/>
      <c r="AF140" s="313"/>
      <c r="AH140" s="313"/>
      <c r="AI140" s="313"/>
    </row>
    <row r="141" spans="1:35" s="263" customFormat="1" hidden="1">
      <c r="A141" s="310" t="e">
        <f>#REF!</f>
        <v>#REF!</v>
      </c>
      <c r="B141" s="311" t="e">
        <f>#REF!</f>
        <v>#REF!</v>
      </c>
      <c r="C141" s="1260" t="e">
        <f>#REF!</f>
        <v>#REF!</v>
      </c>
      <c r="D141" s="1260"/>
      <c r="E141" s="1260"/>
      <c r="F141" s="1260"/>
      <c r="G141" s="1260"/>
      <c r="H141" s="180"/>
      <c r="AE141" s="313"/>
      <c r="AF141" s="313"/>
      <c r="AH141" s="312"/>
      <c r="AI141" s="313"/>
    </row>
    <row r="142" spans="1:35" s="263" customFormat="1" hidden="1">
      <c r="A142" s="310" t="e">
        <f>#REF!</f>
        <v>#REF!</v>
      </c>
      <c r="B142" s="311" t="e">
        <f>#REF!</f>
        <v>#REF!</v>
      </c>
      <c r="C142" s="1260" t="e">
        <f>#REF!</f>
        <v>#REF!</v>
      </c>
      <c r="D142" s="1260"/>
      <c r="E142" s="1260"/>
      <c r="F142" s="1260"/>
      <c r="G142" s="1260"/>
      <c r="H142" s="180"/>
      <c r="AE142" s="313"/>
      <c r="AF142" s="313"/>
      <c r="AH142" s="312"/>
      <c r="AI142" s="313"/>
    </row>
    <row r="143" spans="1:35" s="263" customFormat="1" hidden="1">
      <c r="A143" s="310" t="e">
        <f>#REF!</f>
        <v>#REF!</v>
      </c>
      <c r="B143" s="311" t="e">
        <f>#REF!</f>
        <v>#REF!</v>
      </c>
      <c r="C143" s="1260" t="e">
        <f>#REF!</f>
        <v>#REF!</v>
      </c>
      <c r="D143" s="1260"/>
      <c r="E143" s="1260"/>
      <c r="F143" s="1260"/>
      <c r="G143" s="1260"/>
      <c r="H143" s="180"/>
      <c r="AE143" s="313"/>
      <c r="AF143" s="313"/>
      <c r="AH143" s="312"/>
      <c r="AI143" s="313"/>
    </row>
    <row r="144" spans="1:35" s="263" customFormat="1" hidden="1">
      <c r="A144" s="310" t="e">
        <f>#REF!</f>
        <v>#REF!</v>
      </c>
      <c r="B144" s="311" t="e">
        <f>#REF!</f>
        <v>#REF!</v>
      </c>
      <c r="C144" s="1260" t="e">
        <f>#REF!</f>
        <v>#REF!</v>
      </c>
      <c r="D144" s="1260"/>
      <c r="E144" s="1260"/>
      <c r="F144" s="1260"/>
      <c r="G144" s="1260"/>
      <c r="H144" s="180"/>
      <c r="AE144" s="313"/>
      <c r="AF144" s="313"/>
      <c r="AH144" s="312"/>
      <c r="AI144" s="313"/>
    </row>
    <row r="145" spans="1:35" s="264" customFormat="1" ht="20.100000000000001" hidden="1" customHeight="1">
      <c r="A145" s="310"/>
      <c r="B145" s="309" t="e">
        <f>#REF!</f>
        <v>#REF!</v>
      </c>
      <c r="C145" s="1260" t="e">
        <f>#REF!</f>
        <v>#REF!</v>
      </c>
      <c r="D145" s="1260"/>
      <c r="E145" s="1260"/>
      <c r="F145" s="1260"/>
      <c r="G145" s="1260"/>
      <c r="H145" s="180"/>
      <c r="AE145" s="313"/>
      <c r="AF145" s="313"/>
      <c r="AH145" s="313"/>
      <c r="AI145" s="313"/>
    </row>
    <row r="146" spans="1:35" s="263" customFormat="1" ht="20.100000000000001" hidden="1" customHeight="1">
      <c r="A146" s="318"/>
      <c r="B146" s="309" t="e">
        <f>#REF!</f>
        <v>#REF!</v>
      </c>
      <c r="C146" s="1260" t="e">
        <f>#REF!</f>
        <v>#REF!</v>
      </c>
      <c r="D146" s="1260"/>
      <c r="E146" s="1260"/>
      <c r="F146" s="1260"/>
      <c r="G146" s="1260"/>
      <c r="H146" s="180"/>
      <c r="AE146" s="313"/>
      <c r="AF146" s="313"/>
      <c r="AH146" s="313"/>
      <c r="AI146" s="313"/>
    </row>
    <row r="147" spans="1:35" s="263" customFormat="1" hidden="1">
      <c r="A147" s="318"/>
      <c r="B147" s="309"/>
      <c r="C147" s="1260"/>
      <c r="D147" s="1260"/>
      <c r="E147" s="1260"/>
      <c r="F147" s="1260"/>
      <c r="G147" s="1260"/>
      <c r="H147" s="180"/>
      <c r="AE147" s="313"/>
      <c r="AF147" s="313"/>
      <c r="AH147" s="313"/>
      <c r="AI147" s="313"/>
    </row>
    <row r="148" spans="1:35" s="263" customFormat="1" ht="20.100000000000001" hidden="1" customHeight="1">
      <c r="A148" s="315" t="e">
        <f>#REF!</f>
        <v>#REF!</v>
      </c>
      <c r="B148" s="309" t="e">
        <f>#REF!</f>
        <v>#REF!</v>
      </c>
      <c r="C148" s="1260"/>
      <c r="D148" s="1260"/>
      <c r="E148" s="1260"/>
      <c r="F148" s="1260"/>
      <c r="G148" s="1260"/>
      <c r="H148" s="180"/>
      <c r="AE148" s="313"/>
      <c r="AF148" s="313"/>
      <c r="AH148" s="313"/>
      <c r="AI148" s="313"/>
    </row>
    <row r="149" spans="1:35" s="263" customFormat="1" ht="30" hidden="1" customHeight="1">
      <c r="A149" s="316" t="e">
        <f>#REF!</f>
        <v>#REF!</v>
      </c>
      <c r="B149" s="309" t="e">
        <f>#REF!</f>
        <v>#REF!</v>
      </c>
      <c r="C149" s="1260"/>
      <c r="D149" s="1260"/>
      <c r="E149" s="1260"/>
      <c r="F149" s="1260"/>
      <c r="G149" s="1260"/>
      <c r="H149" s="180"/>
      <c r="AE149" s="313"/>
      <c r="AF149" s="313"/>
      <c r="AH149" s="313"/>
      <c r="AI149" s="313"/>
    </row>
    <row r="150" spans="1:35" s="263" customFormat="1" hidden="1">
      <c r="A150" s="310" t="e">
        <f>#REF!</f>
        <v>#REF!</v>
      </c>
      <c r="B150" s="311" t="e">
        <f>#REF!</f>
        <v>#REF!</v>
      </c>
      <c r="C150" s="1260" t="e">
        <f>#REF!</f>
        <v>#REF!</v>
      </c>
      <c r="D150" s="1260"/>
      <c r="E150" s="1260"/>
      <c r="F150" s="1260"/>
      <c r="G150" s="1260"/>
      <c r="H150" s="180"/>
      <c r="AE150" s="313"/>
      <c r="AF150" s="313"/>
      <c r="AH150" s="312"/>
      <c r="AI150" s="313"/>
    </row>
    <row r="151" spans="1:35" s="263" customFormat="1" hidden="1">
      <c r="A151" s="310" t="e">
        <f>#REF!</f>
        <v>#REF!</v>
      </c>
      <c r="B151" s="311" t="e">
        <f>#REF!</f>
        <v>#REF!</v>
      </c>
      <c r="C151" s="1260" t="e">
        <f>#REF!</f>
        <v>#REF!</v>
      </c>
      <c r="D151" s="1260"/>
      <c r="E151" s="1260"/>
      <c r="F151" s="1260"/>
      <c r="G151" s="1260"/>
      <c r="H151" s="180"/>
      <c r="AE151" s="313"/>
      <c r="AF151" s="313"/>
      <c r="AH151" s="312"/>
      <c r="AI151" s="313"/>
    </row>
    <row r="152" spans="1:35" s="263" customFormat="1" hidden="1">
      <c r="A152" s="310" t="e">
        <f>#REF!</f>
        <v>#REF!</v>
      </c>
      <c r="B152" s="311" t="e">
        <f>#REF!</f>
        <v>#REF!</v>
      </c>
      <c r="C152" s="1260" t="e">
        <f>#REF!</f>
        <v>#REF!</v>
      </c>
      <c r="D152" s="1260"/>
      <c r="E152" s="1260"/>
      <c r="F152" s="1260"/>
      <c r="G152" s="1260"/>
      <c r="H152" s="180"/>
      <c r="AE152" s="313"/>
      <c r="AF152" s="313"/>
      <c r="AH152" s="312"/>
      <c r="AI152" s="313"/>
    </row>
    <row r="153" spans="1:35" s="263" customFormat="1" ht="20.100000000000001" hidden="1" customHeight="1">
      <c r="A153" s="319"/>
      <c r="B153" s="309" t="e">
        <f>#REF!</f>
        <v>#REF!</v>
      </c>
      <c r="C153" s="1260" t="e">
        <f>#REF!</f>
        <v>#REF!</v>
      </c>
      <c r="D153" s="1260"/>
      <c r="E153" s="1260"/>
      <c r="F153" s="1260"/>
      <c r="G153" s="1260"/>
      <c r="H153" s="180"/>
      <c r="AE153" s="313"/>
      <c r="AF153" s="313"/>
      <c r="AH153" s="313"/>
      <c r="AI153" s="313"/>
    </row>
    <row r="154" spans="1:35" s="263" customFormat="1" ht="20.100000000000001" hidden="1" customHeight="1">
      <c r="A154" s="318"/>
      <c r="B154" s="309" t="e">
        <f>#REF!</f>
        <v>#REF!</v>
      </c>
      <c r="C154" s="1260" t="e">
        <f>#REF!</f>
        <v>#REF!</v>
      </c>
      <c r="D154" s="1260"/>
      <c r="E154" s="1260"/>
      <c r="F154" s="1260"/>
      <c r="G154" s="1260"/>
      <c r="H154" s="180"/>
      <c r="AE154" s="313"/>
      <c r="AF154" s="313"/>
      <c r="AH154" s="313"/>
      <c r="AI154" s="313"/>
    </row>
    <row r="155" spans="1:35" s="263" customFormat="1" ht="20.100000000000001" hidden="1" customHeight="1">
      <c r="A155" s="308" t="e">
        <f>#REF!</f>
        <v>#REF!</v>
      </c>
      <c r="B155" s="309" t="e">
        <f>#REF!</f>
        <v>#REF!</v>
      </c>
      <c r="C155" s="1260"/>
      <c r="D155" s="1260"/>
      <c r="E155" s="1260"/>
      <c r="F155" s="1260"/>
      <c r="G155" s="1260"/>
      <c r="H155" s="180"/>
      <c r="AE155" s="313"/>
      <c r="AF155" s="313"/>
      <c r="AH155" s="313"/>
      <c r="AI155" s="313"/>
    </row>
    <row r="156" spans="1:35" s="263" customFormat="1" ht="30" hidden="1" customHeight="1">
      <c r="A156" s="315" t="e">
        <f>#REF!</f>
        <v>#REF!</v>
      </c>
      <c r="B156" s="309" t="e">
        <f>#REF!</f>
        <v>#REF!</v>
      </c>
      <c r="C156" s="1260"/>
      <c r="D156" s="1260"/>
      <c r="E156" s="1260"/>
      <c r="F156" s="1260"/>
      <c r="G156" s="1260"/>
      <c r="H156" s="180"/>
      <c r="AE156" s="313"/>
      <c r="AF156" s="313"/>
      <c r="AH156" s="313"/>
      <c r="AI156" s="313"/>
    </row>
    <row r="157" spans="1:35" s="263" customFormat="1" ht="20.100000000000001" hidden="1" customHeight="1">
      <c r="A157" s="310" t="e">
        <f>#REF!</f>
        <v>#REF!</v>
      </c>
      <c r="B157" s="311" t="e">
        <f>#REF!</f>
        <v>#REF!</v>
      </c>
      <c r="C157" s="1260" t="e">
        <f>#REF!</f>
        <v>#REF!</v>
      </c>
      <c r="D157" s="1260"/>
      <c r="E157" s="1260"/>
      <c r="F157" s="1260"/>
      <c r="G157" s="1260"/>
      <c r="H157" s="180"/>
      <c r="AE157" s="313"/>
      <c r="AF157" s="313"/>
      <c r="AH157" s="312"/>
      <c r="AI157" s="313"/>
    </row>
    <row r="158" spans="1:35" s="263" customFormat="1" ht="20.100000000000001" hidden="1" customHeight="1">
      <c r="A158" s="310" t="e">
        <f>#REF!</f>
        <v>#REF!</v>
      </c>
      <c r="B158" s="311" t="e">
        <f>#REF!</f>
        <v>#REF!</v>
      </c>
      <c r="C158" s="1260" t="e">
        <f>#REF!</f>
        <v>#REF!</v>
      </c>
      <c r="D158" s="1260"/>
      <c r="E158" s="1260"/>
      <c r="F158" s="1260"/>
      <c r="G158" s="1260"/>
      <c r="H158" s="180"/>
      <c r="AE158" s="313"/>
      <c r="AF158" s="313"/>
      <c r="AH158" s="312"/>
      <c r="AI158" s="313"/>
    </row>
    <row r="159" spans="1:35" s="263" customFormat="1" ht="20.100000000000001" hidden="1" customHeight="1">
      <c r="A159" s="310" t="e">
        <f>#REF!</f>
        <v>#REF!</v>
      </c>
      <c r="B159" s="311" t="e">
        <f>#REF!</f>
        <v>#REF!</v>
      </c>
      <c r="C159" s="1260" t="e">
        <f>#REF!</f>
        <v>#REF!</v>
      </c>
      <c r="D159" s="1260"/>
      <c r="E159" s="1260"/>
      <c r="F159" s="1260"/>
      <c r="G159" s="1260"/>
      <c r="H159" s="180"/>
      <c r="AE159" s="313"/>
      <c r="AF159" s="313"/>
      <c r="AH159" s="312"/>
      <c r="AI159" s="313"/>
    </row>
    <row r="160" spans="1:35" s="263" customFormat="1" ht="20.100000000000001" hidden="1" customHeight="1">
      <c r="A160" s="310" t="e">
        <f>#REF!</f>
        <v>#REF!</v>
      </c>
      <c r="B160" s="311" t="e">
        <f>#REF!</f>
        <v>#REF!</v>
      </c>
      <c r="C160" s="1260" t="e">
        <f>#REF!</f>
        <v>#REF!</v>
      </c>
      <c r="D160" s="1260"/>
      <c r="E160" s="1260"/>
      <c r="F160" s="1260"/>
      <c r="G160" s="1260"/>
      <c r="H160" s="180"/>
      <c r="AE160" s="313"/>
      <c r="AF160" s="313"/>
      <c r="AH160" s="312"/>
      <c r="AI160" s="313"/>
    </row>
    <row r="161" spans="1:35" s="263" customFormat="1" ht="20.100000000000001" hidden="1" customHeight="1">
      <c r="A161" s="310" t="e">
        <f>#REF!</f>
        <v>#REF!</v>
      </c>
      <c r="B161" s="311" t="e">
        <f>#REF!</f>
        <v>#REF!</v>
      </c>
      <c r="C161" s="1260" t="e">
        <f>#REF!</f>
        <v>#REF!</v>
      </c>
      <c r="D161" s="1260"/>
      <c r="E161" s="1260"/>
      <c r="F161" s="1260"/>
      <c r="G161" s="1260"/>
      <c r="H161" s="180"/>
      <c r="AE161" s="313"/>
      <c r="AF161" s="313"/>
      <c r="AH161" s="312"/>
      <c r="AI161" s="313"/>
    </row>
    <row r="162" spans="1:35" s="263" customFormat="1" ht="20.100000000000001" hidden="1" customHeight="1">
      <c r="A162" s="314"/>
      <c r="B162" s="309" t="e">
        <f>#REF!</f>
        <v>#REF!</v>
      </c>
      <c r="C162" s="1260" t="e">
        <f>#REF!</f>
        <v>#REF!</v>
      </c>
      <c r="D162" s="1260"/>
      <c r="E162" s="1260"/>
      <c r="F162" s="1260"/>
      <c r="G162" s="1260"/>
      <c r="H162" s="180"/>
      <c r="AE162" s="313"/>
      <c r="AF162" s="313"/>
      <c r="AH162" s="313"/>
      <c r="AI162" s="313"/>
    </row>
    <row r="163" spans="1:35" s="263" customFormat="1" ht="20.100000000000001" hidden="1" customHeight="1">
      <c r="A163" s="315" t="e">
        <f>#REF!</f>
        <v>#REF!</v>
      </c>
      <c r="B163" s="309" t="e">
        <f>#REF!</f>
        <v>#REF!</v>
      </c>
      <c r="C163" s="1260"/>
      <c r="D163" s="1260"/>
      <c r="E163" s="1260"/>
      <c r="F163" s="1260"/>
      <c r="G163" s="1260"/>
      <c r="H163" s="180"/>
      <c r="AE163" s="313"/>
      <c r="AF163" s="313"/>
      <c r="AH163" s="313"/>
      <c r="AI163" s="313"/>
    </row>
    <row r="164" spans="1:35" s="263" customFormat="1" ht="20.100000000000001" hidden="1" customHeight="1">
      <c r="A164" s="310" t="e">
        <f>#REF!</f>
        <v>#REF!</v>
      </c>
      <c r="B164" s="320" t="e">
        <f>#REF!</f>
        <v>#REF!</v>
      </c>
      <c r="C164" s="1260" t="e">
        <f>#REF!</f>
        <v>#REF!</v>
      </c>
      <c r="D164" s="1260"/>
      <c r="E164" s="1260"/>
      <c r="F164" s="1260"/>
      <c r="G164" s="1260"/>
      <c r="H164" s="180"/>
      <c r="AE164" s="313"/>
      <c r="AF164" s="313"/>
      <c r="AH164" s="312"/>
      <c r="AI164" s="313"/>
    </row>
    <row r="165" spans="1:35" s="263" customFormat="1" ht="20.100000000000001" hidden="1" customHeight="1">
      <c r="A165" s="310" t="e">
        <f>#REF!</f>
        <v>#REF!</v>
      </c>
      <c r="B165" s="320" t="e">
        <f>#REF!</f>
        <v>#REF!</v>
      </c>
      <c r="C165" s="1260" t="e">
        <f>#REF!</f>
        <v>#REF!</v>
      </c>
      <c r="D165" s="1260"/>
      <c r="E165" s="1260"/>
      <c r="F165" s="1260"/>
      <c r="G165" s="1260"/>
      <c r="H165" s="180"/>
      <c r="AE165" s="313"/>
      <c r="AF165" s="313"/>
      <c r="AH165" s="312"/>
      <c r="AI165" s="313"/>
    </row>
    <row r="166" spans="1:35" s="263" customFormat="1" ht="20.100000000000001" hidden="1" customHeight="1">
      <c r="A166" s="310" t="e">
        <f>#REF!</f>
        <v>#REF!</v>
      </c>
      <c r="B166" s="320" t="e">
        <f>#REF!</f>
        <v>#REF!</v>
      </c>
      <c r="C166" s="1260" t="e">
        <f>#REF!</f>
        <v>#REF!</v>
      </c>
      <c r="D166" s="1260"/>
      <c r="E166" s="1260"/>
      <c r="F166" s="1260"/>
      <c r="G166" s="1260"/>
      <c r="H166" s="180"/>
      <c r="AE166" s="313"/>
      <c r="AF166" s="313"/>
      <c r="AH166" s="312"/>
      <c r="AI166" s="313"/>
    </row>
    <row r="167" spans="1:35" s="263" customFormat="1" ht="20.100000000000001" hidden="1" customHeight="1">
      <c r="A167" s="310" t="e">
        <f>#REF!</f>
        <v>#REF!</v>
      </c>
      <c r="B167" s="320" t="e">
        <f>#REF!</f>
        <v>#REF!</v>
      </c>
      <c r="C167" s="1260" t="e">
        <f>#REF!</f>
        <v>#REF!</v>
      </c>
      <c r="D167" s="1260"/>
      <c r="E167" s="1260"/>
      <c r="F167" s="1260"/>
      <c r="G167" s="1260"/>
      <c r="H167" s="180"/>
      <c r="AE167" s="313"/>
      <c r="AF167" s="313"/>
      <c r="AH167" s="312"/>
      <c r="AI167" s="313"/>
    </row>
    <row r="168" spans="1:35" s="263" customFormat="1" ht="20.100000000000001" hidden="1" customHeight="1">
      <c r="A168" s="310" t="e">
        <f>#REF!</f>
        <v>#REF!</v>
      </c>
      <c r="B168" s="320" t="e">
        <f>#REF!</f>
        <v>#REF!</v>
      </c>
      <c r="C168" s="1260" t="e">
        <f>#REF!</f>
        <v>#REF!</v>
      </c>
      <c r="D168" s="1260"/>
      <c r="E168" s="1260"/>
      <c r="F168" s="1260"/>
      <c r="G168" s="1260"/>
      <c r="H168" s="180"/>
      <c r="AE168" s="313"/>
      <c r="AF168" s="313"/>
      <c r="AH168" s="312"/>
      <c r="AI168" s="313"/>
    </row>
    <row r="169" spans="1:35" s="263" customFormat="1" ht="20.100000000000001" hidden="1" customHeight="1">
      <c r="A169" s="310" t="e">
        <f>#REF!</f>
        <v>#REF!</v>
      </c>
      <c r="B169" s="320" t="e">
        <f>#REF!</f>
        <v>#REF!</v>
      </c>
      <c r="C169" s="1260" t="e">
        <f>#REF!</f>
        <v>#REF!</v>
      </c>
      <c r="D169" s="1260"/>
      <c r="E169" s="1260"/>
      <c r="F169" s="1260"/>
      <c r="G169" s="1260"/>
      <c r="H169" s="180"/>
      <c r="AE169" s="313"/>
      <c r="AF169" s="313"/>
      <c r="AH169" s="312"/>
      <c r="AI169" s="313"/>
    </row>
    <row r="170" spans="1:35" s="263" customFormat="1" ht="20.100000000000001" hidden="1" customHeight="1">
      <c r="A170" s="321"/>
      <c r="B170" s="309" t="e">
        <f>#REF!</f>
        <v>#REF!</v>
      </c>
      <c r="C170" s="1260" t="e">
        <f>#REF!</f>
        <v>#REF!</v>
      </c>
      <c r="D170" s="1260"/>
      <c r="E170" s="1260"/>
      <c r="F170" s="1260"/>
      <c r="G170" s="1260"/>
      <c r="H170" s="180"/>
      <c r="AE170" s="313"/>
      <c r="AF170" s="313"/>
      <c r="AH170" s="313"/>
      <c r="AI170" s="313"/>
    </row>
    <row r="171" spans="1:35" s="263" customFormat="1" ht="35.25" hidden="1" customHeight="1">
      <c r="A171" s="315" t="e">
        <f>#REF!</f>
        <v>#REF!</v>
      </c>
      <c r="B171" s="309" t="e">
        <f>#REF!</f>
        <v>#REF!</v>
      </c>
      <c r="C171" s="1260"/>
      <c r="D171" s="1260"/>
      <c r="E171" s="1260"/>
      <c r="F171" s="1260"/>
      <c r="G171" s="1260"/>
      <c r="H171" s="180"/>
      <c r="AE171" s="313"/>
      <c r="AF171" s="313"/>
      <c r="AH171" s="313"/>
      <c r="AI171" s="313"/>
    </row>
    <row r="172" spans="1:35" s="263" customFormat="1" ht="19.5" hidden="1" customHeight="1">
      <c r="A172" s="310" t="e">
        <f>#REF!</f>
        <v>#REF!</v>
      </c>
      <c r="B172" s="320" t="e">
        <f>#REF!</f>
        <v>#REF!</v>
      </c>
      <c r="C172" s="1260" t="e">
        <f>#REF!</f>
        <v>#REF!</v>
      </c>
      <c r="D172" s="1260"/>
      <c r="E172" s="1260"/>
      <c r="F172" s="1260"/>
      <c r="G172" s="1260"/>
      <c r="H172" s="180"/>
      <c r="AE172" s="313"/>
      <c r="AF172" s="313"/>
      <c r="AH172" s="312"/>
      <c r="AI172" s="313"/>
    </row>
    <row r="173" spans="1:35" s="263" customFormat="1" ht="19.5" hidden="1" customHeight="1">
      <c r="A173" s="310" t="e">
        <f>#REF!</f>
        <v>#REF!</v>
      </c>
      <c r="B173" s="320" t="e">
        <f>#REF!</f>
        <v>#REF!</v>
      </c>
      <c r="C173" s="1260" t="e">
        <f>#REF!</f>
        <v>#REF!</v>
      </c>
      <c r="D173" s="1260"/>
      <c r="E173" s="1260"/>
      <c r="F173" s="1260"/>
      <c r="G173" s="1260"/>
      <c r="H173" s="180"/>
      <c r="AE173" s="313"/>
      <c r="AF173" s="313"/>
      <c r="AH173" s="312"/>
      <c r="AI173" s="313"/>
    </row>
    <row r="174" spans="1:35" s="263" customFormat="1" ht="19.5" hidden="1" customHeight="1">
      <c r="A174" s="310" t="e">
        <f>#REF!</f>
        <v>#REF!</v>
      </c>
      <c r="B174" s="320" t="e">
        <f>#REF!</f>
        <v>#REF!</v>
      </c>
      <c r="C174" s="1260" t="e">
        <f>#REF!</f>
        <v>#REF!</v>
      </c>
      <c r="D174" s="1260"/>
      <c r="E174" s="1260"/>
      <c r="F174" s="1260"/>
      <c r="G174" s="1260"/>
      <c r="H174" s="180"/>
      <c r="AE174" s="313"/>
      <c r="AF174" s="313"/>
      <c r="AH174" s="312"/>
      <c r="AI174" s="313"/>
    </row>
    <row r="175" spans="1:35" s="263" customFormat="1" ht="19.5" hidden="1" customHeight="1">
      <c r="A175" s="310" t="e">
        <f>#REF!</f>
        <v>#REF!</v>
      </c>
      <c r="B175" s="320" t="e">
        <f>#REF!</f>
        <v>#REF!</v>
      </c>
      <c r="C175" s="1260" t="e">
        <f>#REF!</f>
        <v>#REF!</v>
      </c>
      <c r="D175" s="1260"/>
      <c r="E175" s="1260"/>
      <c r="F175" s="1260"/>
      <c r="G175" s="1260"/>
      <c r="H175" s="180"/>
      <c r="AE175" s="313"/>
      <c r="AF175" s="313"/>
      <c r="AH175" s="312"/>
      <c r="AI175" s="313"/>
    </row>
    <row r="176" spans="1:35" s="263" customFormat="1" ht="33" hidden="1" customHeight="1">
      <c r="A176" s="310" t="e">
        <f>#REF!</f>
        <v>#REF!</v>
      </c>
      <c r="B176" s="320" t="e">
        <f>#REF!</f>
        <v>#REF!</v>
      </c>
      <c r="C176" s="1260" t="e">
        <f>#REF!</f>
        <v>#REF!</v>
      </c>
      <c r="D176" s="1260"/>
      <c r="E176" s="1260"/>
      <c r="F176" s="1260"/>
      <c r="G176" s="1260"/>
      <c r="H176" s="180"/>
      <c r="AE176" s="313"/>
      <c r="AF176" s="313"/>
      <c r="AH176" s="312"/>
      <c r="AI176" s="313"/>
    </row>
    <row r="177" spans="1:35" s="263" customFormat="1" ht="19.5" hidden="1" customHeight="1">
      <c r="A177" s="310" t="e">
        <f>#REF!</f>
        <v>#REF!</v>
      </c>
      <c r="B177" s="320" t="e">
        <f>#REF!</f>
        <v>#REF!</v>
      </c>
      <c r="C177" s="1260" t="e">
        <f>#REF!</f>
        <v>#REF!</v>
      </c>
      <c r="D177" s="1260"/>
      <c r="E177" s="1260"/>
      <c r="F177" s="1260"/>
      <c r="G177" s="1260"/>
      <c r="H177" s="180"/>
      <c r="AE177" s="313"/>
      <c r="AF177" s="313"/>
      <c r="AH177" s="312"/>
      <c r="AI177" s="313"/>
    </row>
    <row r="178" spans="1:35" s="263" customFormat="1" ht="19.5" hidden="1" customHeight="1">
      <c r="A178" s="310" t="e">
        <f>#REF!</f>
        <v>#REF!</v>
      </c>
      <c r="B178" s="320" t="e">
        <f>#REF!</f>
        <v>#REF!</v>
      </c>
      <c r="C178" s="1260" t="e">
        <f>#REF!</f>
        <v>#REF!</v>
      </c>
      <c r="D178" s="1260"/>
      <c r="E178" s="1260"/>
      <c r="F178" s="1260"/>
      <c r="G178" s="1260"/>
      <c r="H178" s="180"/>
      <c r="AE178" s="313"/>
      <c r="AF178" s="313"/>
      <c r="AH178" s="312"/>
      <c r="AI178" s="313"/>
    </row>
    <row r="179" spans="1:35" s="263" customFormat="1" ht="19.5" hidden="1" customHeight="1">
      <c r="A179" s="310" t="e">
        <f>#REF!</f>
        <v>#REF!</v>
      </c>
      <c r="B179" s="320" t="e">
        <f>#REF!</f>
        <v>#REF!</v>
      </c>
      <c r="C179" s="1260" t="e">
        <f>#REF!</f>
        <v>#REF!</v>
      </c>
      <c r="D179" s="1260"/>
      <c r="E179" s="1260"/>
      <c r="F179" s="1260"/>
      <c r="G179" s="1260"/>
      <c r="H179" s="180"/>
      <c r="AE179" s="313"/>
      <c r="AF179" s="313"/>
      <c r="AH179" s="312"/>
      <c r="AI179" s="313"/>
    </row>
    <row r="180" spans="1:35" s="263" customFormat="1" ht="19.5" hidden="1" customHeight="1">
      <c r="A180" s="310" t="e">
        <f>#REF!</f>
        <v>#REF!</v>
      </c>
      <c r="B180" s="320" t="e">
        <f>#REF!</f>
        <v>#REF!</v>
      </c>
      <c r="C180" s="1260" t="e">
        <f>#REF!</f>
        <v>#REF!</v>
      </c>
      <c r="D180" s="1260"/>
      <c r="E180" s="1260"/>
      <c r="F180" s="1260"/>
      <c r="G180" s="1260"/>
      <c r="H180" s="180"/>
      <c r="AE180" s="313"/>
      <c r="AF180" s="313"/>
      <c r="AH180" s="312"/>
      <c r="AI180" s="313"/>
    </row>
    <row r="181" spans="1:35" s="263" customFormat="1" ht="19.5" hidden="1" customHeight="1">
      <c r="A181" s="321"/>
      <c r="B181" s="309" t="e">
        <f>#REF!</f>
        <v>#REF!</v>
      </c>
      <c r="C181" s="1260" t="e">
        <f>#REF!</f>
        <v>#REF!</v>
      </c>
      <c r="D181" s="1260"/>
      <c r="E181" s="1260"/>
      <c r="F181" s="1260"/>
      <c r="G181" s="1260"/>
      <c r="H181" s="180"/>
      <c r="AE181" s="313"/>
      <c r="AF181" s="313"/>
      <c r="AH181" s="313"/>
      <c r="AI181" s="313"/>
    </row>
    <row r="182" spans="1:35" s="263" customFormat="1" ht="19.5" hidden="1" customHeight="1">
      <c r="A182" s="315" t="e">
        <f>#REF!</f>
        <v>#REF!</v>
      </c>
      <c r="B182" s="309" t="e">
        <f>#REF!</f>
        <v>#REF!</v>
      </c>
      <c r="C182" s="1260"/>
      <c r="D182" s="1260"/>
      <c r="E182" s="1260"/>
      <c r="F182" s="1260"/>
      <c r="G182" s="1260"/>
      <c r="H182" s="180"/>
      <c r="AE182" s="313"/>
      <c r="AF182" s="313"/>
      <c r="AH182" s="313"/>
      <c r="AI182" s="313"/>
    </row>
    <row r="183" spans="1:35" s="263" customFormat="1" ht="19.5" hidden="1" customHeight="1">
      <c r="A183" s="310" t="e">
        <f>#REF!</f>
        <v>#REF!</v>
      </c>
      <c r="B183" s="311" t="e">
        <f>#REF!</f>
        <v>#REF!</v>
      </c>
      <c r="C183" s="1260" t="e">
        <f>#REF!</f>
        <v>#REF!</v>
      </c>
      <c r="D183" s="1260"/>
      <c r="E183" s="1260"/>
      <c r="F183" s="1260"/>
      <c r="G183" s="1260"/>
      <c r="H183" s="180"/>
      <c r="AE183" s="313"/>
      <c r="AF183" s="313"/>
      <c r="AH183" s="312"/>
      <c r="AI183" s="313"/>
    </row>
    <row r="184" spans="1:35" s="263" customFormat="1" ht="19.5" hidden="1" customHeight="1">
      <c r="A184" s="310" t="e">
        <f>#REF!</f>
        <v>#REF!</v>
      </c>
      <c r="B184" s="311" t="e">
        <f>#REF!</f>
        <v>#REF!</v>
      </c>
      <c r="C184" s="1260" t="e">
        <f>#REF!</f>
        <v>#REF!</v>
      </c>
      <c r="D184" s="1260"/>
      <c r="E184" s="1260"/>
      <c r="F184" s="1260"/>
      <c r="G184" s="1260"/>
      <c r="H184" s="180"/>
      <c r="AE184" s="313"/>
      <c r="AF184" s="313"/>
      <c r="AH184" s="312"/>
      <c r="AI184" s="313"/>
    </row>
    <row r="185" spans="1:35" s="263" customFormat="1" ht="19.5" hidden="1" customHeight="1">
      <c r="A185" s="310" t="e">
        <f>#REF!</f>
        <v>#REF!</v>
      </c>
      <c r="B185" s="311" t="e">
        <f>#REF!</f>
        <v>#REF!</v>
      </c>
      <c r="C185" s="1260" t="e">
        <f>#REF!</f>
        <v>#REF!</v>
      </c>
      <c r="D185" s="1260"/>
      <c r="E185" s="1260"/>
      <c r="F185" s="1260"/>
      <c r="G185" s="1260"/>
      <c r="H185" s="180"/>
      <c r="AE185" s="313"/>
      <c r="AF185" s="313"/>
      <c r="AH185" s="312"/>
      <c r="AI185" s="313"/>
    </row>
    <row r="186" spans="1:35" s="263" customFormat="1" ht="19.5" hidden="1" customHeight="1">
      <c r="A186" s="321"/>
      <c r="B186" s="309" t="e">
        <f>#REF!</f>
        <v>#REF!</v>
      </c>
      <c r="C186" s="1260" t="e">
        <f>#REF!</f>
        <v>#REF!</v>
      </c>
      <c r="D186" s="1260"/>
      <c r="E186" s="1260"/>
      <c r="F186" s="1260"/>
      <c r="G186" s="1260"/>
      <c r="H186" s="180"/>
      <c r="AE186" s="313"/>
      <c r="AF186" s="313"/>
      <c r="AH186" s="313"/>
      <c r="AI186" s="313"/>
    </row>
    <row r="187" spans="1:35" s="263" customFormat="1" ht="33" hidden="1" customHeight="1">
      <c r="A187" s="315" t="e">
        <f>#REF!</f>
        <v>#REF!</v>
      </c>
      <c r="B187" s="309" t="e">
        <f>#REF!</f>
        <v>#REF!</v>
      </c>
      <c r="C187" s="1260"/>
      <c r="D187" s="1260"/>
      <c r="E187" s="1260"/>
      <c r="F187" s="1260"/>
      <c r="G187" s="1260"/>
      <c r="H187" s="180"/>
      <c r="AE187" s="313"/>
      <c r="AF187" s="313"/>
      <c r="AH187" s="313"/>
      <c r="AI187" s="313"/>
    </row>
    <row r="188" spans="1:35" s="263" customFormat="1" ht="19.5" hidden="1" customHeight="1">
      <c r="A188" s="321" t="e">
        <f>#REF!</f>
        <v>#REF!</v>
      </c>
      <c r="B188" s="311" t="e">
        <f>#REF!</f>
        <v>#REF!</v>
      </c>
      <c r="C188" s="1260" t="e">
        <f>#REF!</f>
        <v>#REF!</v>
      </c>
      <c r="D188" s="1260"/>
      <c r="E188" s="1260"/>
      <c r="F188" s="1260"/>
      <c r="G188" s="1260"/>
      <c r="H188" s="180"/>
      <c r="AE188" s="313"/>
      <c r="AF188" s="313"/>
      <c r="AH188" s="312"/>
      <c r="AI188" s="313"/>
    </row>
    <row r="189" spans="1:35" s="263" customFormat="1" ht="19.5" hidden="1" customHeight="1">
      <c r="A189" s="321" t="e">
        <f>#REF!</f>
        <v>#REF!</v>
      </c>
      <c r="B189" s="311" t="e">
        <f>#REF!</f>
        <v>#REF!</v>
      </c>
      <c r="C189" s="1260" t="e">
        <f>#REF!</f>
        <v>#REF!</v>
      </c>
      <c r="D189" s="1260"/>
      <c r="E189" s="1260"/>
      <c r="F189" s="1260"/>
      <c r="G189" s="1260"/>
      <c r="H189" s="180"/>
      <c r="AE189" s="313"/>
      <c r="AF189" s="313"/>
      <c r="AH189" s="312"/>
      <c r="AI189" s="313"/>
    </row>
    <row r="190" spans="1:35" s="263" customFormat="1" ht="19.5" hidden="1" customHeight="1">
      <c r="A190" s="321" t="e">
        <f>#REF!</f>
        <v>#REF!</v>
      </c>
      <c r="B190" s="311" t="e">
        <f>#REF!</f>
        <v>#REF!</v>
      </c>
      <c r="C190" s="1260" t="e">
        <f>#REF!</f>
        <v>#REF!</v>
      </c>
      <c r="D190" s="1260"/>
      <c r="E190" s="1260"/>
      <c r="F190" s="1260"/>
      <c r="G190" s="1260"/>
      <c r="H190" s="180"/>
      <c r="AE190" s="313"/>
      <c r="AF190" s="313"/>
      <c r="AH190" s="312"/>
      <c r="AI190" s="313"/>
    </row>
    <row r="191" spans="1:35" s="263" customFormat="1" ht="19.5" hidden="1" customHeight="1">
      <c r="A191" s="321"/>
      <c r="B191" s="309" t="e">
        <f>#REF!</f>
        <v>#REF!</v>
      </c>
      <c r="C191" s="1260" t="e">
        <f>#REF!</f>
        <v>#REF!</v>
      </c>
      <c r="D191" s="1260"/>
      <c r="E191" s="1260"/>
      <c r="F191" s="1260"/>
      <c r="G191" s="1260"/>
      <c r="H191" s="180"/>
      <c r="AE191" s="313"/>
      <c r="AF191" s="313"/>
      <c r="AH191" s="313"/>
      <c r="AI191" s="313"/>
    </row>
    <row r="192" spans="1:35" s="263" customFormat="1" ht="19.5" hidden="1" customHeight="1">
      <c r="A192" s="315" t="e">
        <f>#REF!</f>
        <v>#REF!</v>
      </c>
      <c r="B192" s="309" t="e">
        <f>#REF!</f>
        <v>#REF!</v>
      </c>
      <c r="C192" s="1260"/>
      <c r="D192" s="1260"/>
      <c r="E192" s="1260"/>
      <c r="F192" s="1260"/>
      <c r="G192" s="1260"/>
      <c r="H192" s="180"/>
      <c r="AE192" s="313"/>
      <c r="AF192" s="313"/>
      <c r="AH192" s="313"/>
      <c r="AI192" s="313"/>
    </row>
    <row r="193" spans="1:35" s="263" customFormat="1" ht="19.5" hidden="1" customHeight="1">
      <c r="A193" s="310" t="e">
        <f>#REF!</f>
        <v>#REF!</v>
      </c>
      <c r="B193" s="311" t="e">
        <f>#REF!</f>
        <v>#REF!</v>
      </c>
      <c r="C193" s="1260" t="e">
        <f>#REF!</f>
        <v>#REF!</v>
      </c>
      <c r="D193" s="1260"/>
      <c r="E193" s="1260"/>
      <c r="F193" s="1260"/>
      <c r="G193" s="1260"/>
      <c r="H193" s="180"/>
      <c r="AE193" s="313"/>
      <c r="AF193" s="313"/>
      <c r="AH193" s="312"/>
      <c r="AI193" s="313"/>
    </row>
    <row r="194" spans="1:35" s="263" customFormat="1" ht="19.5" hidden="1" customHeight="1">
      <c r="A194" s="310" t="e">
        <f>#REF!</f>
        <v>#REF!</v>
      </c>
      <c r="B194" s="311" t="e">
        <f>#REF!</f>
        <v>#REF!</v>
      </c>
      <c r="C194" s="1260" t="e">
        <f>#REF!</f>
        <v>#REF!</v>
      </c>
      <c r="D194" s="1260"/>
      <c r="E194" s="1260"/>
      <c r="F194" s="1260"/>
      <c r="G194" s="1260"/>
      <c r="H194" s="180"/>
      <c r="AE194" s="313"/>
      <c r="AF194" s="313"/>
      <c r="AH194" s="312"/>
      <c r="AI194" s="313"/>
    </row>
    <row r="195" spans="1:35" s="263" customFormat="1" ht="19.5" hidden="1" customHeight="1">
      <c r="A195" s="321"/>
      <c r="B195" s="309" t="e">
        <f>#REF!</f>
        <v>#REF!</v>
      </c>
      <c r="C195" s="1260" t="e">
        <f>#REF!</f>
        <v>#REF!</v>
      </c>
      <c r="D195" s="1260"/>
      <c r="E195" s="1260"/>
      <c r="F195" s="1260"/>
      <c r="G195" s="1260"/>
      <c r="H195" s="180"/>
      <c r="AE195" s="313"/>
      <c r="AF195" s="313"/>
      <c r="AH195" s="313"/>
      <c r="AI195" s="313"/>
    </row>
    <row r="196" spans="1:35" s="263" customFormat="1" ht="33" hidden="1" customHeight="1">
      <c r="A196" s="315" t="e">
        <f>#REF!</f>
        <v>#REF!</v>
      </c>
      <c r="B196" s="309" t="e">
        <f>#REF!</f>
        <v>#REF!</v>
      </c>
      <c r="C196" s="1260"/>
      <c r="D196" s="1260"/>
      <c r="E196" s="1260"/>
      <c r="F196" s="1260"/>
      <c r="G196" s="1260"/>
      <c r="H196" s="180"/>
      <c r="AE196" s="313"/>
      <c r="AF196" s="313"/>
      <c r="AH196" s="313"/>
      <c r="AI196" s="313"/>
    </row>
    <row r="197" spans="1:35" s="263" customFormat="1" ht="19.5" hidden="1" customHeight="1">
      <c r="A197" s="310" t="e">
        <f>#REF!</f>
        <v>#REF!</v>
      </c>
      <c r="B197" s="311" t="e">
        <f>#REF!</f>
        <v>#REF!</v>
      </c>
      <c r="C197" s="1260" t="e">
        <f>#REF!</f>
        <v>#REF!</v>
      </c>
      <c r="D197" s="1260"/>
      <c r="E197" s="1260"/>
      <c r="F197" s="1260"/>
      <c r="G197" s="1260"/>
      <c r="H197" s="180"/>
      <c r="AE197" s="313"/>
      <c r="AF197" s="313"/>
      <c r="AH197" s="312"/>
      <c r="AI197" s="313"/>
    </row>
    <row r="198" spans="1:35" s="263" customFormat="1" ht="19.5" hidden="1" customHeight="1">
      <c r="A198" s="310" t="e">
        <f>#REF!</f>
        <v>#REF!</v>
      </c>
      <c r="B198" s="311" t="e">
        <f>#REF!</f>
        <v>#REF!</v>
      </c>
      <c r="C198" s="1260" t="e">
        <f>#REF!</f>
        <v>#REF!</v>
      </c>
      <c r="D198" s="1260"/>
      <c r="E198" s="1260"/>
      <c r="F198" s="1260"/>
      <c r="G198" s="1260"/>
      <c r="H198" s="180"/>
      <c r="AE198" s="313"/>
      <c r="AF198" s="313"/>
      <c r="AH198" s="312"/>
      <c r="AI198" s="313"/>
    </row>
    <row r="199" spans="1:35" s="263" customFormat="1" ht="19.5" hidden="1" customHeight="1">
      <c r="A199" s="310" t="e">
        <f>#REF!</f>
        <v>#REF!</v>
      </c>
      <c r="B199" s="311" t="e">
        <f>#REF!</f>
        <v>#REF!</v>
      </c>
      <c r="C199" s="1260" t="e">
        <f>#REF!</f>
        <v>#REF!</v>
      </c>
      <c r="D199" s="1260"/>
      <c r="E199" s="1260"/>
      <c r="F199" s="1260"/>
      <c r="G199" s="1260"/>
      <c r="H199" s="180"/>
      <c r="AE199" s="313"/>
      <c r="AF199" s="313"/>
      <c r="AH199" s="312"/>
      <c r="AI199" s="313"/>
    </row>
    <row r="200" spans="1:35" s="263" customFormat="1" ht="19.5" hidden="1" customHeight="1">
      <c r="A200" s="310" t="e">
        <f>#REF!</f>
        <v>#REF!</v>
      </c>
      <c r="B200" s="311" t="e">
        <f>#REF!</f>
        <v>#REF!</v>
      </c>
      <c r="C200" s="1260" t="e">
        <f>#REF!</f>
        <v>#REF!</v>
      </c>
      <c r="D200" s="1260"/>
      <c r="E200" s="1260"/>
      <c r="F200" s="1260"/>
      <c r="G200" s="1260"/>
      <c r="H200" s="180"/>
      <c r="AE200" s="313"/>
      <c r="AF200" s="313"/>
      <c r="AH200" s="312"/>
      <c r="AI200" s="313"/>
    </row>
    <row r="201" spans="1:35" s="263" customFormat="1" ht="19.5" hidden="1" customHeight="1">
      <c r="A201" s="310" t="e">
        <f>#REF!</f>
        <v>#REF!</v>
      </c>
      <c r="B201" s="311" t="e">
        <f>#REF!</f>
        <v>#REF!</v>
      </c>
      <c r="C201" s="1260" t="e">
        <f>#REF!</f>
        <v>#REF!</v>
      </c>
      <c r="D201" s="1260"/>
      <c r="E201" s="1260"/>
      <c r="F201" s="1260"/>
      <c r="G201" s="1260"/>
      <c r="H201" s="180"/>
      <c r="AE201" s="313"/>
      <c r="AF201" s="313"/>
      <c r="AH201" s="312"/>
      <c r="AI201" s="313"/>
    </row>
    <row r="202" spans="1:35" s="263" customFormat="1" ht="19.5" hidden="1" customHeight="1">
      <c r="A202" s="310" t="e">
        <f>#REF!</f>
        <v>#REF!</v>
      </c>
      <c r="B202" s="311" t="e">
        <f>#REF!</f>
        <v>#REF!</v>
      </c>
      <c r="C202" s="1260" t="e">
        <f>#REF!</f>
        <v>#REF!</v>
      </c>
      <c r="D202" s="1260"/>
      <c r="E202" s="1260"/>
      <c r="F202" s="1260"/>
      <c r="G202" s="1260"/>
      <c r="H202" s="180"/>
      <c r="AE202" s="313"/>
      <c r="AF202" s="313"/>
      <c r="AH202" s="312"/>
      <c r="AI202" s="313"/>
    </row>
    <row r="203" spans="1:35" s="263" customFormat="1" ht="19.5" hidden="1" customHeight="1">
      <c r="A203" s="321"/>
      <c r="B203" s="309" t="e">
        <f>#REF!</f>
        <v>#REF!</v>
      </c>
      <c r="C203" s="1260" t="e">
        <f>#REF!</f>
        <v>#REF!</v>
      </c>
      <c r="D203" s="1260"/>
      <c r="E203" s="1260"/>
      <c r="F203" s="1260"/>
      <c r="G203" s="1260"/>
      <c r="H203" s="180"/>
      <c r="AE203" s="313"/>
      <c r="AF203" s="313"/>
      <c r="AH203" s="313"/>
      <c r="AI203" s="313"/>
    </row>
    <row r="204" spans="1:35" s="263" customFormat="1" ht="33" hidden="1" customHeight="1">
      <c r="A204" s="315" t="e">
        <f>#REF!</f>
        <v>#REF!</v>
      </c>
      <c r="B204" s="309" t="e">
        <f>#REF!</f>
        <v>#REF!</v>
      </c>
      <c r="C204" s="1260"/>
      <c r="D204" s="1260"/>
      <c r="E204" s="1260"/>
      <c r="F204" s="1260"/>
      <c r="G204" s="1260"/>
      <c r="H204" s="180"/>
      <c r="AE204" s="313"/>
      <c r="AF204" s="313"/>
      <c r="AH204" s="313"/>
      <c r="AI204" s="313"/>
    </row>
    <row r="205" spans="1:35" s="263" customFormat="1" ht="33" hidden="1" customHeight="1">
      <c r="A205" s="310" t="e">
        <f>#REF!</f>
        <v>#REF!</v>
      </c>
      <c r="B205" s="311" t="e">
        <f>#REF!</f>
        <v>#REF!</v>
      </c>
      <c r="C205" s="1260" t="e">
        <f>#REF!</f>
        <v>#REF!</v>
      </c>
      <c r="D205" s="1260"/>
      <c r="E205" s="1260"/>
      <c r="F205" s="1260"/>
      <c r="G205" s="1260"/>
      <c r="H205" s="180"/>
      <c r="AE205" s="313"/>
      <c r="AF205" s="313"/>
      <c r="AH205" s="312"/>
      <c r="AI205" s="313"/>
    </row>
    <row r="206" spans="1:35" s="263" customFormat="1" ht="19.5" hidden="1" customHeight="1">
      <c r="A206" s="310" t="e">
        <f>#REF!</f>
        <v>#REF!</v>
      </c>
      <c r="B206" s="311" t="e">
        <f>#REF!</f>
        <v>#REF!</v>
      </c>
      <c r="C206" s="1260" t="e">
        <f>#REF!</f>
        <v>#REF!</v>
      </c>
      <c r="D206" s="1260"/>
      <c r="E206" s="1260"/>
      <c r="F206" s="1260"/>
      <c r="G206" s="1260"/>
      <c r="H206" s="180"/>
      <c r="AE206" s="313"/>
      <c r="AF206" s="313"/>
      <c r="AH206" s="312"/>
      <c r="AI206" s="313"/>
    </row>
    <row r="207" spans="1:35" s="263" customFormat="1" ht="19.5" hidden="1" customHeight="1">
      <c r="A207" s="310" t="e">
        <f>#REF!</f>
        <v>#REF!</v>
      </c>
      <c r="B207" s="311" t="e">
        <f>#REF!</f>
        <v>#REF!</v>
      </c>
      <c r="C207" s="1260" t="e">
        <f>#REF!</f>
        <v>#REF!</v>
      </c>
      <c r="D207" s="1260"/>
      <c r="E207" s="1260"/>
      <c r="F207" s="1260"/>
      <c r="G207" s="1260"/>
      <c r="H207" s="180"/>
      <c r="AE207" s="313"/>
      <c r="AF207" s="313"/>
      <c r="AH207" s="312"/>
      <c r="AI207" s="313"/>
    </row>
    <row r="208" spans="1:35" s="263" customFormat="1" ht="19.5" hidden="1" customHeight="1">
      <c r="A208" s="321" t="e">
        <f>#REF!</f>
        <v>#REF!</v>
      </c>
      <c r="B208" s="309" t="e">
        <f>#REF!</f>
        <v>#REF!</v>
      </c>
      <c r="C208" s="1260" t="e">
        <f>#REF!</f>
        <v>#REF!</v>
      </c>
      <c r="D208" s="1260"/>
      <c r="E208" s="1260"/>
      <c r="F208" s="1260"/>
      <c r="G208" s="1260"/>
      <c r="H208" s="180"/>
      <c r="AE208" s="313"/>
      <c r="AF208" s="313"/>
      <c r="AH208" s="313"/>
      <c r="AI208" s="313"/>
    </row>
    <row r="209" spans="1:35" s="263" customFormat="1" ht="33" hidden="1" customHeight="1">
      <c r="A209" s="315" t="e">
        <f>#REF!</f>
        <v>#REF!</v>
      </c>
      <c r="B209" s="309" t="e">
        <f>#REF!</f>
        <v>#REF!</v>
      </c>
      <c r="C209" s="1260"/>
      <c r="D209" s="1260"/>
      <c r="E209" s="1260"/>
      <c r="F209" s="1260"/>
      <c r="G209" s="1260"/>
      <c r="H209" s="180"/>
      <c r="AE209" s="313"/>
      <c r="AF209" s="313"/>
      <c r="AH209" s="313"/>
      <c r="AI209" s="313"/>
    </row>
    <row r="210" spans="1:35" s="263" customFormat="1" ht="19.5" hidden="1" customHeight="1">
      <c r="A210" s="310" t="e">
        <f>#REF!</f>
        <v>#REF!</v>
      </c>
      <c r="B210" s="311" t="e">
        <f>#REF!</f>
        <v>#REF!</v>
      </c>
      <c r="C210" s="1260" t="e">
        <f>#REF!</f>
        <v>#REF!</v>
      </c>
      <c r="D210" s="1260"/>
      <c r="E210" s="1260"/>
      <c r="F210" s="1260"/>
      <c r="G210" s="1260"/>
      <c r="H210" s="180"/>
      <c r="AE210" s="313"/>
      <c r="AF210" s="313"/>
      <c r="AH210" s="312"/>
      <c r="AI210" s="313"/>
    </row>
    <row r="211" spans="1:35" s="263" customFormat="1" ht="19.5" hidden="1" customHeight="1">
      <c r="A211" s="310" t="e">
        <f>#REF!</f>
        <v>#REF!</v>
      </c>
      <c r="B211" s="311" t="e">
        <f>#REF!</f>
        <v>#REF!</v>
      </c>
      <c r="C211" s="1260" t="e">
        <f>#REF!</f>
        <v>#REF!</v>
      </c>
      <c r="D211" s="1260"/>
      <c r="E211" s="1260"/>
      <c r="F211" s="1260"/>
      <c r="G211" s="1260"/>
      <c r="H211" s="180"/>
      <c r="AE211" s="313"/>
      <c r="AF211" s="313"/>
      <c r="AH211" s="312"/>
      <c r="AI211" s="313"/>
    </row>
    <row r="212" spans="1:35" s="263" customFormat="1" ht="32.25" hidden="1" customHeight="1">
      <c r="A212" s="310" t="e">
        <f>#REF!</f>
        <v>#REF!</v>
      </c>
      <c r="B212" s="311" t="e">
        <f>#REF!</f>
        <v>#REF!</v>
      </c>
      <c r="C212" s="1260" t="e">
        <f>#REF!</f>
        <v>#REF!</v>
      </c>
      <c r="D212" s="1260"/>
      <c r="E212" s="1260"/>
      <c r="F212" s="1260"/>
      <c r="G212" s="1260"/>
      <c r="H212" s="180"/>
      <c r="AE212" s="313"/>
      <c r="AF212" s="313"/>
      <c r="AH212" s="312"/>
      <c r="AI212" s="313"/>
    </row>
    <row r="213" spans="1:35" s="263" customFormat="1" ht="19.5" hidden="1" customHeight="1">
      <c r="A213" s="310" t="e">
        <f>#REF!</f>
        <v>#REF!</v>
      </c>
      <c r="B213" s="311" t="e">
        <f>#REF!</f>
        <v>#REF!</v>
      </c>
      <c r="C213" s="1260" t="e">
        <f>#REF!</f>
        <v>#REF!</v>
      </c>
      <c r="D213" s="1260"/>
      <c r="E213" s="1260"/>
      <c r="F213" s="1260"/>
      <c r="G213" s="1260"/>
      <c r="H213" s="180"/>
      <c r="AE213" s="313"/>
      <c r="AF213" s="313"/>
      <c r="AH213" s="312"/>
      <c r="AI213" s="313"/>
    </row>
    <row r="214" spans="1:35" s="263" customFormat="1" ht="19.5" hidden="1" customHeight="1">
      <c r="A214" s="314"/>
      <c r="B214" s="309" t="e">
        <f>#REF!</f>
        <v>#REF!</v>
      </c>
      <c r="C214" s="1260" t="e">
        <f>#REF!</f>
        <v>#REF!</v>
      </c>
      <c r="D214" s="1260"/>
      <c r="E214" s="1260"/>
      <c r="F214" s="1260"/>
      <c r="G214" s="1260"/>
      <c r="H214" s="182"/>
      <c r="AE214" s="313"/>
      <c r="AF214" s="313"/>
      <c r="AH214" s="313"/>
      <c r="AI214" s="313"/>
    </row>
    <row r="215" spans="1:35" s="263" customFormat="1" hidden="1">
      <c r="A215" s="317"/>
      <c r="B215" s="309" t="e">
        <f>#REF!</f>
        <v>#REF!</v>
      </c>
      <c r="C215" s="1260" t="e">
        <f>#REF!</f>
        <v>#REF!</v>
      </c>
      <c r="D215" s="1260"/>
      <c r="E215" s="1260"/>
      <c r="F215" s="1260"/>
      <c r="G215" s="1260"/>
      <c r="H215" s="182"/>
      <c r="AE215" s="313"/>
      <c r="AF215" s="313"/>
      <c r="AH215" s="313"/>
      <c r="AI215" s="313"/>
    </row>
    <row r="216" spans="1:35" s="263" customFormat="1" ht="19.5" hidden="1" customHeight="1">
      <c r="A216" s="318"/>
      <c r="B216" s="309" t="e">
        <f>#REF!</f>
        <v>#REF!</v>
      </c>
      <c r="C216" s="1260" t="e">
        <f>#REF!</f>
        <v>#REF!</v>
      </c>
      <c r="D216" s="1260"/>
      <c r="E216" s="1260"/>
      <c r="F216" s="1260"/>
      <c r="G216" s="1260"/>
      <c r="H216" s="182"/>
      <c r="AE216" s="313"/>
      <c r="AF216" s="313"/>
      <c r="AH216" s="313"/>
      <c r="AI216" s="313"/>
    </row>
    <row r="217" spans="1:35" s="178" customFormat="1">
      <c r="A217" s="224"/>
      <c r="B217" s="217"/>
      <c r="C217" s="1255"/>
      <c r="D217" s="1255"/>
      <c r="E217" s="1255"/>
      <c r="F217" s="1255"/>
      <c r="G217" s="1255"/>
      <c r="H217" s="252"/>
      <c r="I217" s="378"/>
      <c r="J217" s="378"/>
      <c r="K217" s="378"/>
      <c r="L217" s="378"/>
    </row>
    <row r="218" spans="1:35" s="178" customFormat="1">
      <c r="A218" s="199"/>
      <c r="B218" s="187"/>
      <c r="C218" s="187"/>
      <c r="D218" s="187"/>
      <c r="E218" s="187"/>
      <c r="F218" s="187"/>
      <c r="G218" s="187"/>
      <c r="H218" s="252"/>
      <c r="I218" s="378"/>
      <c r="J218" s="378"/>
      <c r="K218" s="378"/>
      <c r="L218" s="378"/>
    </row>
    <row r="219" spans="1:35" s="178" customFormat="1">
      <c r="A219" s="199"/>
      <c r="B219" s="187"/>
      <c r="C219" s="187"/>
      <c r="D219" s="187"/>
      <c r="E219" s="187"/>
      <c r="F219" s="187"/>
      <c r="G219" s="187"/>
      <c r="H219" s="252"/>
      <c r="I219" s="378"/>
      <c r="J219" s="378"/>
      <c r="K219" s="378"/>
      <c r="L219" s="378"/>
    </row>
  </sheetData>
  <sheetProtection formatColumns="0" formatRows="0" selectLockedCells="1"/>
  <customSheetViews>
    <customSheetView guid="{9AABADBB-0C61-4F6E-8EBA-FB1F391DCDF7}" printArea="1" hiddenRows="1" hiddenColumns="1" state="hidden"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1"/>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2"/>
      <headerFooter alignWithMargins="0">
        <oddFooter>&amp;R&amp;"Book Antiqua,Bold"&amp;10Schedule-7/ Page &amp;P of &amp;N</oddFooter>
      </headerFooter>
    </customSheetView>
    <customSheetView guid="{E81F0721-C35D-4189-B675-E46A21339863}" printArea="1" hiddenRows="1" hiddenColumns="1"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4"/>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6"/>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9154002C-6C58-44C9-AE93-0E761C3D01FD}" printArea="1" hiddenRows="1" hiddenColumns="1" state="hidden"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s>
  <mergeCells count="142">
    <mergeCell ref="AH117:AI117"/>
    <mergeCell ref="AE118:AF118"/>
    <mergeCell ref="AH118:AI118"/>
    <mergeCell ref="AE110:AF110"/>
    <mergeCell ref="AH110:AI110"/>
    <mergeCell ref="AE111:AF111"/>
    <mergeCell ref="AH111:AI111"/>
    <mergeCell ref="AE112:AF112"/>
    <mergeCell ref="AH112:AI112"/>
    <mergeCell ref="AH116:AI116"/>
    <mergeCell ref="AE116:AF116"/>
    <mergeCell ref="C217:G217"/>
    <mergeCell ref="AE117:AF117"/>
    <mergeCell ref="C213:G213"/>
    <mergeCell ref="C214:G214"/>
    <mergeCell ref="C215:G215"/>
    <mergeCell ref="C216:G216"/>
    <mergeCell ref="C209:G209"/>
    <mergeCell ref="C212:G212"/>
    <mergeCell ref="C204:G204"/>
    <mergeCell ref="C210:G210"/>
    <mergeCell ref="C180:G180"/>
    <mergeCell ref="C181:G181"/>
    <mergeCell ref="C184:G184"/>
    <mergeCell ref="C185:G185"/>
    <mergeCell ref="C182:G182"/>
    <mergeCell ref="C183:G183"/>
    <mergeCell ref="C201:G201"/>
    <mergeCell ref="C198:G198"/>
    <mergeCell ref="C192:G192"/>
    <mergeCell ref="C193:G193"/>
    <mergeCell ref="C194:G194"/>
    <mergeCell ref="C195:G195"/>
    <mergeCell ref="C211:G211"/>
    <mergeCell ref="C205:G205"/>
    <mergeCell ref="C207:G207"/>
    <mergeCell ref="C208:G208"/>
    <mergeCell ref="C202:G202"/>
    <mergeCell ref="C203:G203"/>
    <mergeCell ref="C200:G200"/>
    <mergeCell ref="C199:G199"/>
    <mergeCell ref="C170:G170"/>
    <mergeCell ref="C171:G171"/>
    <mergeCell ref="C186:G186"/>
    <mergeCell ref="C187:G187"/>
    <mergeCell ref="C188:G188"/>
    <mergeCell ref="C189:G189"/>
    <mergeCell ref="C190:G190"/>
    <mergeCell ref="C191:G191"/>
    <mergeCell ref="C196:G196"/>
    <mergeCell ref="C197:G197"/>
    <mergeCell ref="C178:G178"/>
    <mergeCell ref="C179:G179"/>
    <mergeCell ref="C176:G176"/>
    <mergeCell ref="C177:G177"/>
    <mergeCell ref="C172:G172"/>
    <mergeCell ref="C173:G173"/>
    <mergeCell ref="C174:G174"/>
    <mergeCell ref="C175:G175"/>
    <mergeCell ref="C206:G206"/>
    <mergeCell ref="C163:G163"/>
    <mergeCell ref="C150:G150"/>
    <mergeCell ref="C151:G151"/>
    <mergeCell ref="C154:G154"/>
    <mergeCell ref="C155:G155"/>
    <mergeCell ref="C156:G156"/>
    <mergeCell ref="C157:G157"/>
    <mergeCell ref="C168:G168"/>
    <mergeCell ref="C169:G169"/>
    <mergeCell ref="C158:G158"/>
    <mergeCell ref="C159:G159"/>
    <mergeCell ref="C164:G164"/>
    <mergeCell ref="C165:G165"/>
    <mergeCell ref="C166:G166"/>
    <mergeCell ref="C167:G167"/>
    <mergeCell ref="C146:G146"/>
    <mergeCell ref="C147:G147"/>
    <mergeCell ref="C148:G148"/>
    <mergeCell ref="C149:G149"/>
    <mergeCell ref="C160:G160"/>
    <mergeCell ref="C161:G161"/>
    <mergeCell ref="C162:G162"/>
    <mergeCell ref="C152:G152"/>
    <mergeCell ref="C153:G153"/>
    <mergeCell ref="C128:G128"/>
    <mergeCell ref="C129:G129"/>
    <mergeCell ref="C130:G130"/>
    <mergeCell ref="C135:G135"/>
    <mergeCell ref="C136:G136"/>
    <mergeCell ref="C144:G144"/>
    <mergeCell ref="C145:G145"/>
    <mergeCell ref="C138:G138"/>
    <mergeCell ref="C131:G131"/>
    <mergeCell ref="C132:G132"/>
    <mergeCell ref="C133:G133"/>
    <mergeCell ref="C134:G134"/>
    <mergeCell ref="C137:G137"/>
    <mergeCell ref="C140:G140"/>
    <mergeCell ref="C141:G141"/>
    <mergeCell ref="C142:G142"/>
    <mergeCell ref="C143:G143"/>
    <mergeCell ref="C139:G139"/>
    <mergeCell ref="C112:G112"/>
    <mergeCell ref="C113:G113"/>
    <mergeCell ref="C110:G110"/>
    <mergeCell ref="C111:G111"/>
    <mergeCell ref="B105:C105"/>
    <mergeCell ref="B106:C106"/>
    <mergeCell ref="B107:C107"/>
    <mergeCell ref="C126:G126"/>
    <mergeCell ref="C127:G127"/>
    <mergeCell ref="C114:G114"/>
    <mergeCell ref="C115:G115"/>
    <mergeCell ref="C116:G116"/>
    <mergeCell ref="C117:G117"/>
    <mergeCell ref="C120:G120"/>
    <mergeCell ref="C121:G121"/>
    <mergeCell ref="C118:G118"/>
    <mergeCell ref="C119:G119"/>
    <mergeCell ref="C122:G122"/>
    <mergeCell ref="C123:G123"/>
    <mergeCell ref="C124:G124"/>
    <mergeCell ref="C125:G125"/>
    <mergeCell ref="AH14:AI14"/>
    <mergeCell ref="AE14:AF14"/>
    <mergeCell ref="A104:C104"/>
    <mergeCell ref="C25:G25"/>
    <mergeCell ref="C24:G24"/>
    <mergeCell ref="C23:G23"/>
    <mergeCell ref="A22:G22"/>
    <mergeCell ref="A16:F16"/>
    <mergeCell ref="B108:C108"/>
    <mergeCell ref="B26:F26"/>
    <mergeCell ref="A3:F3"/>
    <mergeCell ref="A4:F4"/>
    <mergeCell ref="A100:G100"/>
    <mergeCell ref="A101:G101"/>
    <mergeCell ref="B10:C10"/>
    <mergeCell ref="B11:C11"/>
    <mergeCell ref="B8:C8"/>
    <mergeCell ref="B9:C9"/>
    <mergeCell ref="A7:C7"/>
  </mergeCells>
  <phoneticPr fontId="5" type="noConversion"/>
  <conditionalFormatting sqref="E15">
    <cfRule type="expression" dxfId="7" priority="37" stopIfTrue="1">
      <formula>D15&gt;0</formula>
    </cfRule>
  </conditionalFormatting>
  <conditionalFormatting sqref="E17:E19">
    <cfRule type="expression" dxfId="6" priority="13" stopIfTrue="1">
      <formula>D17&gt;0</formula>
    </cfRule>
  </conditionalFormatting>
  <conditionalFormatting sqref="H15:H20">
    <cfRule type="expression" dxfId="5"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1000-000000000000}">
      <formula1>0</formula1>
    </dataValidation>
  </dataValidations>
  <printOptions horizontalCentered="1"/>
  <pageMargins left="0.66" right="0.47" top="0.59055118110236227" bottom="0.59055118110236227" header="0.35433070866141736" footer="0.35433070866141736"/>
  <pageSetup paperSize="9" orientation="landscape" r:id="rId22"/>
  <headerFooter alignWithMargins="0">
    <oddFooter>&amp;R&amp;"Book Antiqua,Bold"&amp;10Schedule-7/ Page &amp;P of &amp;N</oddFooter>
  </headerFooter>
  <colBreaks count="1" manualBreakCount="1">
    <brk id="7" max="1048575" man="1"/>
  </colBreaks>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3" customWidth="1"/>
    <col min="2" max="2" width="38.125" style="326" customWidth="1"/>
    <col min="3" max="3" width="7.625" style="326" customWidth="1"/>
    <col min="4" max="4" width="10.25" style="326" customWidth="1"/>
    <col min="5" max="5" width="15.375" style="326" customWidth="1"/>
    <col min="6" max="6" width="11.375" style="326" customWidth="1"/>
    <col min="7" max="7" width="13.625" style="326" customWidth="1"/>
    <col min="8" max="8" width="20.875" style="252" customWidth="1"/>
    <col min="9" max="12" width="9" style="378"/>
    <col min="13" max="29" width="9" style="178"/>
    <col min="30" max="30" width="0" style="178" hidden="1" customWidth="1"/>
    <col min="31" max="31" width="13.875" style="178" hidden="1" customWidth="1"/>
    <col min="32" max="32" width="13.625" style="178" hidden="1" customWidth="1"/>
    <col min="33" max="33" width="21.375" style="178" hidden="1" customWidth="1"/>
    <col min="34" max="34" width="12" style="178" hidden="1" customWidth="1"/>
    <col min="35" max="36" width="0" style="178" hidden="1" customWidth="1"/>
    <col min="37" max="45" width="9" style="178"/>
    <col min="46" max="16384" width="9" style="378"/>
  </cols>
  <sheetData>
    <row r="1" spans="1:35" ht="18" customHeight="1">
      <c r="A1" s="80" t="str">
        <f>Cover!B3</f>
        <v>SRTS-II/C&amp;M/WC-4284/NIT-268(E)/2025---SR2/T/S-MISC/DOM/C00/25/04425; RFX:5002004385</v>
      </c>
      <c r="B1" s="81"/>
      <c r="C1" s="82"/>
      <c r="D1" s="82"/>
      <c r="E1" s="82"/>
      <c r="F1" s="82"/>
      <c r="G1" s="82"/>
    </row>
    <row r="2" spans="1:35" ht="18.600000000000001" customHeight="1">
      <c r="A2" s="379"/>
      <c r="B2" s="380"/>
      <c r="C2" s="381"/>
      <c r="D2" s="381"/>
      <c r="E2" s="381"/>
      <c r="F2" s="381"/>
      <c r="G2" s="381"/>
    </row>
    <row r="3" spans="1:35" ht="55.5" customHeight="1">
      <c r="A3" s="1252" t="str">
        <f>Cover!$B$2</f>
        <v>Implementation of 3rd Party Filed Quality Assurance for 765kV D/c Koppal PS- Narendra (New) Transmission line (TL02)</v>
      </c>
      <c r="B3" s="1252"/>
      <c r="C3" s="1252"/>
      <c r="D3" s="1252"/>
      <c r="E3" s="1252"/>
      <c r="F3" s="1252"/>
      <c r="G3" s="1252"/>
      <c r="AD3" s="193" t="s">
        <v>341</v>
      </c>
      <c r="AF3" s="214">
        <f>IF(ISERROR(#REF!/('Sch-6'!D15+'Sch-6'!D17+'Sch-6'!D19)),0,#REF!/( 'Sch-6'!D15+'Sch-6'!D17+'Sch-6'!D19))</f>
        <v>0</v>
      </c>
    </row>
    <row r="4" spans="1:35" ht="21.95" customHeight="1">
      <c r="A4" s="1187" t="s">
        <v>411</v>
      </c>
      <c r="B4" s="1187"/>
      <c r="C4" s="1187"/>
      <c r="D4" s="1187"/>
      <c r="E4" s="1187"/>
      <c r="F4" s="1187"/>
      <c r="G4" s="1187"/>
      <c r="AD4" s="193" t="s">
        <v>342</v>
      </c>
      <c r="AF4" s="214" t="e">
        <f>#REF!</f>
        <v>#REF!</v>
      </c>
    </row>
    <row r="5" spans="1:35" ht="18.600000000000001" customHeight="1">
      <c r="A5" s="68"/>
      <c r="B5" s="101"/>
      <c r="C5" s="101"/>
      <c r="D5" s="101"/>
      <c r="E5" s="101"/>
      <c r="F5" s="101"/>
      <c r="G5" s="101"/>
      <c r="AD5" s="193" t="s">
        <v>349</v>
      </c>
      <c r="AF5" s="214">
        <f>IF(ISERROR(#REF!/#REF!),0,#REF! /#REF!)</f>
        <v>0</v>
      </c>
    </row>
    <row r="6" spans="1:35" ht="27.95" customHeight="1">
      <c r="A6" s="32" t="str">
        <f>'Sch-1.'!A7</f>
        <v>Bidder’s Name and Address (Lead Partner) :</v>
      </c>
      <c r="B6" s="42"/>
      <c r="C6" s="42"/>
      <c r="D6" s="42"/>
      <c r="E6" s="545" t="s">
        <v>388</v>
      </c>
      <c r="F6" s="42"/>
      <c r="G6" s="63"/>
      <c r="AD6" s="193" t="s">
        <v>350</v>
      </c>
      <c r="AF6" s="214" t="e">
        <f>#REF!</f>
        <v>#REF!</v>
      </c>
    </row>
    <row r="7" spans="1:35" ht="36" customHeight="1">
      <c r="A7" s="1254" t="str">
        <f>'Sch-1.'!A9</f>
        <v/>
      </c>
      <c r="B7" s="1254"/>
      <c r="C7" s="1254"/>
      <c r="D7" s="461"/>
      <c r="E7" s="546" t="str">
        <f>'Sch-1.'!I9</f>
        <v>C&amp;M Department</v>
      </c>
      <c r="F7" s="461"/>
      <c r="G7" s="62"/>
      <c r="AD7" s="193" t="s">
        <v>345</v>
      </c>
      <c r="AF7" s="214" t="e">
        <f>SUM(AF3:AF6)</f>
        <v>#REF!</v>
      </c>
    </row>
    <row r="8" spans="1:35" ht="27.95" customHeight="1">
      <c r="A8" s="43" t="s">
        <v>404</v>
      </c>
      <c r="B8" s="1199" t="str">
        <f>IF('Sch-1.'!C10=0, "", 'Sch-1.'!C10)</f>
        <v/>
      </c>
      <c r="C8" s="1199"/>
      <c r="D8" s="460"/>
      <c r="E8" s="546" t="str">
        <f>'Sch-1.'!I10</f>
        <v>Power Grid Corporation of India Ltd.,</v>
      </c>
      <c r="F8" s="460"/>
      <c r="G8" s="62"/>
    </row>
    <row r="9" spans="1:35" ht="27.95" customHeight="1">
      <c r="A9" s="43" t="s">
        <v>405</v>
      </c>
      <c r="B9" s="1199" t="str">
        <f>IF('Sch-1.'!C11=0, "", 'Sch-1.'!C11)</f>
        <v/>
      </c>
      <c r="C9" s="1199"/>
      <c r="D9" s="460"/>
      <c r="E9" s="546" t="str">
        <f>'Sch-1.'!I11</f>
        <v>SR-II,RHQ</v>
      </c>
      <c r="F9" s="460"/>
      <c r="G9" s="62"/>
    </row>
    <row r="10" spans="1:35" ht="27.95" customHeight="1">
      <c r="A10" s="382"/>
      <c r="B10" s="1253" t="str">
        <f>IF('Sch-1.'!C12=0, "", 'Sch-1.'!C12)</f>
        <v/>
      </c>
      <c r="C10" s="1253"/>
      <c r="D10" s="383"/>
      <c r="E10" s="546" t="str">
        <f>'Sch-1.'!I12</f>
        <v>Singanayakanahalli,Yelahanka</v>
      </c>
      <c r="F10" s="383"/>
      <c r="G10" s="327"/>
      <c r="AD10" s="193" t="s">
        <v>279</v>
      </c>
      <c r="AF10" s="221" t="e">
        <f>'Sch-1.'!#REF!</f>
        <v>#REF!</v>
      </c>
    </row>
    <row r="11" spans="1:35" ht="27.95" customHeight="1">
      <c r="A11" s="382"/>
      <c r="B11" s="1253" t="str">
        <f>IF('Sch-1.'!C13=0, "", 'Sch-1.'!C13)</f>
        <v/>
      </c>
      <c r="C11" s="1253"/>
      <c r="D11" s="383"/>
      <c r="E11" s="546" t="str">
        <f>'Sch-1.'!I13</f>
        <v>Bangalore -560064</v>
      </c>
      <c r="F11" s="383"/>
      <c r="G11" s="327"/>
      <c r="AD11" s="193"/>
      <c r="AF11" s="214"/>
    </row>
    <row r="12" spans="1:35" ht="18.600000000000001" customHeight="1">
      <c r="A12" s="382"/>
      <c r="B12" s="383"/>
      <c r="C12" s="383"/>
      <c r="D12" s="383"/>
      <c r="E12" s="383"/>
      <c r="F12" s="383"/>
      <c r="G12" s="327"/>
      <c r="AD12" s="193"/>
      <c r="AF12" s="214"/>
    </row>
    <row r="13" spans="1:35" ht="27.95" customHeight="1">
      <c r="A13" s="1262" t="s">
        <v>75</v>
      </c>
      <c r="B13" s="1262"/>
      <c r="C13" s="1262"/>
      <c r="D13" s="1262"/>
      <c r="E13" s="1262"/>
      <c r="F13" s="1262"/>
      <c r="G13" s="1263"/>
    </row>
    <row r="14" spans="1:35" ht="33.75" customHeight="1">
      <c r="A14" s="102" t="s">
        <v>427</v>
      </c>
      <c r="B14" s="530" t="s">
        <v>371</v>
      </c>
      <c r="C14" s="530" t="s">
        <v>352</v>
      </c>
      <c r="D14" s="530" t="s">
        <v>353</v>
      </c>
      <c r="E14" s="530" t="s">
        <v>68</v>
      </c>
      <c r="F14" s="103" t="s">
        <v>372</v>
      </c>
      <c r="G14" s="307"/>
      <c r="AE14" s="1255" t="s">
        <v>280</v>
      </c>
      <c r="AF14" s="1255"/>
      <c r="AG14" s="195" t="s">
        <v>288</v>
      </c>
      <c r="AH14" s="1255" t="s">
        <v>281</v>
      </c>
      <c r="AI14" s="1255"/>
    </row>
    <row r="15" spans="1:35" s="465" customFormat="1">
      <c r="A15" s="553" t="s">
        <v>339</v>
      </c>
      <c r="B15" s="547">
        <f>'Sch-7'!B16</f>
        <v>0</v>
      </c>
      <c r="C15" s="547"/>
      <c r="D15" s="547"/>
      <c r="E15" s="548"/>
      <c r="F15" s="549"/>
    </row>
    <row r="16" spans="1:35" s="465" customFormat="1">
      <c r="A16" s="554" t="s">
        <v>452</v>
      </c>
      <c r="B16" s="547" t="e">
        <f>'Sch-7'!#REF!</f>
        <v>#REF!</v>
      </c>
      <c r="C16" s="547" t="e">
        <f>'Sch-7'!#REF!</f>
        <v>#REF!</v>
      </c>
      <c r="D16" s="547" t="e">
        <f>'Sch-7'!#REF!</f>
        <v>#REF!</v>
      </c>
      <c r="E16" s="548" t="e">
        <f>'Sch-7'!#REF!</f>
        <v>#REF!</v>
      </c>
      <c r="F16" s="549" t="e">
        <f>IF(E16=0, "Included", IF(ISERROR(D16*E16), E16, D16*E16))</f>
        <v>#REF!</v>
      </c>
    </row>
    <row r="17" spans="1:35" s="465" customFormat="1">
      <c r="A17" s="554" t="s">
        <v>453</v>
      </c>
      <c r="B17" s="547" t="e">
        <f>'Sch-7'!#REF!</f>
        <v>#REF!</v>
      </c>
      <c r="C17" s="547" t="e">
        <f>'Sch-7'!#REF!</f>
        <v>#REF!</v>
      </c>
      <c r="D17" s="547" t="e">
        <f>'Sch-7'!#REF!</f>
        <v>#REF!</v>
      </c>
      <c r="E17" s="548" t="e">
        <f>'Sch-7'!#REF!</f>
        <v>#REF!</v>
      </c>
      <c r="F17" s="549" t="e">
        <f>IF(E17=0, "Included", IF(ISERROR(D17*E17), E17, D17*E17))</f>
        <v>#REF!</v>
      </c>
    </row>
    <row r="18" spans="1:35" s="465" customFormat="1" ht="15.75">
      <c r="A18" s="557"/>
      <c r="B18" s="559" t="s">
        <v>21</v>
      </c>
      <c r="C18" s="559"/>
      <c r="D18" s="559"/>
      <c r="E18" s="559"/>
      <c r="F18" s="560" t="e">
        <f>SUM(F16:F17)</f>
        <v>#REF!</v>
      </c>
    </row>
    <row r="19" spans="1:35" s="465" customFormat="1" ht="15.75">
      <c r="A19" s="558"/>
      <c r="B19" s="559" t="s">
        <v>22</v>
      </c>
      <c r="C19" s="559"/>
      <c r="D19" s="559"/>
      <c r="E19" s="559"/>
      <c r="F19" s="561" t="e">
        <f>F18</f>
        <v>#REF!</v>
      </c>
    </row>
    <row r="20" spans="1:35" ht="18.600000000000001" customHeight="1">
      <c r="A20" s="544"/>
      <c r="B20" s="301"/>
      <c r="C20" s="301"/>
      <c r="D20" s="301"/>
      <c r="E20" s="301"/>
      <c r="F20" s="301"/>
      <c r="G20" s="543"/>
      <c r="AE20" s="222"/>
      <c r="AF20" s="222"/>
      <c r="AH20" s="222"/>
      <c r="AI20" s="222"/>
    </row>
    <row r="21" spans="1:35" ht="30.75" customHeight="1">
      <c r="A21" s="462"/>
      <c r="B21" s="462"/>
      <c r="C21" s="462"/>
      <c r="D21" s="462"/>
      <c r="E21" s="462"/>
      <c r="F21" s="462"/>
      <c r="G21" s="462"/>
      <c r="H21" s="253"/>
      <c r="AD21" s="251" t="s">
        <v>262</v>
      </c>
      <c r="AE21" s="223" t="e">
        <f>#REF!-#REF!</f>
        <v>#REF!</v>
      </c>
      <c r="AG21" s="251" t="s">
        <v>282</v>
      </c>
      <c r="AH21" s="223" t="e">
        <f>#REF!-#REF!</f>
        <v>#REF!</v>
      </c>
    </row>
    <row r="22" spans="1:35" ht="18.600000000000001" customHeight="1">
      <c r="A22" s="1257"/>
      <c r="B22" s="1257"/>
      <c r="C22" s="1257"/>
      <c r="D22" s="1257"/>
      <c r="E22" s="1257"/>
      <c r="F22" s="1257"/>
      <c r="G22" s="1257"/>
      <c r="AD22" s="178" t="s">
        <v>288</v>
      </c>
      <c r="AE22" s="251" t="e">
        <f>IF(#REF!&gt;0,#REF!&amp; " Item(s) in Sch-3", "")</f>
        <v>#REF!</v>
      </c>
      <c r="AF22" s="223"/>
    </row>
    <row r="23" spans="1:35" ht="27.95" customHeight="1">
      <c r="A23" s="384"/>
      <c r="B23" s="384"/>
      <c r="C23" s="1256" t="s">
        <v>366</v>
      </c>
      <c r="D23" s="1256"/>
      <c r="E23" s="1256"/>
      <c r="F23" s="1256"/>
      <c r="G23" s="1256"/>
      <c r="AE23" s="251"/>
      <c r="AF23" s="223"/>
    </row>
    <row r="24" spans="1:35" ht="27.95" customHeight="1">
      <c r="A24" s="94" t="s">
        <v>398</v>
      </c>
      <c r="B24" s="108" t="str">
        <f>'Sch-1.'!B57</f>
        <v>--2025</v>
      </c>
      <c r="C24" s="1256" t="str">
        <f>"Printed Name   : " &amp; 'Sch-1.'!I58</f>
        <v xml:space="preserve">Printed Name   : </v>
      </c>
      <c r="D24" s="1256"/>
      <c r="E24" s="1256"/>
      <c r="F24" s="1256"/>
      <c r="G24" s="1256"/>
    </row>
    <row r="25" spans="1:35" ht="27.95" customHeight="1">
      <c r="A25" s="94" t="s">
        <v>399</v>
      </c>
      <c r="B25" s="104" t="str">
        <f>'Sch-1.'!B58</f>
        <v/>
      </c>
      <c r="C25" s="1256" t="str">
        <f>"Designation      : " &amp; 'Sch-1.'!I59</f>
        <v xml:space="preserve">Designation      : </v>
      </c>
      <c r="D25" s="1256"/>
      <c r="E25" s="1256"/>
      <c r="F25" s="1256"/>
      <c r="G25" s="1256"/>
    </row>
    <row r="26" spans="1:35" ht="27.95" customHeight="1">
      <c r="A26" s="381"/>
      <c r="B26" s="380"/>
      <c r="C26" s="1256" t="s">
        <v>312</v>
      </c>
      <c r="D26" s="1256"/>
      <c r="E26" s="1256"/>
      <c r="F26" s="1256"/>
      <c r="G26" s="1256"/>
    </row>
    <row r="27" spans="1:35" ht="27.95" customHeight="1">
      <c r="A27" s="381"/>
      <c r="B27" s="380"/>
      <c r="C27" s="301"/>
      <c r="D27" s="301"/>
      <c r="E27" s="301"/>
      <c r="F27" s="301"/>
      <c r="G27" s="301"/>
    </row>
    <row r="28" spans="1:35" ht="36.75" customHeight="1">
      <c r="A28" s="105" t="s">
        <v>72</v>
      </c>
      <c r="B28" s="1264" t="s">
        <v>374</v>
      </c>
      <c r="C28" s="1264"/>
      <c r="D28" s="1264"/>
      <c r="E28" s="1264"/>
      <c r="F28" s="1264"/>
      <c r="G28" s="1264"/>
    </row>
    <row r="29" spans="1:35" ht="31.5" customHeight="1">
      <c r="H29" s="254"/>
    </row>
    <row r="101" spans="1:12" s="178" customFormat="1">
      <c r="A101" s="199"/>
      <c r="B101" s="187"/>
      <c r="C101" s="187"/>
      <c r="D101" s="187"/>
      <c r="E101" s="187"/>
      <c r="F101" s="187"/>
      <c r="G101" s="187"/>
      <c r="H101" s="252"/>
      <c r="I101" s="378"/>
      <c r="J101" s="378"/>
      <c r="K101" s="378"/>
      <c r="L101" s="378"/>
    </row>
    <row r="102" spans="1:12" s="178" customFormat="1">
      <c r="A102" s="199"/>
      <c r="B102" s="187"/>
      <c r="C102" s="187"/>
      <c r="D102" s="187"/>
      <c r="E102" s="187"/>
      <c r="F102" s="187"/>
      <c r="G102" s="187"/>
      <c r="H102" s="252"/>
      <c r="I102" s="378"/>
      <c r="J102" s="378"/>
      <c r="K102" s="378"/>
      <c r="L102" s="378"/>
    </row>
    <row r="103" spans="1:12" s="178" customFormat="1">
      <c r="A103" s="199"/>
      <c r="B103" s="187"/>
      <c r="C103" s="187"/>
      <c r="D103" s="187"/>
      <c r="E103" s="187"/>
      <c r="F103" s="187"/>
      <c r="G103" s="187"/>
      <c r="H103" s="252"/>
      <c r="I103" s="378"/>
      <c r="J103" s="378"/>
      <c r="K103" s="378"/>
      <c r="L103" s="378"/>
    </row>
    <row r="104" spans="1:12" s="263" customFormat="1" hidden="1">
      <c r="A104" s="180" t="str">
        <f>A1</f>
        <v>SRTS-II/C&amp;M/WC-4284/NIT-268(E)/2025---SR2/T/S-MISC/DOM/C00/25/04425; RFX:5002004385</v>
      </c>
      <c r="B104" s="94"/>
      <c r="C104" s="183"/>
      <c r="D104" s="183"/>
      <c r="E104" s="183"/>
      <c r="F104" s="183"/>
      <c r="G104" s="183"/>
      <c r="H104" s="182"/>
    </row>
    <row r="105" spans="1:12" s="263" customFormat="1" hidden="1">
      <c r="A105" s="67"/>
      <c r="B105" s="87"/>
      <c r="C105" s="88"/>
      <c r="D105" s="88"/>
      <c r="E105" s="88"/>
      <c r="F105" s="88"/>
      <c r="G105" s="88"/>
      <c r="H105" s="182"/>
    </row>
    <row r="106" spans="1:12" s="263" customFormat="1" ht="35.25" hidden="1" customHeight="1">
      <c r="A106" s="1252" t="str">
        <f t="shared" ref="A106:C107" si="0">A3</f>
        <v>Implementation of 3rd Party Filed Quality Assurance for 765kV D/c Koppal PS- Narendra (New) Transmission line (TL02)</v>
      </c>
      <c r="B106" s="1252">
        <f t="shared" si="0"/>
        <v>0</v>
      </c>
      <c r="C106" s="1252">
        <f t="shared" si="0"/>
        <v>0</v>
      </c>
      <c r="D106" s="1252"/>
      <c r="E106" s="1252"/>
      <c r="F106" s="1252"/>
      <c r="G106" s="1252">
        <f>G3</f>
        <v>0</v>
      </c>
      <c r="H106" s="182"/>
    </row>
    <row r="107" spans="1:12" s="263" customFormat="1" hidden="1">
      <c r="A107" s="1236" t="str">
        <f t="shared" si="0"/>
        <v>(SCHEDULE OF RATES AND PRICES : TYPE TEST CHARGES)</v>
      </c>
      <c r="B107" s="1236">
        <f t="shared" si="0"/>
        <v>0</v>
      </c>
      <c r="C107" s="1236">
        <f t="shared" si="0"/>
        <v>0</v>
      </c>
      <c r="D107" s="1236"/>
      <c r="E107" s="1236"/>
      <c r="F107" s="1236"/>
      <c r="G107" s="1236">
        <f>G4</f>
        <v>0</v>
      </c>
      <c r="H107" s="182"/>
    </row>
    <row r="108" spans="1:12" s="263" customFormat="1" hidden="1">
      <c r="A108" s="68"/>
      <c r="B108" s="101"/>
      <c r="C108" s="101"/>
      <c r="D108" s="101"/>
      <c r="E108" s="101"/>
      <c r="F108" s="101"/>
      <c r="G108" s="101"/>
      <c r="H108" s="182"/>
    </row>
    <row r="109" spans="1:12" s="263" customFormat="1" hidden="1">
      <c r="A109" s="32" t="str">
        <f>A6</f>
        <v>Bidder’s Name and Address (Lead Partner) :</v>
      </c>
      <c r="B109" s="42"/>
      <c r="C109" s="42"/>
      <c r="D109" s="42"/>
      <c r="E109" s="42"/>
      <c r="F109" s="42"/>
      <c r="G109" s="63">
        <f t="shared" ref="G109:G114" si="1">G6</f>
        <v>0</v>
      </c>
      <c r="H109" s="182"/>
    </row>
    <row r="110" spans="1:12" s="263" customFormat="1" hidden="1">
      <c r="A110" s="1254" t="str">
        <f>A7</f>
        <v/>
      </c>
      <c r="B110" s="1254">
        <f t="shared" ref="B110:C114" si="2">B7</f>
        <v>0</v>
      </c>
      <c r="C110" s="1254">
        <f t="shared" si="2"/>
        <v>0</v>
      </c>
      <c r="D110" s="461"/>
      <c r="E110" s="461"/>
      <c r="F110" s="461"/>
      <c r="G110" s="62">
        <f t="shared" si="1"/>
        <v>0</v>
      </c>
      <c r="H110" s="182"/>
    </row>
    <row r="111" spans="1:12" s="263" customFormat="1" hidden="1">
      <c r="A111" s="43" t="str">
        <f>A8</f>
        <v>Name     :</v>
      </c>
      <c r="B111" s="1199" t="str">
        <f t="shared" si="2"/>
        <v/>
      </c>
      <c r="C111" s="1199">
        <f t="shared" si="2"/>
        <v>0</v>
      </c>
      <c r="D111" s="460"/>
      <c r="E111" s="460"/>
      <c r="F111" s="460"/>
      <c r="G111" s="62">
        <f t="shared" si="1"/>
        <v>0</v>
      </c>
      <c r="H111" s="182"/>
    </row>
    <row r="112" spans="1:12" s="263" customFormat="1" hidden="1">
      <c r="A112" s="43" t="str">
        <f>A9</f>
        <v>Address :</v>
      </c>
      <c r="B112" s="1199" t="str">
        <f t="shared" si="2"/>
        <v/>
      </c>
      <c r="C112" s="1199">
        <f t="shared" si="2"/>
        <v>0</v>
      </c>
      <c r="D112" s="460"/>
      <c r="E112" s="460"/>
      <c r="F112" s="460"/>
      <c r="G112" s="62">
        <f t="shared" si="1"/>
        <v>0</v>
      </c>
      <c r="H112" s="182"/>
    </row>
    <row r="113" spans="1:35" s="263" customFormat="1" hidden="1">
      <c r="A113" s="44"/>
      <c r="B113" s="1199" t="str">
        <f t="shared" si="2"/>
        <v/>
      </c>
      <c r="C113" s="1199">
        <f t="shared" si="2"/>
        <v>0</v>
      </c>
      <c r="D113" s="460"/>
      <c r="E113" s="460"/>
      <c r="F113" s="460"/>
      <c r="G113" s="62">
        <f t="shared" si="1"/>
        <v>0</v>
      </c>
      <c r="H113" s="182"/>
    </row>
    <row r="114" spans="1:35" s="263" customFormat="1" hidden="1">
      <c r="A114" s="44"/>
      <c r="B114" s="1199" t="str">
        <f t="shared" si="2"/>
        <v/>
      </c>
      <c r="C114" s="1199">
        <f t="shared" si="2"/>
        <v>0</v>
      </c>
      <c r="D114" s="460"/>
      <c r="E114" s="460"/>
      <c r="F114" s="460"/>
      <c r="G114" s="62">
        <f t="shared" si="1"/>
        <v>0</v>
      </c>
      <c r="H114" s="182"/>
    </row>
    <row r="115" spans="1:35" s="263" customFormat="1" hidden="1">
      <c r="A115" s="303"/>
      <c r="B115" s="33"/>
      <c r="C115" s="33"/>
      <c r="D115" s="33"/>
      <c r="E115" s="33"/>
      <c r="F115" s="33"/>
      <c r="G115" s="33"/>
      <c r="H115" s="182"/>
    </row>
    <row r="116" spans="1:35" s="263" customFormat="1" ht="33.75" hidden="1" customHeight="1">
      <c r="A116" s="301" t="str">
        <f>A14</f>
        <v>SL. NO.</v>
      </c>
      <c r="B116" s="306" t="str">
        <f>B14</f>
        <v>Description of Test</v>
      </c>
      <c r="C116" s="1261">
        <f>G14</f>
        <v>0</v>
      </c>
      <c r="D116" s="1261"/>
      <c r="E116" s="1261"/>
      <c r="F116" s="1261"/>
      <c r="G116" s="1261"/>
      <c r="H116" s="182"/>
      <c r="AE116" s="1261"/>
      <c r="AF116" s="1261"/>
      <c r="AH116" s="1261"/>
      <c r="AI116" s="1261"/>
    </row>
    <row r="117" spans="1:35" s="263" customFormat="1" hidden="1">
      <c r="A117" s="101" t="e">
        <f>#REF!</f>
        <v>#REF!</v>
      </c>
      <c r="B117" s="101" t="e">
        <f>#REF!</f>
        <v>#REF!</v>
      </c>
      <c r="C117" s="1259" t="e">
        <f>#REF!</f>
        <v>#REF!</v>
      </c>
      <c r="D117" s="1259"/>
      <c r="E117" s="1259"/>
      <c r="F117" s="1259"/>
      <c r="G117" s="1259"/>
      <c r="H117" s="182"/>
      <c r="AE117" s="1259"/>
      <c r="AF117" s="1259"/>
      <c r="AH117" s="1259"/>
      <c r="AI117" s="1259"/>
    </row>
    <row r="118" spans="1:35" s="263" customFormat="1" hidden="1">
      <c r="A118" s="308" t="e">
        <f>#REF!</f>
        <v>#REF!</v>
      </c>
      <c r="B118" s="309" t="e">
        <f>#REF!</f>
        <v>#REF!</v>
      </c>
      <c r="C118" s="1259"/>
      <c r="D118" s="1259"/>
      <c r="E118" s="1259"/>
      <c r="F118" s="1259"/>
      <c r="G118" s="1259"/>
      <c r="H118" s="182"/>
      <c r="AE118" s="1259"/>
      <c r="AF118" s="1259"/>
      <c r="AH118" s="1259"/>
      <c r="AI118" s="1259"/>
    </row>
    <row r="119" spans="1:35" s="263" customFormat="1" hidden="1">
      <c r="A119" s="310" t="e">
        <f>#REF!</f>
        <v>#REF!</v>
      </c>
      <c r="B119" s="311" t="e">
        <f>#REF!</f>
        <v>#REF!</v>
      </c>
      <c r="C119" s="1260" t="e">
        <f>#REF!</f>
        <v>#REF!</v>
      </c>
      <c r="D119" s="1260"/>
      <c r="E119" s="1260"/>
      <c r="F119" s="1260"/>
      <c r="G119" s="1260"/>
      <c r="H119" s="180"/>
      <c r="AE119" s="312"/>
      <c r="AF119" s="312"/>
      <c r="AH119" s="312"/>
      <c r="AI119" s="312"/>
    </row>
    <row r="120" spans="1:35" s="263" customFormat="1" hidden="1">
      <c r="A120" s="310" t="e">
        <f>#REF!</f>
        <v>#REF!</v>
      </c>
      <c r="B120" s="311" t="e">
        <f>#REF!</f>
        <v>#REF!</v>
      </c>
      <c r="C120" s="1260" t="e">
        <f>#REF!</f>
        <v>#REF!</v>
      </c>
      <c r="D120" s="1260"/>
      <c r="E120" s="1260"/>
      <c r="F120" s="1260"/>
      <c r="G120" s="1260"/>
      <c r="H120" s="180"/>
      <c r="AE120" s="313"/>
      <c r="AF120" s="313"/>
      <c r="AH120" s="312"/>
      <c r="AI120" s="313"/>
    </row>
    <row r="121" spans="1:35" s="263" customFormat="1" ht="20.100000000000001" hidden="1" customHeight="1">
      <c r="A121" s="314"/>
      <c r="B121" s="309" t="e">
        <f>#REF!</f>
        <v>#REF!</v>
      </c>
      <c r="C121" s="1260" t="e">
        <f>#REF!</f>
        <v>#REF!</v>
      </c>
      <c r="D121" s="1260"/>
      <c r="E121" s="1260"/>
      <c r="F121" s="1260"/>
      <c r="G121" s="1260"/>
      <c r="H121" s="182"/>
      <c r="AE121" s="313"/>
      <c r="AF121" s="313"/>
      <c r="AH121" s="313"/>
      <c r="AI121" s="313"/>
    </row>
    <row r="122" spans="1:35" s="263" customFormat="1" hidden="1">
      <c r="A122" s="308" t="e">
        <f>#REF!</f>
        <v>#REF!</v>
      </c>
      <c r="B122" s="309" t="e">
        <f>#REF!</f>
        <v>#REF!</v>
      </c>
      <c r="C122" s="1260"/>
      <c r="D122" s="1260"/>
      <c r="E122" s="1260"/>
      <c r="F122" s="1260"/>
      <c r="G122" s="1260"/>
      <c r="H122" s="182"/>
      <c r="AE122" s="1260"/>
      <c r="AF122" s="1260"/>
      <c r="AH122" s="1260"/>
      <c r="AI122" s="1260"/>
    </row>
    <row r="123" spans="1:35" s="263" customFormat="1" hidden="1">
      <c r="A123" s="315" t="e">
        <f>#REF!</f>
        <v>#REF!</v>
      </c>
      <c r="B123" s="309" t="e">
        <f>#REF!</f>
        <v>#REF!</v>
      </c>
      <c r="C123" s="1260"/>
      <c r="D123" s="1260"/>
      <c r="E123" s="1260"/>
      <c r="F123" s="1260"/>
      <c r="G123" s="1260"/>
      <c r="H123" s="182"/>
      <c r="AE123" s="1260"/>
      <c r="AF123" s="1260"/>
      <c r="AH123" s="1260"/>
      <c r="AI123" s="1260"/>
    </row>
    <row r="124" spans="1:35" s="263" customFormat="1" hidden="1">
      <c r="A124" s="316" t="e">
        <f>#REF!</f>
        <v>#REF!</v>
      </c>
      <c r="B124" s="309" t="e">
        <f>#REF!</f>
        <v>#REF!</v>
      </c>
      <c r="C124" s="1260"/>
      <c r="D124" s="1260"/>
      <c r="E124" s="1260"/>
      <c r="F124" s="1260"/>
      <c r="G124" s="1260"/>
      <c r="H124" s="182"/>
      <c r="AE124" s="1260"/>
      <c r="AF124" s="1260"/>
      <c r="AH124" s="1260"/>
      <c r="AI124" s="1260"/>
    </row>
    <row r="125" spans="1:35" s="263" customFormat="1" hidden="1">
      <c r="A125" s="310" t="e">
        <f>#REF!</f>
        <v>#REF!</v>
      </c>
      <c r="B125" s="311" t="e">
        <f>#REF!</f>
        <v>#REF!</v>
      </c>
      <c r="C125" s="1260" t="e">
        <f>#REF!</f>
        <v>#REF!</v>
      </c>
      <c r="D125" s="1260"/>
      <c r="E125" s="1260"/>
      <c r="F125" s="1260"/>
      <c r="G125" s="1260"/>
      <c r="H125" s="180"/>
      <c r="AE125" s="313"/>
      <c r="AF125" s="313"/>
      <c r="AH125" s="312"/>
      <c r="AI125" s="313"/>
    </row>
    <row r="126" spans="1:35" s="263" customFormat="1" hidden="1">
      <c r="A126" s="310" t="e">
        <f>#REF!</f>
        <v>#REF!</v>
      </c>
      <c r="B126" s="311" t="e">
        <f>#REF!</f>
        <v>#REF!</v>
      </c>
      <c r="C126" s="1260" t="e">
        <f>#REF!</f>
        <v>#REF!</v>
      </c>
      <c r="D126" s="1260"/>
      <c r="E126" s="1260"/>
      <c r="F126" s="1260"/>
      <c r="G126" s="1260"/>
      <c r="H126" s="180"/>
      <c r="AE126" s="313"/>
      <c r="AF126" s="313"/>
      <c r="AH126" s="312"/>
      <c r="AI126" s="313"/>
    </row>
    <row r="127" spans="1:35" s="263" customFormat="1" hidden="1">
      <c r="A127" s="310" t="e">
        <f>#REF!</f>
        <v>#REF!</v>
      </c>
      <c r="B127" s="311" t="e">
        <f>#REF!</f>
        <v>#REF!</v>
      </c>
      <c r="C127" s="1260" t="e">
        <f>#REF!</f>
        <v>#REF!</v>
      </c>
      <c r="D127" s="1260"/>
      <c r="E127" s="1260"/>
      <c r="F127" s="1260"/>
      <c r="G127" s="1260"/>
      <c r="H127" s="180"/>
      <c r="AE127" s="313"/>
      <c r="AF127" s="313"/>
      <c r="AH127" s="312"/>
      <c r="AI127" s="313"/>
    </row>
    <row r="128" spans="1:35" s="263" customFormat="1" hidden="1">
      <c r="A128" s="310" t="e">
        <f>#REF!</f>
        <v>#REF!</v>
      </c>
      <c r="B128" s="311" t="e">
        <f>#REF!</f>
        <v>#REF!</v>
      </c>
      <c r="C128" s="1260" t="e">
        <f>#REF!</f>
        <v>#REF!</v>
      </c>
      <c r="D128" s="1260"/>
      <c r="E128" s="1260"/>
      <c r="F128" s="1260"/>
      <c r="G128" s="1260"/>
      <c r="H128" s="180"/>
      <c r="AE128" s="313"/>
      <c r="AF128" s="313"/>
      <c r="AH128" s="312"/>
      <c r="AI128" s="313"/>
    </row>
    <row r="129" spans="1:35" s="263" customFormat="1" hidden="1">
      <c r="A129" s="310"/>
      <c r="B129" s="309" t="e">
        <f>#REF!</f>
        <v>#REF!</v>
      </c>
      <c r="C129" s="1260" t="e">
        <f>#REF!</f>
        <v>#REF!</v>
      </c>
      <c r="D129" s="1260"/>
      <c r="E129" s="1260"/>
      <c r="F129" s="1260"/>
      <c r="G129" s="1260"/>
      <c r="H129" s="180"/>
      <c r="AE129" s="313"/>
      <c r="AF129" s="313"/>
      <c r="AH129" s="313"/>
      <c r="AI129" s="313"/>
    </row>
    <row r="130" spans="1:35" s="263" customFormat="1" ht="20.100000000000001" hidden="1" customHeight="1">
      <c r="A130" s="316" t="e">
        <f>#REF!</f>
        <v>#REF!</v>
      </c>
      <c r="B130" s="309" t="e">
        <f>#REF!</f>
        <v>#REF!</v>
      </c>
      <c r="C130" s="1260"/>
      <c r="D130" s="1260"/>
      <c r="E130" s="1260"/>
      <c r="F130" s="1260"/>
      <c r="G130" s="1260"/>
      <c r="H130" s="180"/>
      <c r="AE130" s="313"/>
      <c r="AF130" s="313"/>
      <c r="AH130" s="313"/>
      <c r="AI130" s="313"/>
    </row>
    <row r="131" spans="1:35" s="263" customFormat="1" hidden="1">
      <c r="A131" s="310" t="e">
        <f>#REF!</f>
        <v>#REF!</v>
      </c>
      <c r="B131" s="311" t="e">
        <f>#REF!</f>
        <v>#REF!</v>
      </c>
      <c r="C131" s="1260" t="e">
        <f>#REF!</f>
        <v>#REF!</v>
      </c>
      <c r="D131" s="1260"/>
      <c r="E131" s="1260"/>
      <c r="F131" s="1260"/>
      <c r="G131" s="1260"/>
      <c r="H131" s="180"/>
      <c r="AE131" s="313"/>
      <c r="AF131" s="313"/>
      <c r="AH131" s="312"/>
      <c r="AI131" s="313"/>
    </row>
    <row r="132" spans="1:35" s="263" customFormat="1" hidden="1">
      <c r="A132" s="310" t="e">
        <f>#REF!</f>
        <v>#REF!</v>
      </c>
      <c r="B132" s="311" t="e">
        <f>#REF!</f>
        <v>#REF!</v>
      </c>
      <c r="C132" s="1260" t="e">
        <f>#REF!</f>
        <v>#REF!</v>
      </c>
      <c r="D132" s="1260"/>
      <c r="E132" s="1260"/>
      <c r="F132" s="1260"/>
      <c r="G132" s="1260"/>
      <c r="H132" s="180"/>
      <c r="AE132" s="313"/>
      <c r="AF132" s="313"/>
      <c r="AH132" s="312"/>
      <c r="AI132" s="313"/>
    </row>
    <row r="133" spans="1:35" s="263" customFormat="1" ht="20.100000000000001" hidden="1" customHeight="1">
      <c r="A133" s="310" t="e">
        <f>#REF!</f>
        <v>#REF!</v>
      </c>
      <c r="B133" s="311" t="e">
        <f>#REF!</f>
        <v>#REF!</v>
      </c>
      <c r="C133" s="1260" t="e">
        <f>#REF!</f>
        <v>#REF!</v>
      </c>
      <c r="D133" s="1260"/>
      <c r="E133" s="1260"/>
      <c r="F133" s="1260"/>
      <c r="G133" s="1260"/>
      <c r="H133" s="180"/>
      <c r="AE133" s="313"/>
      <c r="AF133" s="313"/>
      <c r="AH133" s="312"/>
      <c r="AI133" s="313"/>
    </row>
    <row r="134" spans="1:35" s="263" customFormat="1" hidden="1">
      <c r="A134" s="310" t="e">
        <f>#REF!</f>
        <v>#REF!</v>
      </c>
      <c r="B134" s="311" t="e">
        <f>#REF!</f>
        <v>#REF!</v>
      </c>
      <c r="C134" s="1260" t="e">
        <f>#REF!</f>
        <v>#REF!</v>
      </c>
      <c r="D134" s="1260"/>
      <c r="E134" s="1260"/>
      <c r="F134" s="1260"/>
      <c r="G134" s="1260"/>
      <c r="H134" s="180"/>
      <c r="AE134" s="313"/>
      <c r="AF134" s="313"/>
      <c r="AH134" s="312"/>
      <c r="AI134" s="313"/>
    </row>
    <row r="135" spans="1:35" s="264" customFormat="1" ht="20.100000000000001" hidden="1" customHeight="1">
      <c r="A135" s="317"/>
      <c r="B135" s="309" t="e">
        <f>#REF!</f>
        <v>#REF!</v>
      </c>
      <c r="C135" s="1260" t="e">
        <f>#REF!</f>
        <v>#REF!</v>
      </c>
      <c r="D135" s="1260"/>
      <c r="E135" s="1260"/>
      <c r="F135" s="1260"/>
      <c r="G135" s="1260"/>
      <c r="H135" s="180"/>
      <c r="AE135" s="313"/>
      <c r="AF135" s="313"/>
      <c r="AH135" s="313"/>
      <c r="AI135" s="313"/>
    </row>
    <row r="136" spans="1:35" s="263" customFormat="1" ht="24" hidden="1" customHeight="1">
      <c r="A136" s="316" t="e">
        <f>#REF!</f>
        <v>#REF!</v>
      </c>
      <c r="B136" s="309" t="e">
        <f>#REF!</f>
        <v>#REF!</v>
      </c>
      <c r="C136" s="1260"/>
      <c r="D136" s="1260"/>
      <c r="E136" s="1260"/>
      <c r="F136" s="1260"/>
      <c r="G136" s="1260"/>
      <c r="H136" s="180"/>
      <c r="AE136" s="313"/>
      <c r="AF136" s="313"/>
      <c r="AH136" s="313"/>
      <c r="AI136" s="313"/>
    </row>
    <row r="137" spans="1:35" s="263" customFormat="1" hidden="1">
      <c r="A137" s="310" t="e">
        <f>#REF!</f>
        <v>#REF!</v>
      </c>
      <c r="B137" s="311" t="e">
        <f>#REF!</f>
        <v>#REF!</v>
      </c>
      <c r="C137" s="1260" t="e">
        <f>#REF!</f>
        <v>#REF!</v>
      </c>
      <c r="D137" s="1260"/>
      <c r="E137" s="1260"/>
      <c r="F137" s="1260"/>
      <c r="G137" s="1260"/>
      <c r="H137" s="180"/>
      <c r="AE137" s="313"/>
      <c r="AF137" s="313"/>
      <c r="AH137" s="312"/>
      <c r="AI137" s="313"/>
    </row>
    <row r="138" spans="1:35" s="263" customFormat="1" hidden="1">
      <c r="A138" s="310" t="e">
        <f>#REF!</f>
        <v>#REF!</v>
      </c>
      <c r="B138" s="311" t="e">
        <f>#REF!</f>
        <v>#REF!</v>
      </c>
      <c r="C138" s="1260" t="e">
        <f>#REF!</f>
        <v>#REF!</v>
      </c>
      <c r="D138" s="1260"/>
      <c r="E138" s="1260"/>
      <c r="F138" s="1260"/>
      <c r="G138" s="1260"/>
      <c r="H138" s="180"/>
      <c r="AE138" s="313"/>
      <c r="AF138" s="313"/>
      <c r="AH138" s="312"/>
      <c r="AI138" s="313"/>
    </row>
    <row r="139" spans="1:35" s="263" customFormat="1" ht="33" hidden="1" customHeight="1">
      <c r="A139" s="310" t="e">
        <f>#REF!</f>
        <v>#REF!</v>
      </c>
      <c r="B139" s="311" t="e">
        <f>#REF!</f>
        <v>#REF!</v>
      </c>
      <c r="C139" s="1260" t="e">
        <f>#REF!</f>
        <v>#REF!</v>
      </c>
      <c r="D139" s="1260"/>
      <c r="E139" s="1260"/>
      <c r="F139" s="1260"/>
      <c r="G139" s="1260"/>
      <c r="H139" s="180"/>
      <c r="AE139" s="313"/>
      <c r="AF139" s="313"/>
      <c r="AH139" s="312"/>
      <c r="AI139" s="313"/>
    </row>
    <row r="140" spans="1:35" s="264" customFormat="1" ht="20.100000000000001" hidden="1" customHeight="1">
      <c r="A140" s="310"/>
      <c r="B140" s="309" t="e">
        <f>#REF!</f>
        <v>#REF!</v>
      </c>
      <c r="C140" s="1260" t="e">
        <f>#REF!</f>
        <v>#REF!</v>
      </c>
      <c r="D140" s="1260"/>
      <c r="E140" s="1260"/>
      <c r="F140" s="1260"/>
      <c r="G140" s="1260"/>
      <c r="H140" s="180"/>
      <c r="AE140" s="313"/>
      <c r="AF140" s="313"/>
      <c r="AH140" s="313"/>
      <c r="AI140" s="313"/>
    </row>
    <row r="141" spans="1:35" s="263" customFormat="1" ht="20.100000000000001" hidden="1" customHeight="1">
      <c r="A141" s="316" t="e">
        <f>#REF!</f>
        <v>#REF!</v>
      </c>
      <c r="B141" s="309" t="e">
        <f>#REF!</f>
        <v>#REF!</v>
      </c>
      <c r="C141" s="1260"/>
      <c r="D141" s="1260"/>
      <c r="E141" s="1260"/>
      <c r="F141" s="1260"/>
      <c r="G141" s="1260"/>
      <c r="H141" s="180"/>
      <c r="AE141" s="313"/>
      <c r="AF141" s="313"/>
      <c r="AH141" s="313"/>
      <c r="AI141" s="313"/>
    </row>
    <row r="142" spans="1:35" s="263" customFormat="1" hidden="1">
      <c r="A142" s="310" t="e">
        <f>#REF!</f>
        <v>#REF!</v>
      </c>
      <c r="B142" s="311" t="e">
        <f>#REF!</f>
        <v>#REF!</v>
      </c>
      <c r="C142" s="1260" t="e">
        <f>#REF!</f>
        <v>#REF!</v>
      </c>
      <c r="D142" s="1260"/>
      <c r="E142" s="1260"/>
      <c r="F142" s="1260"/>
      <c r="G142" s="1260"/>
      <c r="H142" s="180"/>
      <c r="AE142" s="313"/>
      <c r="AF142" s="313"/>
      <c r="AH142" s="312"/>
      <c r="AI142" s="313"/>
    </row>
    <row r="143" spans="1:35" s="263" customFormat="1" hidden="1">
      <c r="A143" s="310" t="e">
        <f>#REF!</f>
        <v>#REF!</v>
      </c>
      <c r="B143" s="311" t="e">
        <f>#REF!</f>
        <v>#REF!</v>
      </c>
      <c r="C143" s="1260" t="e">
        <f>#REF!</f>
        <v>#REF!</v>
      </c>
      <c r="D143" s="1260"/>
      <c r="E143" s="1260"/>
      <c r="F143" s="1260"/>
      <c r="G143" s="1260"/>
      <c r="H143" s="180"/>
      <c r="AE143" s="313"/>
      <c r="AF143" s="313"/>
      <c r="AH143" s="312"/>
      <c r="AI143" s="313"/>
    </row>
    <row r="144" spans="1:35" s="263" customFormat="1" hidden="1">
      <c r="A144" s="310" t="e">
        <f>#REF!</f>
        <v>#REF!</v>
      </c>
      <c r="B144" s="311" t="e">
        <f>#REF!</f>
        <v>#REF!</v>
      </c>
      <c r="C144" s="1260" t="e">
        <f>#REF!</f>
        <v>#REF!</v>
      </c>
      <c r="D144" s="1260"/>
      <c r="E144" s="1260"/>
      <c r="F144" s="1260"/>
      <c r="G144" s="1260"/>
      <c r="H144" s="180"/>
      <c r="AE144" s="313"/>
      <c r="AF144" s="313"/>
      <c r="AH144" s="312"/>
      <c r="AI144" s="313"/>
    </row>
    <row r="145" spans="1:35" s="263" customFormat="1" hidden="1">
      <c r="A145" s="310"/>
      <c r="B145" s="309" t="e">
        <f>#REF!</f>
        <v>#REF!</v>
      </c>
      <c r="C145" s="1260" t="e">
        <f>#REF!</f>
        <v>#REF!</v>
      </c>
      <c r="D145" s="1260"/>
      <c r="E145" s="1260"/>
      <c r="F145" s="1260"/>
      <c r="G145" s="1260"/>
      <c r="H145" s="180"/>
      <c r="AE145" s="313"/>
      <c r="AF145" s="313"/>
      <c r="AH145" s="313"/>
      <c r="AI145" s="313"/>
    </row>
    <row r="146" spans="1:35" s="263" customFormat="1" ht="20.100000000000001" hidden="1" customHeight="1">
      <c r="A146" s="316" t="e">
        <f>#REF!</f>
        <v>#REF!</v>
      </c>
      <c r="B146" s="309" t="e">
        <f>#REF!</f>
        <v>#REF!</v>
      </c>
      <c r="C146" s="1260"/>
      <c r="D146" s="1260"/>
      <c r="E146" s="1260"/>
      <c r="F146" s="1260"/>
      <c r="G146" s="1260"/>
      <c r="H146" s="180"/>
      <c r="AE146" s="313"/>
      <c r="AF146" s="313"/>
      <c r="AH146" s="313"/>
      <c r="AI146" s="313"/>
    </row>
    <row r="147" spans="1:35" s="263" customFormat="1" hidden="1">
      <c r="A147" s="310" t="e">
        <f>#REF!</f>
        <v>#REF!</v>
      </c>
      <c r="B147" s="311" t="e">
        <f>#REF!</f>
        <v>#REF!</v>
      </c>
      <c r="C147" s="1260" t="e">
        <f>#REF!</f>
        <v>#REF!</v>
      </c>
      <c r="D147" s="1260"/>
      <c r="E147" s="1260"/>
      <c r="F147" s="1260"/>
      <c r="G147" s="1260"/>
      <c r="H147" s="180"/>
      <c r="AE147" s="313"/>
      <c r="AF147" s="313"/>
      <c r="AH147" s="312"/>
      <c r="AI147" s="313"/>
    </row>
    <row r="148" spans="1:35" s="263" customFormat="1" hidden="1">
      <c r="A148" s="310" t="e">
        <f>#REF!</f>
        <v>#REF!</v>
      </c>
      <c r="B148" s="311" t="e">
        <f>#REF!</f>
        <v>#REF!</v>
      </c>
      <c r="C148" s="1260" t="e">
        <f>#REF!</f>
        <v>#REF!</v>
      </c>
      <c r="D148" s="1260"/>
      <c r="E148" s="1260"/>
      <c r="F148" s="1260"/>
      <c r="G148" s="1260"/>
      <c r="H148" s="180"/>
      <c r="AE148" s="313"/>
      <c r="AF148" s="313"/>
      <c r="AH148" s="312"/>
      <c r="AI148" s="313"/>
    </row>
    <row r="149" spans="1:35" s="263" customFormat="1" hidden="1">
      <c r="A149" s="310" t="e">
        <f>#REF!</f>
        <v>#REF!</v>
      </c>
      <c r="B149" s="311" t="e">
        <f>#REF!</f>
        <v>#REF!</v>
      </c>
      <c r="C149" s="1260" t="e">
        <f>#REF!</f>
        <v>#REF!</v>
      </c>
      <c r="D149" s="1260"/>
      <c r="E149" s="1260"/>
      <c r="F149" s="1260"/>
      <c r="G149" s="1260"/>
      <c r="H149" s="180"/>
      <c r="AE149" s="313"/>
      <c r="AF149" s="313"/>
      <c r="AH149" s="312"/>
      <c r="AI149" s="313"/>
    </row>
    <row r="150" spans="1:35" s="263" customFormat="1" hidden="1">
      <c r="A150" s="310" t="e">
        <f>#REF!</f>
        <v>#REF!</v>
      </c>
      <c r="B150" s="311" t="e">
        <f>#REF!</f>
        <v>#REF!</v>
      </c>
      <c r="C150" s="1260" t="e">
        <f>#REF!</f>
        <v>#REF!</v>
      </c>
      <c r="D150" s="1260"/>
      <c r="E150" s="1260"/>
      <c r="F150" s="1260"/>
      <c r="G150" s="1260"/>
      <c r="H150" s="180"/>
      <c r="AE150" s="313"/>
      <c r="AF150" s="313"/>
      <c r="AH150" s="312"/>
      <c r="AI150" s="313"/>
    </row>
    <row r="151" spans="1:35" s="264" customFormat="1" ht="20.100000000000001" hidden="1" customHeight="1">
      <c r="A151" s="310"/>
      <c r="B151" s="309" t="e">
        <f>#REF!</f>
        <v>#REF!</v>
      </c>
      <c r="C151" s="1260" t="e">
        <f>#REF!</f>
        <v>#REF!</v>
      </c>
      <c r="D151" s="1260"/>
      <c r="E151" s="1260"/>
      <c r="F151" s="1260"/>
      <c r="G151" s="1260"/>
      <c r="H151" s="180"/>
      <c r="AE151" s="313"/>
      <c r="AF151" s="313"/>
      <c r="AH151" s="313"/>
      <c r="AI151" s="313"/>
    </row>
    <row r="152" spans="1:35" s="263" customFormat="1" ht="20.100000000000001" hidden="1" customHeight="1">
      <c r="A152" s="318"/>
      <c r="B152" s="309" t="e">
        <f>#REF!</f>
        <v>#REF!</v>
      </c>
      <c r="C152" s="1260" t="e">
        <f>#REF!</f>
        <v>#REF!</v>
      </c>
      <c r="D152" s="1260"/>
      <c r="E152" s="1260"/>
      <c r="F152" s="1260"/>
      <c r="G152" s="1260"/>
      <c r="H152" s="180"/>
      <c r="AE152" s="313"/>
      <c r="AF152" s="313"/>
      <c r="AH152" s="313"/>
      <c r="AI152" s="313"/>
    </row>
    <row r="153" spans="1:35" s="263" customFormat="1" hidden="1">
      <c r="A153" s="318"/>
      <c r="B153" s="309"/>
      <c r="C153" s="1260"/>
      <c r="D153" s="1260"/>
      <c r="E153" s="1260"/>
      <c r="F153" s="1260"/>
      <c r="G153" s="1260"/>
      <c r="H153" s="180"/>
      <c r="AE153" s="313"/>
      <c r="AF153" s="313"/>
      <c r="AH153" s="313"/>
      <c r="AI153" s="313"/>
    </row>
    <row r="154" spans="1:35" s="263" customFormat="1" ht="20.100000000000001" hidden="1" customHeight="1">
      <c r="A154" s="315" t="e">
        <f>#REF!</f>
        <v>#REF!</v>
      </c>
      <c r="B154" s="309" t="e">
        <f>#REF!</f>
        <v>#REF!</v>
      </c>
      <c r="C154" s="1260"/>
      <c r="D154" s="1260"/>
      <c r="E154" s="1260"/>
      <c r="F154" s="1260"/>
      <c r="G154" s="1260"/>
      <c r="H154" s="180"/>
      <c r="AE154" s="313"/>
      <c r="AF154" s="313"/>
      <c r="AH154" s="313"/>
      <c r="AI154" s="313"/>
    </row>
    <row r="155" spans="1:35" s="263" customFormat="1" ht="30" hidden="1" customHeight="1">
      <c r="A155" s="316" t="e">
        <f>#REF!</f>
        <v>#REF!</v>
      </c>
      <c r="B155" s="309" t="e">
        <f>#REF!</f>
        <v>#REF!</v>
      </c>
      <c r="C155" s="1260"/>
      <c r="D155" s="1260"/>
      <c r="E155" s="1260"/>
      <c r="F155" s="1260"/>
      <c r="G155" s="1260"/>
      <c r="H155" s="180"/>
      <c r="AE155" s="313"/>
      <c r="AF155" s="313"/>
      <c r="AH155" s="313"/>
      <c r="AI155" s="313"/>
    </row>
    <row r="156" spans="1:35" s="263" customFormat="1" hidden="1">
      <c r="A156" s="310" t="e">
        <f>#REF!</f>
        <v>#REF!</v>
      </c>
      <c r="B156" s="311" t="e">
        <f>#REF!</f>
        <v>#REF!</v>
      </c>
      <c r="C156" s="1260" t="e">
        <f>#REF!</f>
        <v>#REF!</v>
      </c>
      <c r="D156" s="1260"/>
      <c r="E156" s="1260"/>
      <c r="F156" s="1260"/>
      <c r="G156" s="1260"/>
      <c r="H156" s="180"/>
      <c r="AE156" s="313"/>
      <c r="AF156" s="313"/>
      <c r="AH156" s="312"/>
      <c r="AI156" s="313"/>
    </row>
    <row r="157" spans="1:35" s="263" customFormat="1" hidden="1">
      <c r="A157" s="310" t="e">
        <f>#REF!</f>
        <v>#REF!</v>
      </c>
      <c r="B157" s="311" t="e">
        <f>#REF!</f>
        <v>#REF!</v>
      </c>
      <c r="C157" s="1260" t="e">
        <f>#REF!</f>
        <v>#REF!</v>
      </c>
      <c r="D157" s="1260"/>
      <c r="E157" s="1260"/>
      <c r="F157" s="1260"/>
      <c r="G157" s="1260"/>
      <c r="H157" s="180"/>
      <c r="AE157" s="313"/>
      <c r="AF157" s="313"/>
      <c r="AH157" s="312"/>
      <c r="AI157" s="313"/>
    </row>
    <row r="158" spans="1:35" s="263" customFormat="1" hidden="1">
      <c r="A158" s="310" t="e">
        <f>#REF!</f>
        <v>#REF!</v>
      </c>
      <c r="B158" s="311" t="e">
        <f>#REF!</f>
        <v>#REF!</v>
      </c>
      <c r="C158" s="1260" t="e">
        <f>#REF!</f>
        <v>#REF!</v>
      </c>
      <c r="D158" s="1260"/>
      <c r="E158" s="1260"/>
      <c r="F158" s="1260"/>
      <c r="G158" s="1260"/>
      <c r="H158" s="180"/>
      <c r="AE158" s="313"/>
      <c r="AF158" s="313"/>
      <c r="AH158" s="312"/>
      <c r="AI158" s="313"/>
    </row>
    <row r="159" spans="1:35" s="263" customFormat="1" ht="20.100000000000001" hidden="1" customHeight="1">
      <c r="A159" s="319"/>
      <c r="B159" s="309" t="e">
        <f>#REF!</f>
        <v>#REF!</v>
      </c>
      <c r="C159" s="1260" t="e">
        <f>#REF!</f>
        <v>#REF!</v>
      </c>
      <c r="D159" s="1260"/>
      <c r="E159" s="1260"/>
      <c r="F159" s="1260"/>
      <c r="G159" s="1260"/>
      <c r="H159" s="180"/>
      <c r="AE159" s="313"/>
      <c r="AF159" s="313"/>
      <c r="AH159" s="313"/>
      <c r="AI159" s="313"/>
    </row>
    <row r="160" spans="1:35" s="263" customFormat="1" ht="20.100000000000001" hidden="1" customHeight="1">
      <c r="A160" s="318"/>
      <c r="B160" s="309" t="e">
        <f>#REF!</f>
        <v>#REF!</v>
      </c>
      <c r="C160" s="1260" t="e">
        <f>#REF!</f>
        <v>#REF!</v>
      </c>
      <c r="D160" s="1260"/>
      <c r="E160" s="1260"/>
      <c r="F160" s="1260"/>
      <c r="G160" s="1260"/>
      <c r="H160" s="180"/>
      <c r="AE160" s="313"/>
      <c r="AF160" s="313"/>
      <c r="AH160" s="313"/>
      <c r="AI160" s="313"/>
    </row>
    <row r="161" spans="1:35" s="263" customFormat="1" ht="20.100000000000001" hidden="1" customHeight="1">
      <c r="A161" s="308" t="e">
        <f>#REF!</f>
        <v>#REF!</v>
      </c>
      <c r="B161" s="309" t="e">
        <f>#REF!</f>
        <v>#REF!</v>
      </c>
      <c r="C161" s="1260"/>
      <c r="D161" s="1260"/>
      <c r="E161" s="1260"/>
      <c r="F161" s="1260"/>
      <c r="G161" s="1260"/>
      <c r="H161" s="180"/>
      <c r="AE161" s="313"/>
      <c r="AF161" s="313"/>
      <c r="AH161" s="313"/>
      <c r="AI161" s="313"/>
    </row>
    <row r="162" spans="1:35" s="263" customFormat="1" ht="30" hidden="1" customHeight="1">
      <c r="A162" s="315" t="e">
        <f>#REF!</f>
        <v>#REF!</v>
      </c>
      <c r="B162" s="309" t="e">
        <f>#REF!</f>
        <v>#REF!</v>
      </c>
      <c r="C162" s="1260"/>
      <c r="D162" s="1260"/>
      <c r="E162" s="1260"/>
      <c r="F162" s="1260"/>
      <c r="G162" s="1260"/>
      <c r="H162" s="180"/>
      <c r="AE162" s="313"/>
      <c r="AF162" s="313"/>
      <c r="AH162" s="313"/>
      <c r="AI162" s="313"/>
    </row>
    <row r="163" spans="1:35" s="263" customFormat="1" ht="20.100000000000001" hidden="1" customHeight="1">
      <c r="A163" s="310" t="e">
        <f>#REF!</f>
        <v>#REF!</v>
      </c>
      <c r="B163" s="311" t="e">
        <f>#REF!</f>
        <v>#REF!</v>
      </c>
      <c r="C163" s="1260" t="e">
        <f>#REF!</f>
        <v>#REF!</v>
      </c>
      <c r="D163" s="1260"/>
      <c r="E163" s="1260"/>
      <c r="F163" s="1260"/>
      <c r="G163" s="1260"/>
      <c r="H163" s="180"/>
      <c r="AE163" s="313"/>
      <c r="AF163" s="313"/>
      <c r="AH163" s="312"/>
      <c r="AI163" s="313"/>
    </row>
    <row r="164" spans="1:35" s="263" customFormat="1" ht="20.100000000000001" hidden="1" customHeight="1">
      <c r="A164" s="310" t="e">
        <f>#REF!</f>
        <v>#REF!</v>
      </c>
      <c r="B164" s="311" t="e">
        <f>#REF!</f>
        <v>#REF!</v>
      </c>
      <c r="C164" s="1260" t="e">
        <f>#REF!</f>
        <v>#REF!</v>
      </c>
      <c r="D164" s="1260"/>
      <c r="E164" s="1260"/>
      <c r="F164" s="1260"/>
      <c r="G164" s="1260"/>
      <c r="H164" s="180"/>
      <c r="AE164" s="313"/>
      <c r="AF164" s="313"/>
      <c r="AH164" s="312"/>
      <c r="AI164" s="313"/>
    </row>
    <row r="165" spans="1:35" s="263" customFormat="1" ht="20.100000000000001" hidden="1" customHeight="1">
      <c r="A165" s="310" t="e">
        <f>#REF!</f>
        <v>#REF!</v>
      </c>
      <c r="B165" s="311" t="e">
        <f>#REF!</f>
        <v>#REF!</v>
      </c>
      <c r="C165" s="1260" t="e">
        <f>#REF!</f>
        <v>#REF!</v>
      </c>
      <c r="D165" s="1260"/>
      <c r="E165" s="1260"/>
      <c r="F165" s="1260"/>
      <c r="G165" s="1260"/>
      <c r="H165" s="180"/>
      <c r="AE165" s="313"/>
      <c r="AF165" s="313"/>
      <c r="AH165" s="312"/>
      <c r="AI165" s="313"/>
    </row>
    <row r="166" spans="1:35" s="263" customFormat="1" ht="20.100000000000001" hidden="1" customHeight="1">
      <c r="A166" s="310" t="e">
        <f>#REF!</f>
        <v>#REF!</v>
      </c>
      <c r="B166" s="311" t="e">
        <f>#REF!</f>
        <v>#REF!</v>
      </c>
      <c r="C166" s="1260" t="e">
        <f>#REF!</f>
        <v>#REF!</v>
      </c>
      <c r="D166" s="1260"/>
      <c r="E166" s="1260"/>
      <c r="F166" s="1260"/>
      <c r="G166" s="1260"/>
      <c r="H166" s="180"/>
      <c r="AE166" s="313"/>
      <c r="AF166" s="313"/>
      <c r="AH166" s="312"/>
      <c r="AI166" s="313"/>
    </row>
    <row r="167" spans="1:35" s="263" customFormat="1" ht="20.100000000000001" hidden="1" customHeight="1">
      <c r="A167" s="310" t="e">
        <f>#REF!</f>
        <v>#REF!</v>
      </c>
      <c r="B167" s="311" t="e">
        <f>#REF!</f>
        <v>#REF!</v>
      </c>
      <c r="C167" s="1260" t="e">
        <f>#REF!</f>
        <v>#REF!</v>
      </c>
      <c r="D167" s="1260"/>
      <c r="E167" s="1260"/>
      <c r="F167" s="1260"/>
      <c r="G167" s="1260"/>
      <c r="H167" s="180"/>
      <c r="AE167" s="313"/>
      <c r="AF167" s="313"/>
      <c r="AH167" s="312"/>
      <c r="AI167" s="313"/>
    </row>
    <row r="168" spans="1:35" s="263" customFormat="1" ht="20.100000000000001" hidden="1" customHeight="1">
      <c r="A168" s="314"/>
      <c r="B168" s="309" t="e">
        <f>#REF!</f>
        <v>#REF!</v>
      </c>
      <c r="C168" s="1260" t="e">
        <f>#REF!</f>
        <v>#REF!</v>
      </c>
      <c r="D168" s="1260"/>
      <c r="E168" s="1260"/>
      <c r="F168" s="1260"/>
      <c r="G168" s="1260"/>
      <c r="H168" s="180"/>
      <c r="AE168" s="313"/>
      <c r="AF168" s="313"/>
      <c r="AH168" s="313"/>
      <c r="AI168" s="313"/>
    </row>
    <row r="169" spans="1:35" s="263" customFormat="1" ht="20.100000000000001" hidden="1" customHeight="1">
      <c r="A169" s="315" t="e">
        <f>#REF!</f>
        <v>#REF!</v>
      </c>
      <c r="B169" s="309" t="e">
        <f>#REF!</f>
        <v>#REF!</v>
      </c>
      <c r="C169" s="1260"/>
      <c r="D169" s="1260"/>
      <c r="E169" s="1260"/>
      <c r="F169" s="1260"/>
      <c r="G169" s="1260"/>
      <c r="H169" s="180"/>
      <c r="AE169" s="313"/>
      <c r="AF169" s="313"/>
      <c r="AH169" s="313"/>
      <c r="AI169" s="313"/>
    </row>
    <row r="170" spans="1:35" s="263" customFormat="1" ht="20.100000000000001" hidden="1" customHeight="1">
      <c r="A170" s="310" t="e">
        <f>#REF!</f>
        <v>#REF!</v>
      </c>
      <c r="B170" s="320" t="e">
        <f>#REF!</f>
        <v>#REF!</v>
      </c>
      <c r="C170" s="1260" t="e">
        <f>#REF!</f>
        <v>#REF!</v>
      </c>
      <c r="D170" s="1260"/>
      <c r="E170" s="1260"/>
      <c r="F170" s="1260"/>
      <c r="G170" s="1260"/>
      <c r="H170" s="180"/>
      <c r="AE170" s="313"/>
      <c r="AF170" s="313"/>
      <c r="AH170" s="312"/>
      <c r="AI170" s="313"/>
    </row>
    <row r="171" spans="1:35" s="263" customFormat="1" ht="20.100000000000001" hidden="1" customHeight="1">
      <c r="A171" s="310" t="e">
        <f>#REF!</f>
        <v>#REF!</v>
      </c>
      <c r="B171" s="320" t="e">
        <f>#REF!</f>
        <v>#REF!</v>
      </c>
      <c r="C171" s="1260" t="e">
        <f>#REF!</f>
        <v>#REF!</v>
      </c>
      <c r="D171" s="1260"/>
      <c r="E171" s="1260"/>
      <c r="F171" s="1260"/>
      <c r="G171" s="1260"/>
      <c r="H171" s="180"/>
      <c r="AE171" s="313"/>
      <c r="AF171" s="313"/>
      <c r="AH171" s="312"/>
      <c r="AI171" s="313"/>
    </row>
    <row r="172" spans="1:35" s="263" customFormat="1" ht="20.100000000000001" hidden="1" customHeight="1">
      <c r="A172" s="310" t="e">
        <f>#REF!</f>
        <v>#REF!</v>
      </c>
      <c r="B172" s="320" t="e">
        <f>#REF!</f>
        <v>#REF!</v>
      </c>
      <c r="C172" s="1260" t="e">
        <f>#REF!</f>
        <v>#REF!</v>
      </c>
      <c r="D172" s="1260"/>
      <c r="E172" s="1260"/>
      <c r="F172" s="1260"/>
      <c r="G172" s="1260"/>
      <c r="H172" s="180"/>
      <c r="AE172" s="313"/>
      <c r="AF172" s="313"/>
      <c r="AH172" s="312"/>
      <c r="AI172" s="313"/>
    </row>
    <row r="173" spans="1:35" s="263" customFormat="1" ht="20.100000000000001" hidden="1" customHeight="1">
      <c r="A173" s="310" t="e">
        <f>#REF!</f>
        <v>#REF!</v>
      </c>
      <c r="B173" s="320" t="e">
        <f>#REF!</f>
        <v>#REF!</v>
      </c>
      <c r="C173" s="1260" t="e">
        <f>#REF!</f>
        <v>#REF!</v>
      </c>
      <c r="D173" s="1260"/>
      <c r="E173" s="1260"/>
      <c r="F173" s="1260"/>
      <c r="G173" s="1260"/>
      <c r="H173" s="180"/>
      <c r="AE173" s="313"/>
      <c r="AF173" s="313"/>
      <c r="AH173" s="312"/>
      <c r="AI173" s="313"/>
    </row>
    <row r="174" spans="1:35" s="263" customFormat="1" ht="20.100000000000001" hidden="1" customHeight="1">
      <c r="A174" s="310" t="e">
        <f>#REF!</f>
        <v>#REF!</v>
      </c>
      <c r="B174" s="320" t="e">
        <f>#REF!</f>
        <v>#REF!</v>
      </c>
      <c r="C174" s="1260" t="e">
        <f>#REF!</f>
        <v>#REF!</v>
      </c>
      <c r="D174" s="1260"/>
      <c r="E174" s="1260"/>
      <c r="F174" s="1260"/>
      <c r="G174" s="1260"/>
      <c r="H174" s="180"/>
      <c r="AE174" s="313"/>
      <c r="AF174" s="313"/>
      <c r="AH174" s="312"/>
      <c r="AI174" s="313"/>
    </row>
    <row r="175" spans="1:35" s="263" customFormat="1" ht="20.100000000000001" hidden="1" customHeight="1">
      <c r="A175" s="310" t="e">
        <f>#REF!</f>
        <v>#REF!</v>
      </c>
      <c r="B175" s="320" t="e">
        <f>#REF!</f>
        <v>#REF!</v>
      </c>
      <c r="C175" s="1260" t="e">
        <f>#REF!</f>
        <v>#REF!</v>
      </c>
      <c r="D175" s="1260"/>
      <c r="E175" s="1260"/>
      <c r="F175" s="1260"/>
      <c r="G175" s="1260"/>
      <c r="H175" s="180"/>
      <c r="AE175" s="313"/>
      <c r="AF175" s="313"/>
      <c r="AH175" s="312"/>
      <c r="AI175" s="313"/>
    </row>
    <row r="176" spans="1:35" s="263" customFormat="1" ht="20.100000000000001" hidden="1" customHeight="1">
      <c r="A176" s="321"/>
      <c r="B176" s="309" t="e">
        <f>#REF!</f>
        <v>#REF!</v>
      </c>
      <c r="C176" s="1260" t="e">
        <f>#REF!</f>
        <v>#REF!</v>
      </c>
      <c r="D176" s="1260"/>
      <c r="E176" s="1260"/>
      <c r="F176" s="1260"/>
      <c r="G176" s="1260"/>
      <c r="H176" s="180"/>
      <c r="AE176" s="313"/>
      <c r="AF176" s="313"/>
      <c r="AH176" s="313"/>
      <c r="AI176" s="313"/>
    </row>
    <row r="177" spans="1:35" s="263" customFormat="1" ht="35.25" hidden="1" customHeight="1">
      <c r="A177" s="315" t="e">
        <f>#REF!</f>
        <v>#REF!</v>
      </c>
      <c r="B177" s="309" t="e">
        <f>#REF!</f>
        <v>#REF!</v>
      </c>
      <c r="C177" s="1260"/>
      <c r="D177" s="1260"/>
      <c r="E177" s="1260"/>
      <c r="F177" s="1260"/>
      <c r="G177" s="1260"/>
      <c r="H177" s="180"/>
      <c r="AE177" s="313"/>
      <c r="AF177" s="313"/>
      <c r="AH177" s="313"/>
      <c r="AI177" s="313"/>
    </row>
    <row r="178" spans="1:35" s="263" customFormat="1" ht="19.5" hidden="1" customHeight="1">
      <c r="A178" s="310" t="e">
        <f>#REF!</f>
        <v>#REF!</v>
      </c>
      <c r="B178" s="320" t="e">
        <f>#REF!</f>
        <v>#REF!</v>
      </c>
      <c r="C178" s="1260" t="e">
        <f>#REF!</f>
        <v>#REF!</v>
      </c>
      <c r="D178" s="1260"/>
      <c r="E178" s="1260"/>
      <c r="F178" s="1260"/>
      <c r="G178" s="1260"/>
      <c r="H178" s="180"/>
      <c r="AE178" s="313"/>
      <c r="AF178" s="313"/>
      <c r="AH178" s="312"/>
      <c r="AI178" s="313"/>
    </row>
    <row r="179" spans="1:35" s="263" customFormat="1" ht="19.5" hidden="1" customHeight="1">
      <c r="A179" s="310" t="e">
        <f>#REF!</f>
        <v>#REF!</v>
      </c>
      <c r="B179" s="320" t="e">
        <f>#REF!</f>
        <v>#REF!</v>
      </c>
      <c r="C179" s="1260" t="e">
        <f>#REF!</f>
        <v>#REF!</v>
      </c>
      <c r="D179" s="1260"/>
      <c r="E179" s="1260"/>
      <c r="F179" s="1260"/>
      <c r="G179" s="1260"/>
      <c r="H179" s="180"/>
      <c r="AE179" s="313"/>
      <c r="AF179" s="313"/>
      <c r="AH179" s="312"/>
      <c r="AI179" s="313"/>
    </row>
    <row r="180" spans="1:35" s="263" customFormat="1" ht="19.5" hidden="1" customHeight="1">
      <c r="A180" s="310" t="e">
        <f>#REF!</f>
        <v>#REF!</v>
      </c>
      <c r="B180" s="320" t="e">
        <f>#REF!</f>
        <v>#REF!</v>
      </c>
      <c r="C180" s="1260" t="e">
        <f>#REF!</f>
        <v>#REF!</v>
      </c>
      <c r="D180" s="1260"/>
      <c r="E180" s="1260"/>
      <c r="F180" s="1260"/>
      <c r="G180" s="1260"/>
      <c r="H180" s="180"/>
      <c r="AE180" s="313"/>
      <c r="AF180" s="313"/>
      <c r="AH180" s="312"/>
      <c r="AI180" s="313"/>
    </row>
    <row r="181" spans="1:35" s="263" customFormat="1" ht="19.5" hidden="1" customHeight="1">
      <c r="A181" s="310" t="e">
        <f>#REF!</f>
        <v>#REF!</v>
      </c>
      <c r="B181" s="320" t="e">
        <f>#REF!</f>
        <v>#REF!</v>
      </c>
      <c r="C181" s="1260" t="e">
        <f>#REF!</f>
        <v>#REF!</v>
      </c>
      <c r="D181" s="1260"/>
      <c r="E181" s="1260"/>
      <c r="F181" s="1260"/>
      <c r="G181" s="1260"/>
      <c r="H181" s="180"/>
      <c r="AE181" s="313"/>
      <c r="AF181" s="313"/>
      <c r="AH181" s="312"/>
      <c r="AI181" s="313"/>
    </row>
    <row r="182" spans="1:35" s="263" customFormat="1" ht="33" hidden="1" customHeight="1">
      <c r="A182" s="310" t="e">
        <f>#REF!</f>
        <v>#REF!</v>
      </c>
      <c r="B182" s="320" t="e">
        <f>#REF!</f>
        <v>#REF!</v>
      </c>
      <c r="C182" s="1260" t="e">
        <f>#REF!</f>
        <v>#REF!</v>
      </c>
      <c r="D182" s="1260"/>
      <c r="E182" s="1260"/>
      <c r="F182" s="1260"/>
      <c r="G182" s="1260"/>
      <c r="H182" s="180"/>
      <c r="AE182" s="313"/>
      <c r="AF182" s="313"/>
      <c r="AH182" s="312"/>
      <c r="AI182" s="313"/>
    </row>
    <row r="183" spans="1:35" s="263" customFormat="1" ht="19.5" hidden="1" customHeight="1">
      <c r="A183" s="310" t="e">
        <f>#REF!</f>
        <v>#REF!</v>
      </c>
      <c r="B183" s="320" t="e">
        <f>#REF!</f>
        <v>#REF!</v>
      </c>
      <c r="C183" s="1260" t="e">
        <f>#REF!</f>
        <v>#REF!</v>
      </c>
      <c r="D183" s="1260"/>
      <c r="E183" s="1260"/>
      <c r="F183" s="1260"/>
      <c r="G183" s="1260"/>
      <c r="H183" s="180"/>
      <c r="AE183" s="313"/>
      <c r="AF183" s="313"/>
      <c r="AH183" s="312"/>
      <c r="AI183" s="313"/>
    </row>
    <row r="184" spans="1:35" s="263" customFormat="1" ht="19.5" hidden="1" customHeight="1">
      <c r="A184" s="310" t="e">
        <f>#REF!</f>
        <v>#REF!</v>
      </c>
      <c r="B184" s="320" t="e">
        <f>#REF!</f>
        <v>#REF!</v>
      </c>
      <c r="C184" s="1260" t="e">
        <f>#REF!</f>
        <v>#REF!</v>
      </c>
      <c r="D184" s="1260"/>
      <c r="E184" s="1260"/>
      <c r="F184" s="1260"/>
      <c r="G184" s="1260"/>
      <c r="H184" s="180"/>
      <c r="AE184" s="313"/>
      <c r="AF184" s="313"/>
      <c r="AH184" s="312"/>
      <c r="AI184" s="313"/>
    </row>
    <row r="185" spans="1:35" s="263" customFormat="1" ht="19.5" hidden="1" customHeight="1">
      <c r="A185" s="310" t="e">
        <f>#REF!</f>
        <v>#REF!</v>
      </c>
      <c r="B185" s="320" t="e">
        <f>#REF!</f>
        <v>#REF!</v>
      </c>
      <c r="C185" s="1260" t="e">
        <f>#REF!</f>
        <v>#REF!</v>
      </c>
      <c r="D185" s="1260"/>
      <c r="E185" s="1260"/>
      <c r="F185" s="1260"/>
      <c r="G185" s="1260"/>
      <c r="H185" s="180"/>
      <c r="AE185" s="313"/>
      <c r="AF185" s="313"/>
      <c r="AH185" s="312"/>
      <c r="AI185" s="313"/>
    </row>
    <row r="186" spans="1:35" s="263" customFormat="1" ht="19.5" hidden="1" customHeight="1">
      <c r="A186" s="310" t="e">
        <f>#REF!</f>
        <v>#REF!</v>
      </c>
      <c r="B186" s="320" t="e">
        <f>#REF!</f>
        <v>#REF!</v>
      </c>
      <c r="C186" s="1260" t="e">
        <f>#REF!</f>
        <v>#REF!</v>
      </c>
      <c r="D186" s="1260"/>
      <c r="E186" s="1260"/>
      <c r="F186" s="1260"/>
      <c r="G186" s="1260"/>
      <c r="H186" s="180"/>
      <c r="AE186" s="313"/>
      <c r="AF186" s="313"/>
      <c r="AH186" s="312"/>
      <c r="AI186" s="313"/>
    </row>
    <row r="187" spans="1:35" s="263" customFormat="1" ht="19.5" hidden="1" customHeight="1">
      <c r="A187" s="321"/>
      <c r="B187" s="309" t="e">
        <f>#REF!</f>
        <v>#REF!</v>
      </c>
      <c r="C187" s="1260" t="e">
        <f>#REF!</f>
        <v>#REF!</v>
      </c>
      <c r="D187" s="1260"/>
      <c r="E187" s="1260"/>
      <c r="F187" s="1260"/>
      <c r="G187" s="1260"/>
      <c r="H187" s="180"/>
      <c r="AE187" s="313"/>
      <c r="AF187" s="313"/>
      <c r="AH187" s="313"/>
      <c r="AI187" s="313"/>
    </row>
    <row r="188" spans="1:35" s="263" customFormat="1" ht="19.5" hidden="1" customHeight="1">
      <c r="A188" s="315" t="e">
        <f>#REF!</f>
        <v>#REF!</v>
      </c>
      <c r="B188" s="309" t="e">
        <f>#REF!</f>
        <v>#REF!</v>
      </c>
      <c r="C188" s="1260"/>
      <c r="D188" s="1260"/>
      <c r="E188" s="1260"/>
      <c r="F188" s="1260"/>
      <c r="G188" s="1260"/>
      <c r="H188" s="180"/>
      <c r="AE188" s="313"/>
      <c r="AF188" s="313"/>
      <c r="AH188" s="313"/>
      <c r="AI188" s="313"/>
    </row>
    <row r="189" spans="1:35" s="263" customFormat="1" ht="19.5" hidden="1" customHeight="1">
      <c r="A189" s="310" t="e">
        <f>#REF!</f>
        <v>#REF!</v>
      </c>
      <c r="B189" s="311" t="e">
        <f>#REF!</f>
        <v>#REF!</v>
      </c>
      <c r="C189" s="1260" t="e">
        <f>#REF!</f>
        <v>#REF!</v>
      </c>
      <c r="D189" s="1260"/>
      <c r="E189" s="1260"/>
      <c r="F189" s="1260"/>
      <c r="G189" s="1260"/>
      <c r="H189" s="180"/>
      <c r="AE189" s="313"/>
      <c r="AF189" s="313"/>
      <c r="AH189" s="312"/>
      <c r="AI189" s="313"/>
    </row>
    <row r="190" spans="1:35" s="263" customFormat="1" ht="19.5" hidden="1" customHeight="1">
      <c r="A190" s="310" t="e">
        <f>#REF!</f>
        <v>#REF!</v>
      </c>
      <c r="B190" s="311" t="e">
        <f>#REF!</f>
        <v>#REF!</v>
      </c>
      <c r="C190" s="1260" t="e">
        <f>#REF!</f>
        <v>#REF!</v>
      </c>
      <c r="D190" s="1260"/>
      <c r="E190" s="1260"/>
      <c r="F190" s="1260"/>
      <c r="G190" s="1260"/>
      <c r="H190" s="180"/>
      <c r="AE190" s="313"/>
      <c r="AF190" s="313"/>
      <c r="AH190" s="312"/>
      <c r="AI190" s="313"/>
    </row>
    <row r="191" spans="1:35" s="263" customFormat="1" ht="19.5" hidden="1" customHeight="1">
      <c r="A191" s="310" t="e">
        <f>#REF!</f>
        <v>#REF!</v>
      </c>
      <c r="B191" s="311" t="e">
        <f>#REF!</f>
        <v>#REF!</v>
      </c>
      <c r="C191" s="1260" t="e">
        <f>#REF!</f>
        <v>#REF!</v>
      </c>
      <c r="D191" s="1260"/>
      <c r="E191" s="1260"/>
      <c r="F191" s="1260"/>
      <c r="G191" s="1260"/>
      <c r="H191" s="180"/>
      <c r="AE191" s="313"/>
      <c r="AF191" s="313"/>
      <c r="AH191" s="312"/>
      <c r="AI191" s="313"/>
    </row>
    <row r="192" spans="1:35" s="263" customFormat="1" ht="19.5" hidden="1" customHeight="1">
      <c r="A192" s="321"/>
      <c r="B192" s="309" t="e">
        <f>#REF!</f>
        <v>#REF!</v>
      </c>
      <c r="C192" s="1260" t="e">
        <f>#REF!</f>
        <v>#REF!</v>
      </c>
      <c r="D192" s="1260"/>
      <c r="E192" s="1260"/>
      <c r="F192" s="1260"/>
      <c r="G192" s="1260"/>
      <c r="H192" s="180"/>
      <c r="AE192" s="313"/>
      <c r="AF192" s="313"/>
      <c r="AH192" s="313"/>
      <c r="AI192" s="313"/>
    </row>
    <row r="193" spans="1:35" s="263" customFormat="1" ht="33" hidden="1" customHeight="1">
      <c r="A193" s="315" t="e">
        <f>#REF!</f>
        <v>#REF!</v>
      </c>
      <c r="B193" s="309" t="e">
        <f>#REF!</f>
        <v>#REF!</v>
      </c>
      <c r="C193" s="1260"/>
      <c r="D193" s="1260"/>
      <c r="E193" s="1260"/>
      <c r="F193" s="1260"/>
      <c r="G193" s="1260"/>
      <c r="H193" s="180"/>
      <c r="AE193" s="313"/>
      <c r="AF193" s="313"/>
      <c r="AH193" s="313"/>
      <c r="AI193" s="313"/>
    </row>
    <row r="194" spans="1:35" s="263" customFormat="1" ht="19.5" hidden="1" customHeight="1">
      <c r="A194" s="321" t="e">
        <f>#REF!</f>
        <v>#REF!</v>
      </c>
      <c r="B194" s="311" t="e">
        <f>#REF!</f>
        <v>#REF!</v>
      </c>
      <c r="C194" s="1260" t="e">
        <f>#REF!</f>
        <v>#REF!</v>
      </c>
      <c r="D194" s="1260"/>
      <c r="E194" s="1260"/>
      <c r="F194" s="1260"/>
      <c r="G194" s="1260"/>
      <c r="H194" s="180"/>
      <c r="AE194" s="313"/>
      <c r="AF194" s="313"/>
      <c r="AH194" s="312"/>
      <c r="AI194" s="313"/>
    </row>
    <row r="195" spans="1:35" s="263" customFormat="1" ht="19.5" hidden="1" customHeight="1">
      <c r="A195" s="321" t="e">
        <f>#REF!</f>
        <v>#REF!</v>
      </c>
      <c r="B195" s="311" t="e">
        <f>#REF!</f>
        <v>#REF!</v>
      </c>
      <c r="C195" s="1260" t="e">
        <f>#REF!</f>
        <v>#REF!</v>
      </c>
      <c r="D195" s="1260"/>
      <c r="E195" s="1260"/>
      <c r="F195" s="1260"/>
      <c r="G195" s="1260"/>
      <c r="H195" s="180"/>
      <c r="AE195" s="313"/>
      <c r="AF195" s="313"/>
      <c r="AH195" s="312"/>
      <c r="AI195" s="313"/>
    </row>
    <row r="196" spans="1:35" s="263" customFormat="1" ht="19.5" hidden="1" customHeight="1">
      <c r="A196" s="321" t="e">
        <f>#REF!</f>
        <v>#REF!</v>
      </c>
      <c r="B196" s="311" t="e">
        <f>#REF!</f>
        <v>#REF!</v>
      </c>
      <c r="C196" s="1260" t="e">
        <f>#REF!</f>
        <v>#REF!</v>
      </c>
      <c r="D196" s="1260"/>
      <c r="E196" s="1260"/>
      <c r="F196" s="1260"/>
      <c r="G196" s="1260"/>
      <c r="H196" s="180"/>
      <c r="AE196" s="313"/>
      <c r="AF196" s="313"/>
      <c r="AH196" s="312"/>
      <c r="AI196" s="313"/>
    </row>
    <row r="197" spans="1:35" s="263" customFormat="1" ht="19.5" hidden="1" customHeight="1">
      <c r="A197" s="321"/>
      <c r="B197" s="309" t="e">
        <f>#REF!</f>
        <v>#REF!</v>
      </c>
      <c r="C197" s="1260" t="e">
        <f>#REF!</f>
        <v>#REF!</v>
      </c>
      <c r="D197" s="1260"/>
      <c r="E197" s="1260"/>
      <c r="F197" s="1260"/>
      <c r="G197" s="1260"/>
      <c r="H197" s="180"/>
      <c r="AE197" s="313"/>
      <c r="AF197" s="313"/>
      <c r="AH197" s="313"/>
      <c r="AI197" s="313"/>
    </row>
    <row r="198" spans="1:35" s="263" customFormat="1" ht="19.5" hidden="1" customHeight="1">
      <c r="A198" s="315" t="e">
        <f>#REF!</f>
        <v>#REF!</v>
      </c>
      <c r="B198" s="309" t="e">
        <f>#REF!</f>
        <v>#REF!</v>
      </c>
      <c r="C198" s="1260"/>
      <c r="D198" s="1260"/>
      <c r="E198" s="1260"/>
      <c r="F198" s="1260"/>
      <c r="G198" s="1260"/>
      <c r="H198" s="180"/>
      <c r="AE198" s="313"/>
      <c r="AF198" s="313"/>
      <c r="AH198" s="313"/>
      <c r="AI198" s="313"/>
    </row>
    <row r="199" spans="1:35" s="263" customFormat="1" ht="19.5" hidden="1" customHeight="1">
      <c r="A199" s="310" t="e">
        <f>#REF!</f>
        <v>#REF!</v>
      </c>
      <c r="B199" s="311" t="e">
        <f>#REF!</f>
        <v>#REF!</v>
      </c>
      <c r="C199" s="1260" t="e">
        <f>#REF!</f>
        <v>#REF!</v>
      </c>
      <c r="D199" s="1260"/>
      <c r="E199" s="1260"/>
      <c r="F199" s="1260"/>
      <c r="G199" s="1260"/>
      <c r="H199" s="180"/>
      <c r="AE199" s="313"/>
      <c r="AF199" s="313"/>
      <c r="AH199" s="312"/>
      <c r="AI199" s="313"/>
    </row>
    <row r="200" spans="1:35" s="263" customFormat="1" ht="19.5" hidden="1" customHeight="1">
      <c r="A200" s="310" t="e">
        <f>#REF!</f>
        <v>#REF!</v>
      </c>
      <c r="B200" s="311" t="e">
        <f>#REF!</f>
        <v>#REF!</v>
      </c>
      <c r="C200" s="1260" t="e">
        <f>#REF!</f>
        <v>#REF!</v>
      </c>
      <c r="D200" s="1260"/>
      <c r="E200" s="1260"/>
      <c r="F200" s="1260"/>
      <c r="G200" s="1260"/>
      <c r="H200" s="180"/>
      <c r="AE200" s="313"/>
      <c r="AF200" s="313"/>
      <c r="AH200" s="312"/>
      <c r="AI200" s="313"/>
    </row>
    <row r="201" spans="1:35" s="263" customFormat="1" ht="19.5" hidden="1" customHeight="1">
      <c r="A201" s="321"/>
      <c r="B201" s="309" t="e">
        <f>#REF!</f>
        <v>#REF!</v>
      </c>
      <c r="C201" s="1260" t="e">
        <f>#REF!</f>
        <v>#REF!</v>
      </c>
      <c r="D201" s="1260"/>
      <c r="E201" s="1260"/>
      <c r="F201" s="1260"/>
      <c r="G201" s="1260"/>
      <c r="H201" s="180"/>
      <c r="AE201" s="313"/>
      <c r="AF201" s="313"/>
      <c r="AH201" s="313"/>
      <c r="AI201" s="313"/>
    </row>
    <row r="202" spans="1:35" s="263" customFormat="1" ht="33" hidden="1" customHeight="1">
      <c r="A202" s="315" t="e">
        <f>#REF!</f>
        <v>#REF!</v>
      </c>
      <c r="B202" s="309" t="e">
        <f>#REF!</f>
        <v>#REF!</v>
      </c>
      <c r="C202" s="1260"/>
      <c r="D202" s="1260"/>
      <c r="E202" s="1260"/>
      <c r="F202" s="1260"/>
      <c r="G202" s="1260"/>
      <c r="H202" s="180"/>
      <c r="AE202" s="313"/>
      <c r="AF202" s="313"/>
      <c r="AH202" s="313"/>
      <c r="AI202" s="313"/>
    </row>
    <row r="203" spans="1:35" s="263" customFormat="1" ht="19.5" hidden="1" customHeight="1">
      <c r="A203" s="310" t="e">
        <f>#REF!</f>
        <v>#REF!</v>
      </c>
      <c r="B203" s="311" t="e">
        <f>#REF!</f>
        <v>#REF!</v>
      </c>
      <c r="C203" s="1260" t="e">
        <f>#REF!</f>
        <v>#REF!</v>
      </c>
      <c r="D203" s="1260"/>
      <c r="E203" s="1260"/>
      <c r="F203" s="1260"/>
      <c r="G203" s="1260"/>
      <c r="H203" s="180"/>
      <c r="AE203" s="313"/>
      <c r="AF203" s="313"/>
      <c r="AH203" s="312"/>
      <c r="AI203" s="313"/>
    </row>
    <row r="204" spans="1:35" s="263" customFormat="1" ht="19.5" hidden="1" customHeight="1">
      <c r="A204" s="310" t="e">
        <f>#REF!</f>
        <v>#REF!</v>
      </c>
      <c r="B204" s="311" t="e">
        <f>#REF!</f>
        <v>#REF!</v>
      </c>
      <c r="C204" s="1260" t="e">
        <f>#REF!</f>
        <v>#REF!</v>
      </c>
      <c r="D204" s="1260"/>
      <c r="E204" s="1260"/>
      <c r="F204" s="1260"/>
      <c r="G204" s="1260"/>
      <c r="H204" s="180"/>
      <c r="AE204" s="313"/>
      <c r="AF204" s="313"/>
      <c r="AH204" s="312"/>
      <c r="AI204" s="313"/>
    </row>
    <row r="205" spans="1:35" s="263" customFormat="1" ht="19.5" hidden="1" customHeight="1">
      <c r="A205" s="310" t="e">
        <f>#REF!</f>
        <v>#REF!</v>
      </c>
      <c r="B205" s="311" t="e">
        <f>#REF!</f>
        <v>#REF!</v>
      </c>
      <c r="C205" s="1260" t="e">
        <f>#REF!</f>
        <v>#REF!</v>
      </c>
      <c r="D205" s="1260"/>
      <c r="E205" s="1260"/>
      <c r="F205" s="1260"/>
      <c r="G205" s="1260"/>
      <c r="H205" s="180"/>
      <c r="AE205" s="313"/>
      <c r="AF205" s="313"/>
      <c r="AH205" s="312"/>
      <c r="AI205" s="313"/>
    </row>
    <row r="206" spans="1:35" s="263" customFormat="1" ht="19.5" hidden="1" customHeight="1">
      <c r="A206" s="310" t="e">
        <f>#REF!</f>
        <v>#REF!</v>
      </c>
      <c r="B206" s="311" t="e">
        <f>#REF!</f>
        <v>#REF!</v>
      </c>
      <c r="C206" s="1260" t="e">
        <f>#REF!</f>
        <v>#REF!</v>
      </c>
      <c r="D206" s="1260"/>
      <c r="E206" s="1260"/>
      <c r="F206" s="1260"/>
      <c r="G206" s="1260"/>
      <c r="H206" s="180"/>
      <c r="AE206" s="313"/>
      <c r="AF206" s="313"/>
      <c r="AH206" s="312"/>
      <c r="AI206" s="313"/>
    </row>
    <row r="207" spans="1:35" s="263" customFormat="1" ht="19.5" hidden="1" customHeight="1">
      <c r="A207" s="310" t="e">
        <f>#REF!</f>
        <v>#REF!</v>
      </c>
      <c r="B207" s="311" t="e">
        <f>#REF!</f>
        <v>#REF!</v>
      </c>
      <c r="C207" s="1260" t="e">
        <f>#REF!</f>
        <v>#REF!</v>
      </c>
      <c r="D207" s="1260"/>
      <c r="E207" s="1260"/>
      <c r="F207" s="1260"/>
      <c r="G207" s="1260"/>
      <c r="H207" s="180"/>
      <c r="AE207" s="313"/>
      <c r="AF207" s="313"/>
      <c r="AH207" s="312"/>
      <c r="AI207" s="313"/>
    </row>
    <row r="208" spans="1:35" s="263" customFormat="1" ht="19.5" hidden="1" customHeight="1">
      <c r="A208" s="310" t="e">
        <f>#REF!</f>
        <v>#REF!</v>
      </c>
      <c r="B208" s="311" t="e">
        <f>#REF!</f>
        <v>#REF!</v>
      </c>
      <c r="C208" s="1260" t="e">
        <f>#REF!</f>
        <v>#REF!</v>
      </c>
      <c r="D208" s="1260"/>
      <c r="E208" s="1260"/>
      <c r="F208" s="1260"/>
      <c r="G208" s="1260"/>
      <c r="H208" s="180"/>
      <c r="AE208" s="313"/>
      <c r="AF208" s="313"/>
      <c r="AH208" s="312"/>
      <c r="AI208" s="313"/>
    </row>
    <row r="209" spans="1:35" s="263" customFormat="1" ht="19.5" hidden="1" customHeight="1">
      <c r="A209" s="321"/>
      <c r="B209" s="309" t="e">
        <f>#REF!</f>
        <v>#REF!</v>
      </c>
      <c r="C209" s="1260" t="e">
        <f>#REF!</f>
        <v>#REF!</v>
      </c>
      <c r="D209" s="1260"/>
      <c r="E209" s="1260"/>
      <c r="F209" s="1260"/>
      <c r="G209" s="1260"/>
      <c r="H209" s="180"/>
      <c r="AE209" s="313"/>
      <c r="AF209" s="313"/>
      <c r="AH209" s="313"/>
      <c r="AI209" s="313"/>
    </row>
    <row r="210" spans="1:35" s="263" customFormat="1" ht="33" hidden="1" customHeight="1">
      <c r="A210" s="315" t="e">
        <f>#REF!</f>
        <v>#REF!</v>
      </c>
      <c r="B210" s="309" t="e">
        <f>#REF!</f>
        <v>#REF!</v>
      </c>
      <c r="C210" s="1260"/>
      <c r="D210" s="1260"/>
      <c r="E210" s="1260"/>
      <c r="F210" s="1260"/>
      <c r="G210" s="1260"/>
      <c r="H210" s="180"/>
      <c r="AE210" s="313"/>
      <c r="AF210" s="313"/>
      <c r="AH210" s="313"/>
      <c r="AI210" s="313"/>
    </row>
    <row r="211" spans="1:35" s="263" customFormat="1" ht="33" hidden="1" customHeight="1">
      <c r="A211" s="310" t="e">
        <f>#REF!</f>
        <v>#REF!</v>
      </c>
      <c r="B211" s="311" t="e">
        <f>#REF!</f>
        <v>#REF!</v>
      </c>
      <c r="C211" s="1260" t="e">
        <f>#REF!</f>
        <v>#REF!</v>
      </c>
      <c r="D211" s="1260"/>
      <c r="E211" s="1260"/>
      <c r="F211" s="1260"/>
      <c r="G211" s="1260"/>
      <c r="H211" s="180"/>
      <c r="AE211" s="313"/>
      <c r="AF211" s="313"/>
      <c r="AH211" s="312"/>
      <c r="AI211" s="313"/>
    </row>
    <row r="212" spans="1:35" s="263" customFormat="1" ht="19.5" hidden="1" customHeight="1">
      <c r="A212" s="310" t="e">
        <f>#REF!</f>
        <v>#REF!</v>
      </c>
      <c r="B212" s="311" t="e">
        <f>#REF!</f>
        <v>#REF!</v>
      </c>
      <c r="C212" s="1260" t="e">
        <f>#REF!</f>
        <v>#REF!</v>
      </c>
      <c r="D212" s="1260"/>
      <c r="E212" s="1260"/>
      <c r="F212" s="1260"/>
      <c r="G212" s="1260"/>
      <c r="H212" s="180"/>
      <c r="AE212" s="313"/>
      <c r="AF212" s="313"/>
      <c r="AH212" s="312"/>
      <c r="AI212" s="313"/>
    </row>
    <row r="213" spans="1:35" s="263" customFormat="1" ht="19.5" hidden="1" customHeight="1">
      <c r="A213" s="310" t="e">
        <f>#REF!</f>
        <v>#REF!</v>
      </c>
      <c r="B213" s="311" t="e">
        <f>#REF!</f>
        <v>#REF!</v>
      </c>
      <c r="C213" s="1260" t="e">
        <f>#REF!</f>
        <v>#REF!</v>
      </c>
      <c r="D213" s="1260"/>
      <c r="E213" s="1260"/>
      <c r="F213" s="1260"/>
      <c r="G213" s="1260"/>
      <c r="H213" s="180"/>
      <c r="AE213" s="313"/>
      <c r="AF213" s="313"/>
      <c r="AH213" s="312"/>
      <c r="AI213" s="313"/>
    </row>
    <row r="214" spans="1:35" s="263" customFormat="1" ht="19.5" hidden="1" customHeight="1">
      <c r="A214" s="321" t="e">
        <f>#REF!</f>
        <v>#REF!</v>
      </c>
      <c r="B214" s="309" t="e">
        <f>#REF!</f>
        <v>#REF!</v>
      </c>
      <c r="C214" s="1260" t="e">
        <f>#REF!</f>
        <v>#REF!</v>
      </c>
      <c r="D214" s="1260"/>
      <c r="E214" s="1260"/>
      <c r="F214" s="1260"/>
      <c r="G214" s="1260"/>
      <c r="H214" s="180"/>
      <c r="AE214" s="313"/>
      <c r="AF214" s="313"/>
      <c r="AH214" s="313"/>
      <c r="AI214" s="313"/>
    </row>
    <row r="215" spans="1:35" s="263" customFormat="1" ht="33" hidden="1" customHeight="1">
      <c r="A215" s="315" t="e">
        <f>#REF!</f>
        <v>#REF!</v>
      </c>
      <c r="B215" s="309" t="e">
        <f>#REF!</f>
        <v>#REF!</v>
      </c>
      <c r="C215" s="1260"/>
      <c r="D215" s="1260"/>
      <c r="E215" s="1260"/>
      <c r="F215" s="1260"/>
      <c r="G215" s="1260"/>
      <c r="H215" s="180"/>
      <c r="AE215" s="313"/>
      <c r="AF215" s="313"/>
      <c r="AH215" s="313"/>
      <c r="AI215" s="313"/>
    </row>
    <row r="216" spans="1:35" s="263" customFormat="1" ht="19.5" hidden="1" customHeight="1">
      <c r="A216" s="310" t="e">
        <f>#REF!</f>
        <v>#REF!</v>
      </c>
      <c r="B216" s="311" t="e">
        <f>#REF!</f>
        <v>#REF!</v>
      </c>
      <c r="C216" s="1260" t="e">
        <f>#REF!</f>
        <v>#REF!</v>
      </c>
      <c r="D216" s="1260"/>
      <c r="E216" s="1260"/>
      <c r="F216" s="1260"/>
      <c r="G216" s="1260"/>
      <c r="H216" s="180"/>
      <c r="AE216" s="313"/>
      <c r="AF216" s="313"/>
      <c r="AH216" s="312"/>
      <c r="AI216" s="313"/>
    </row>
    <row r="217" spans="1:35" s="263" customFormat="1" ht="19.5" hidden="1" customHeight="1">
      <c r="A217" s="310" t="e">
        <f>#REF!</f>
        <v>#REF!</v>
      </c>
      <c r="B217" s="311" t="e">
        <f>#REF!</f>
        <v>#REF!</v>
      </c>
      <c r="C217" s="1260" t="e">
        <f>#REF!</f>
        <v>#REF!</v>
      </c>
      <c r="D217" s="1260"/>
      <c r="E217" s="1260"/>
      <c r="F217" s="1260"/>
      <c r="G217" s="1260"/>
      <c r="H217" s="180"/>
      <c r="AE217" s="313"/>
      <c r="AF217" s="313"/>
      <c r="AH217" s="312"/>
      <c r="AI217" s="313"/>
    </row>
    <row r="218" spans="1:35" s="263" customFormat="1" ht="32.25" hidden="1" customHeight="1">
      <c r="A218" s="310" t="e">
        <f>#REF!</f>
        <v>#REF!</v>
      </c>
      <c r="B218" s="311" t="e">
        <f>#REF!</f>
        <v>#REF!</v>
      </c>
      <c r="C218" s="1260" t="e">
        <f>#REF!</f>
        <v>#REF!</v>
      </c>
      <c r="D218" s="1260"/>
      <c r="E218" s="1260"/>
      <c r="F218" s="1260"/>
      <c r="G218" s="1260"/>
      <c r="H218" s="180"/>
      <c r="AE218" s="313"/>
      <c r="AF218" s="313"/>
      <c r="AH218" s="312"/>
      <c r="AI218" s="313"/>
    </row>
    <row r="219" spans="1:35" s="263" customFormat="1" ht="19.5" hidden="1" customHeight="1">
      <c r="A219" s="310" t="e">
        <f>#REF!</f>
        <v>#REF!</v>
      </c>
      <c r="B219" s="311" t="e">
        <f>#REF!</f>
        <v>#REF!</v>
      </c>
      <c r="C219" s="1260" t="e">
        <f>#REF!</f>
        <v>#REF!</v>
      </c>
      <c r="D219" s="1260"/>
      <c r="E219" s="1260"/>
      <c r="F219" s="1260"/>
      <c r="G219" s="1260"/>
      <c r="H219" s="180"/>
      <c r="AE219" s="313"/>
      <c r="AF219" s="313"/>
      <c r="AH219" s="312"/>
      <c r="AI219" s="313"/>
    </row>
    <row r="220" spans="1:35" s="263" customFormat="1" ht="19.5" hidden="1" customHeight="1">
      <c r="A220" s="314"/>
      <c r="B220" s="309" t="e">
        <f>#REF!</f>
        <v>#REF!</v>
      </c>
      <c r="C220" s="1260" t="e">
        <f>#REF!</f>
        <v>#REF!</v>
      </c>
      <c r="D220" s="1260"/>
      <c r="E220" s="1260"/>
      <c r="F220" s="1260"/>
      <c r="G220" s="1260"/>
      <c r="H220" s="182"/>
      <c r="AE220" s="313"/>
      <c r="AF220" s="313"/>
      <c r="AH220" s="313"/>
      <c r="AI220" s="313"/>
    </row>
    <row r="221" spans="1:35" s="263" customFormat="1" hidden="1">
      <c r="A221" s="317"/>
      <c r="B221" s="309" t="e">
        <f>#REF!</f>
        <v>#REF!</v>
      </c>
      <c r="C221" s="1260" t="e">
        <f>#REF!</f>
        <v>#REF!</v>
      </c>
      <c r="D221" s="1260"/>
      <c r="E221" s="1260"/>
      <c r="F221" s="1260"/>
      <c r="G221" s="1260"/>
      <c r="H221" s="182"/>
      <c r="AE221" s="313"/>
      <c r="AF221" s="313"/>
      <c r="AH221" s="313"/>
      <c r="AI221" s="313"/>
    </row>
    <row r="222" spans="1:35" s="263" customFormat="1" ht="19.5" hidden="1" customHeight="1">
      <c r="A222" s="318"/>
      <c r="B222" s="309" t="e">
        <f>#REF!</f>
        <v>#REF!</v>
      </c>
      <c r="C222" s="1260" t="e">
        <f>#REF!</f>
        <v>#REF!</v>
      </c>
      <c r="D222" s="1260"/>
      <c r="E222" s="1260"/>
      <c r="F222" s="1260"/>
      <c r="G222" s="1260"/>
      <c r="H222" s="182"/>
      <c r="AE222" s="313"/>
      <c r="AF222" s="313"/>
      <c r="AH222" s="313"/>
      <c r="AI222" s="313"/>
    </row>
    <row r="223" spans="1:35" s="178" customFormat="1">
      <c r="A223" s="224"/>
      <c r="B223" s="217"/>
      <c r="C223" s="1255"/>
      <c r="D223" s="1255"/>
      <c r="E223" s="1255"/>
      <c r="F223" s="1255"/>
      <c r="G223" s="1255"/>
      <c r="H223" s="252"/>
      <c r="I223" s="378"/>
      <c r="J223" s="378"/>
      <c r="K223" s="378"/>
      <c r="L223" s="378"/>
    </row>
    <row r="224" spans="1:35" s="178" customFormat="1">
      <c r="A224" s="199"/>
      <c r="B224" s="187"/>
      <c r="C224" s="187"/>
      <c r="D224" s="187"/>
      <c r="E224" s="187"/>
      <c r="F224" s="187"/>
      <c r="G224" s="187"/>
      <c r="H224" s="252"/>
      <c r="I224" s="378"/>
      <c r="J224" s="378"/>
      <c r="K224" s="378"/>
      <c r="L224" s="378"/>
    </row>
    <row r="225" spans="1:12" s="178" customFormat="1">
      <c r="A225" s="199"/>
      <c r="B225" s="187"/>
      <c r="C225" s="187"/>
      <c r="D225" s="187"/>
      <c r="E225" s="187"/>
      <c r="F225" s="187"/>
      <c r="G225" s="187"/>
      <c r="H225" s="252"/>
      <c r="I225" s="378"/>
      <c r="J225" s="378"/>
      <c r="K225" s="378"/>
      <c r="L225" s="378"/>
    </row>
  </sheetData>
  <sheetProtection sheet="1" objects="1" scenarios="1" formatColumns="0" formatRows="0" selectLockedCells="1"/>
  <customSheetViews>
    <customSheetView guid="{9AABADBB-0C61-4F6E-8EBA-FB1F391DCDF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9154002C-6C58-44C9-AE93-0E761C3D01F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s>
  <mergeCells count="143">
    <mergeCell ref="B112:C112"/>
    <mergeCell ref="B113:C113"/>
    <mergeCell ref="A22:G22"/>
    <mergeCell ref="C23:G23"/>
    <mergeCell ref="C26:G26"/>
    <mergeCell ref="B28:G28"/>
    <mergeCell ref="B114:C114"/>
    <mergeCell ref="C116:G116"/>
    <mergeCell ref="C24:G24"/>
    <mergeCell ref="C25:G25"/>
    <mergeCell ref="A106:G106"/>
    <mergeCell ref="A107:G107"/>
    <mergeCell ref="AH117:AI117"/>
    <mergeCell ref="C118:G118"/>
    <mergeCell ref="AE118:AF118"/>
    <mergeCell ref="AH118:AI118"/>
    <mergeCell ref="C117:G117"/>
    <mergeCell ref="C123:G123"/>
    <mergeCell ref="AE123:AF123"/>
    <mergeCell ref="A3:G3"/>
    <mergeCell ref="A4:G4"/>
    <mergeCell ref="A7:C7"/>
    <mergeCell ref="B8:C8"/>
    <mergeCell ref="B11:C11"/>
    <mergeCell ref="A13:G13"/>
    <mergeCell ref="B9:C9"/>
    <mergeCell ref="B10:C10"/>
    <mergeCell ref="C121:G121"/>
    <mergeCell ref="C122:G122"/>
    <mergeCell ref="AE116:AF116"/>
    <mergeCell ref="AE117:AF117"/>
    <mergeCell ref="AH116:AI116"/>
    <mergeCell ref="AE14:AF14"/>
    <mergeCell ref="AH14:AI14"/>
    <mergeCell ref="A110:C110"/>
    <mergeCell ref="B111:C111"/>
    <mergeCell ref="C119:G119"/>
    <mergeCell ref="C131:G131"/>
    <mergeCell ref="C132:G132"/>
    <mergeCell ref="C133:G133"/>
    <mergeCell ref="C134:G134"/>
    <mergeCell ref="C135:G135"/>
    <mergeCell ref="AH123:AI123"/>
    <mergeCell ref="AE122:AF122"/>
    <mergeCell ref="AH122:AI122"/>
    <mergeCell ref="C129:G129"/>
    <mergeCell ref="C125:G125"/>
    <mergeCell ref="C126:G126"/>
    <mergeCell ref="C127:G127"/>
    <mergeCell ref="C128:G128"/>
    <mergeCell ref="C124:G124"/>
    <mergeCell ref="C130:G130"/>
    <mergeCell ref="C139:G139"/>
    <mergeCell ref="C140:G140"/>
    <mergeCell ref="C141:G141"/>
    <mergeCell ref="C142:G142"/>
    <mergeCell ref="C153:G153"/>
    <mergeCell ref="AE124:AF124"/>
    <mergeCell ref="AH124:AI124"/>
    <mergeCell ref="C120:G120"/>
    <mergeCell ref="C143:G143"/>
    <mergeCell ref="C144:G144"/>
    <mergeCell ref="C145:G145"/>
    <mergeCell ref="C146:G146"/>
    <mergeCell ref="C147:G147"/>
    <mergeCell ref="C148:G148"/>
    <mergeCell ref="C149:G149"/>
    <mergeCell ref="C150:G150"/>
    <mergeCell ref="C136:G136"/>
    <mergeCell ref="C137:G137"/>
    <mergeCell ref="C138:G138"/>
    <mergeCell ref="C155:G155"/>
    <mergeCell ref="C156:G156"/>
    <mergeCell ref="C157:G157"/>
    <mergeCell ref="C158:G158"/>
    <mergeCell ref="C159:G159"/>
    <mergeCell ref="C160:G160"/>
    <mergeCell ref="C161:G161"/>
    <mergeCell ref="C151:G151"/>
    <mergeCell ref="C152:G152"/>
    <mergeCell ref="C154:G154"/>
    <mergeCell ref="C162:G162"/>
    <mergeCell ref="C163:G163"/>
    <mergeCell ref="C177:G177"/>
    <mergeCell ref="C178:G178"/>
    <mergeCell ref="C167:G167"/>
    <mergeCell ref="C168:G168"/>
    <mergeCell ref="C169:G169"/>
    <mergeCell ref="C170:G170"/>
    <mergeCell ref="C171:G171"/>
    <mergeCell ref="C172:G172"/>
    <mergeCell ref="C165:G165"/>
    <mergeCell ref="C164:G164"/>
    <mergeCell ref="C166:G166"/>
    <mergeCell ref="C183:G183"/>
    <mergeCell ref="C184:G184"/>
    <mergeCell ref="C191:G191"/>
    <mergeCell ref="C192:G192"/>
    <mergeCell ref="C193:G193"/>
    <mergeCell ref="C194:G194"/>
    <mergeCell ref="C185:G185"/>
    <mergeCell ref="C186:G186"/>
    <mergeCell ref="C173:G173"/>
    <mergeCell ref="C174:G174"/>
    <mergeCell ref="C175:G175"/>
    <mergeCell ref="C176:G176"/>
    <mergeCell ref="C179:G179"/>
    <mergeCell ref="C180:G180"/>
    <mergeCell ref="C181:G181"/>
    <mergeCell ref="C182:G182"/>
    <mergeCell ref="C209:G209"/>
    <mergeCell ref="C210:G210"/>
    <mergeCell ref="C203:G203"/>
    <mergeCell ref="C204:G204"/>
    <mergeCell ref="C205:G205"/>
    <mergeCell ref="C206:G206"/>
    <mergeCell ref="C207:G207"/>
    <mergeCell ref="C208:G208"/>
    <mergeCell ref="C187:G187"/>
    <mergeCell ref="C188:G188"/>
    <mergeCell ref="C189:G189"/>
    <mergeCell ref="C190:G190"/>
    <mergeCell ref="C201:G201"/>
    <mergeCell ref="C202:G202"/>
    <mergeCell ref="C199:G199"/>
    <mergeCell ref="C200:G200"/>
    <mergeCell ref="C197:G197"/>
    <mergeCell ref="C198:G198"/>
    <mergeCell ref="C195:G195"/>
    <mergeCell ref="C196:G196"/>
    <mergeCell ref="C222:G222"/>
    <mergeCell ref="C223:G223"/>
    <mergeCell ref="C215:G215"/>
    <mergeCell ref="C216:G216"/>
    <mergeCell ref="C217:G217"/>
    <mergeCell ref="C218:G218"/>
    <mergeCell ref="C220:G220"/>
    <mergeCell ref="C211:G211"/>
    <mergeCell ref="C212:G212"/>
    <mergeCell ref="C221:G221"/>
    <mergeCell ref="C219:G219"/>
    <mergeCell ref="C213:G213"/>
    <mergeCell ref="C214:G214"/>
  </mergeCells>
  <phoneticPr fontId="31"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19"/>
  <headerFooter alignWithMargins="0">
    <oddFooter>&amp;R&amp;"Book Antiqua,Bold"&amp;10Schedule-7/ Page &amp;P of &amp;N</oddFooter>
  </headerFooter>
  <colBreaks count="1" manualBreakCount="1">
    <brk id="7" max="1048575" man="1"/>
  </colBreaks>
  <drawing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35"/>
  </sheetPr>
  <dimension ref="A1:F21"/>
  <sheetViews>
    <sheetView zoomScaleSheetLayoutView="100" workbookViewId="0">
      <selection activeCell="C8" sqref="C8"/>
    </sheetView>
  </sheetViews>
  <sheetFormatPr defaultColWidth="9" defaultRowHeight="16.5"/>
  <cols>
    <col min="1" max="1" width="9" style="540"/>
    <col min="2" max="2" width="26.875" style="541" customWidth="1"/>
    <col min="3" max="3" width="22.875" style="541" customWidth="1"/>
    <col min="4" max="5" width="15.625" style="541" customWidth="1"/>
    <col min="6" max="16384" width="9" style="283"/>
  </cols>
  <sheetData>
    <row r="1" spans="1:6">
      <c r="A1" s="528"/>
      <c r="B1" s="529"/>
      <c r="C1" s="529"/>
      <c r="D1" s="529"/>
      <c r="E1" s="529"/>
    </row>
    <row r="2" spans="1:6" ht="21.95" customHeight="1">
      <c r="A2" s="1265" t="s">
        <v>46</v>
      </c>
      <c r="B2" s="1265"/>
      <c r="C2" s="1265"/>
      <c r="D2" s="1265"/>
      <c r="E2" s="283"/>
    </row>
    <row r="3" spans="1:6">
      <c r="A3" s="528"/>
      <c r="B3" s="529"/>
      <c r="C3" s="529"/>
      <c r="D3" s="529"/>
      <c r="E3" s="529"/>
    </row>
    <row r="4" spans="1:6" ht="30">
      <c r="A4" s="530" t="s">
        <v>47</v>
      </c>
      <c r="B4" s="531" t="s">
        <v>48</v>
      </c>
      <c r="C4" s="530" t="s">
        <v>77</v>
      </c>
      <c r="D4" s="530" t="s">
        <v>49</v>
      </c>
      <c r="E4" s="530" t="s">
        <v>50</v>
      </c>
    </row>
    <row r="5" spans="1:6" ht="18" customHeight="1">
      <c r="A5" s="532" t="s">
        <v>51</v>
      </c>
      <c r="B5" s="532" t="s">
        <v>52</v>
      </c>
      <c r="C5" s="532" t="s">
        <v>53</v>
      </c>
      <c r="D5" s="532" t="s">
        <v>54</v>
      </c>
      <c r="E5" s="532" t="s">
        <v>55</v>
      </c>
    </row>
    <row r="6" spans="1:6" ht="45" customHeight="1">
      <c r="A6" s="533">
        <v>1</v>
      </c>
      <c r="B6" s="534"/>
      <c r="C6" s="535"/>
      <c r="D6" s="536"/>
      <c r="E6" s="537">
        <f t="shared" ref="E6:E15" si="0">C6*D6</f>
        <v>0</v>
      </c>
    </row>
    <row r="7" spans="1:6" ht="45" customHeight="1">
      <c r="A7" s="533">
        <v>2</v>
      </c>
      <c r="B7" s="534"/>
      <c r="C7" s="535"/>
      <c r="D7" s="536"/>
      <c r="E7" s="537">
        <f t="shared" si="0"/>
        <v>0</v>
      </c>
    </row>
    <row r="8" spans="1:6" ht="45" customHeight="1">
      <c r="A8" s="533">
        <v>3</v>
      </c>
      <c r="B8" s="534"/>
      <c r="C8" s="535"/>
      <c r="D8" s="536"/>
      <c r="E8" s="537">
        <f t="shared" si="0"/>
        <v>0</v>
      </c>
    </row>
    <row r="9" spans="1:6" ht="45" customHeight="1">
      <c r="A9" s="533">
        <v>4</v>
      </c>
      <c r="B9" s="534"/>
      <c r="C9" s="535"/>
      <c r="D9" s="536"/>
      <c r="E9" s="537">
        <f t="shared" si="0"/>
        <v>0</v>
      </c>
    </row>
    <row r="10" spans="1:6" ht="45" customHeight="1">
      <c r="A10" s="533">
        <v>5</v>
      </c>
      <c r="B10" s="534"/>
      <c r="C10" s="535"/>
      <c r="D10" s="536"/>
      <c r="E10" s="537">
        <f t="shared" si="0"/>
        <v>0</v>
      </c>
    </row>
    <row r="11" spans="1:6" ht="45" customHeight="1">
      <c r="A11" s="533">
        <v>6</v>
      </c>
      <c r="B11" s="534"/>
      <c r="C11" s="535"/>
      <c r="D11" s="536"/>
      <c r="E11" s="537">
        <f t="shared" si="0"/>
        <v>0</v>
      </c>
    </row>
    <row r="12" spans="1:6" ht="45" customHeight="1">
      <c r="A12" s="533">
        <v>7</v>
      </c>
      <c r="B12" s="534"/>
      <c r="C12" s="535"/>
      <c r="D12" s="536"/>
      <c r="E12" s="537">
        <f t="shared" si="0"/>
        <v>0</v>
      </c>
    </row>
    <row r="13" spans="1:6" ht="45" customHeight="1">
      <c r="A13" s="533">
        <v>8</v>
      </c>
      <c r="B13" s="534"/>
      <c r="C13" s="535"/>
      <c r="D13" s="536"/>
      <c r="E13" s="537">
        <f t="shared" si="0"/>
        <v>0</v>
      </c>
    </row>
    <row r="14" spans="1:6" ht="45" customHeight="1">
      <c r="A14" s="533">
        <v>9</v>
      </c>
      <c r="B14" s="534"/>
      <c r="C14" s="535"/>
      <c r="D14" s="536"/>
      <c r="E14" s="537">
        <f t="shared" si="0"/>
        <v>0</v>
      </c>
    </row>
    <row r="15" spans="1:6" ht="45" customHeight="1">
      <c r="A15" s="533">
        <v>10</v>
      </c>
      <c r="B15" s="534"/>
      <c r="C15" s="535"/>
      <c r="D15" s="536"/>
      <c r="E15" s="537">
        <f t="shared" si="0"/>
        <v>0</v>
      </c>
    </row>
    <row r="16" spans="1:6" ht="45" customHeight="1">
      <c r="A16" s="538"/>
      <c r="B16" s="539" t="s">
        <v>56</v>
      </c>
      <c r="C16" s="539"/>
      <c r="D16" s="539"/>
      <c r="E16" s="539">
        <f>SUM(E6:E15)</f>
        <v>0</v>
      </c>
      <c r="F16" s="264"/>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C8" sqref="C8"/>
      <pageMargins left="0.75" right="0.75" top="0.65" bottom="1" header="0.5" footer="0.5"/>
      <pageSetup orientation="portrait" r:id="rId1"/>
      <headerFooter alignWithMargins="0"/>
    </customSheetView>
    <customSheetView guid="{17F5C48B-526E-48D2-9F97-823D578F9893}" state="hidden">
      <selection activeCell="C8" sqref="C8"/>
      <pageMargins left="0.75" right="0.75" top="0.65" bottom="1" header="0.5" footer="0.5"/>
      <pageSetup orientation="portrait" r:id="rId2"/>
      <headerFooter alignWithMargins="0"/>
    </customSheetView>
    <customSheetView guid="{E81F0721-C35D-4189-B675-E46A21339863}" state="hidden">
      <selection activeCell="C8" sqref="C8"/>
      <pageMargins left="0.75" right="0.75" top="0.65" bottom="1" header="0.5" footer="0.5"/>
      <pageSetup orientation="portrait" r:id="rId3"/>
      <headerFooter alignWithMargins="0"/>
    </customSheetView>
    <customSheetView guid="{223BC0FC-814D-40F0-9795-CE82A16FF3A5}" state="hidden">
      <selection activeCell="C8" sqref="C8"/>
      <pageMargins left="0.75" right="0.75" top="0.65" bottom="1" header="0.5" footer="0.5"/>
      <pageSetup orientation="portrait" r:id="rId4"/>
      <headerFooter alignWithMargins="0"/>
    </customSheetView>
    <customSheetView guid="{D53177B2-31EC-4222-B97A-A37DCFD9E45B}" state="hidden">
      <selection activeCell="C8" sqref="C8"/>
      <pageMargins left="0.75" right="0.75" top="0.65" bottom="1" header="0.5" footer="0.5"/>
      <pageSetup orientation="portrait" r:id="rId5"/>
      <headerFooter alignWithMargins="0"/>
    </customSheetView>
    <customSheetView guid="{B3CE7B10-A914-4559-A6DA-AED8C22AFD6D}" state="hidden">
      <selection activeCell="C8" sqref="C8"/>
      <pageMargins left="0.75" right="0.75" top="0.65" bottom="1" header="0.5" footer="0.5"/>
      <pageSetup orientation="portrait" r:id="rId6"/>
      <headerFooter alignWithMargins="0"/>
    </customSheetView>
    <customSheetView guid="{7487ED9F-BBED-4B2A-9631-22F1A430946B}">
      <selection activeCell="B6" sqref="B6:D15"/>
      <pageMargins left="0.75" right="0.75" top="0.65" bottom="1" header="0.5" footer="0.5"/>
      <pageSetup orientation="portrait" r:id="rId7"/>
      <headerFooter alignWithMargins="0"/>
    </customSheetView>
    <customSheetView guid="{A7DBDDEF-9245-44C6-9EBF-032DB6E1C0A2}" topLeftCell="A9">
      <selection activeCell="B6" sqref="B6:D15"/>
      <pageMargins left="0.75" right="0.75" top="0.65" bottom="1" header="0.5" footer="0.5"/>
      <pageSetup orientation="portrait" r:id="rId8"/>
      <headerFooter alignWithMargins="0"/>
    </customSheetView>
    <customSheetView guid="{E9F4E142-7D26-464D-BECA-4F3806DB1FE1}">
      <selection activeCell="G8" sqref="G8"/>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CE9294F-C910-4036-88BC-B1F2176FB06B}">
      <selection activeCell="B9" sqref="B9"/>
      <pageMargins left="0.75" right="0.75" top="0.65" bottom="1" header="0.5" footer="0.5"/>
      <pageSetup orientation="portrait" r:id="rId11"/>
      <headerFooter alignWithMargins="0"/>
    </customSheetView>
    <customSheetView guid="{B23AD343-29DA-4CE0-BD10-47BF44F3782F}">
      <selection activeCell="G8" sqref="G8"/>
      <pageMargins left="0.75" right="0.75" top="0.65" bottom="1" header="0.5" footer="0.5"/>
      <pageSetup orientation="portrait" r:id="rId12"/>
      <headerFooter alignWithMargins="0"/>
    </customSheetView>
    <customSheetView guid="{4AA1107B-A795-4744-B566-827168772C7A}">
      <selection activeCell="B6" sqref="B6:D15"/>
      <pageMargins left="0.75" right="0.75" top="0.65" bottom="1" header="0.5" footer="0.5"/>
      <pageSetup orientation="portrait" r:id="rId13"/>
      <headerFooter alignWithMargins="0"/>
    </customSheetView>
    <customSheetView guid="{EE46BCD1-F715-4FA9-A5FC-1B125AD601E0}">
      <selection activeCell="B6" sqref="B6:D15"/>
      <pageMargins left="0.75" right="0.75" top="0.65" bottom="1" header="0.5" footer="0.5"/>
      <pageSetup orientation="portrait" r:id="rId14"/>
      <headerFooter alignWithMargins="0"/>
    </customSheetView>
    <customSheetView guid="{D0757F9E-DF41-4B40-A5E5-F4F8FDD8D61D}" state="hidden">
      <selection activeCell="C8" sqref="C8"/>
      <pageMargins left="0.75" right="0.75" top="0.65" bottom="1" header="0.5" footer="0.5"/>
      <pageSetup orientation="portrait" r:id="rId15"/>
      <headerFooter alignWithMargins="0"/>
    </customSheetView>
    <customSheetView guid="{E97134B6-5E8D-4951-8DA0-73D065532361}" state="hidden">
      <selection activeCell="C8" sqref="C8"/>
      <pageMargins left="0.75" right="0.75" top="0.65" bottom="1" header="0.5" footer="0.5"/>
      <pageSetup orientation="portrait" r:id="rId16"/>
      <headerFooter alignWithMargins="0"/>
    </customSheetView>
    <customSheetView guid="{B835C05C-B615-4DCB-982D-4519616B3CD8}" state="hidden">
      <selection activeCell="C8" sqref="C8"/>
      <pageMargins left="0.75" right="0.75" top="0.65" bottom="1" header="0.5" footer="0.5"/>
      <pageSetup orientation="portrait" r:id="rId17"/>
      <headerFooter alignWithMargins="0"/>
    </customSheetView>
    <customSheetView guid="{9154002C-6C58-44C9-AE93-0E761C3D01FD}" state="hidden">
      <selection activeCell="C8" sqref="C8"/>
      <pageMargins left="0.75" right="0.75" top="0.65" bottom="1" header="0.5" footer="0.5"/>
      <pageSetup orientation="portrait" r:id="rId18"/>
      <headerFooter alignWithMargins="0"/>
    </customSheetView>
  </customSheetViews>
  <mergeCells count="1">
    <mergeCell ref="A2:D2"/>
  </mergeCells>
  <phoneticPr fontId="31" type="noConversion"/>
  <pageMargins left="0.75" right="0.75" top="0.65" bottom="1" header="0.5" footer="0.5"/>
  <pageSetup orientation="portrait" r:id="rId19"/>
  <headerFooter alignWithMargins="0"/>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SheetLayoutView="115" workbookViewId="0">
      <selection activeCell="C4" sqref="C4:E4"/>
    </sheetView>
  </sheetViews>
  <sheetFormatPr defaultColWidth="8" defaultRowHeight="13.5"/>
  <cols>
    <col min="1" max="1" width="8.625" style="31" customWidth="1"/>
    <col min="2" max="2" width="11.125" style="31" customWidth="1"/>
    <col min="3" max="4" width="38.625" style="31" customWidth="1"/>
    <col min="5" max="5" width="11.25" style="31" customWidth="1"/>
    <col min="6" max="6" width="8.625" style="26" customWidth="1"/>
    <col min="7" max="9" width="8" style="26" customWidth="1"/>
    <col min="10" max="16384" width="8" style="17"/>
  </cols>
  <sheetData>
    <row r="1" spans="1:10" ht="30.75" customHeight="1">
      <c r="A1" s="687"/>
      <c r="B1" s="1074"/>
      <c r="C1" s="1075"/>
      <c r="D1" s="1075"/>
      <c r="E1" s="1076"/>
      <c r="F1" s="280"/>
      <c r="G1" s="15" t="s">
        <v>480</v>
      </c>
      <c r="H1" s="15"/>
      <c r="I1" s="15"/>
      <c r="J1" s="16"/>
    </row>
    <row r="2" spans="1:10" ht="45.75" customHeight="1">
      <c r="A2" s="1059" t="s">
        <v>311</v>
      </c>
      <c r="B2" s="1077" t="str">
        <f>Basic!B1</f>
        <v>Implementation of 3rd Party Filed Quality Assurance for 765kV D/c Koppal PS- Narendra (New) Transmission line (TL02)</v>
      </c>
      <c r="C2" s="1078"/>
      <c r="D2" s="1078"/>
      <c r="E2" s="1079"/>
      <c r="F2" s="1062" t="str">
        <f>Basic!B3</f>
        <v>Field Quality Service</v>
      </c>
      <c r="G2" s="15"/>
      <c r="H2" s="15"/>
      <c r="I2" s="15"/>
      <c r="J2" s="16"/>
    </row>
    <row r="3" spans="1:10" ht="23.25" customHeight="1">
      <c r="A3" s="1060"/>
      <c r="B3" s="1080" t="str">
        <f>Basic!B5</f>
        <v>SRTS-II/C&amp;M/WC-4284/NIT-268(E)/2025---SR2/T/S-MISC/DOM/C00/25/04425; RFX:5002004385</v>
      </c>
      <c r="C3" s="1081"/>
      <c r="D3" s="1081"/>
      <c r="E3" s="1082"/>
      <c r="F3" s="1063"/>
      <c r="G3" s="15"/>
      <c r="H3" s="15"/>
      <c r="I3" s="15"/>
      <c r="J3" s="16"/>
    </row>
    <row r="4" spans="1:10" ht="39.950000000000003" customHeight="1">
      <c r="A4" s="1060"/>
      <c r="B4" s="278">
        <v>1</v>
      </c>
      <c r="C4" s="1069" t="s">
        <v>565</v>
      </c>
      <c r="D4" s="1069"/>
      <c r="E4" s="1070"/>
      <c r="F4" s="1063"/>
      <c r="G4" s="21"/>
      <c r="H4" s="688" t="s">
        <v>467</v>
      </c>
      <c r="I4" s="15"/>
      <c r="J4" s="16"/>
    </row>
    <row r="5" spans="1:10" ht="30" customHeight="1">
      <c r="A5" s="1060"/>
      <c r="B5" s="278">
        <v>2</v>
      </c>
      <c r="C5" s="1069" t="s">
        <v>566</v>
      </c>
      <c r="D5" s="1069"/>
      <c r="E5" s="1070"/>
      <c r="F5" s="1063"/>
      <c r="G5" s="15"/>
      <c r="H5" s="15"/>
      <c r="I5" s="15"/>
      <c r="J5" s="16"/>
    </row>
    <row r="6" spans="1:10" s="26" customFormat="1" ht="30" customHeight="1">
      <c r="A6" s="1060"/>
      <c r="B6" s="278">
        <v>3</v>
      </c>
      <c r="C6" s="1069" t="s">
        <v>270</v>
      </c>
      <c r="D6" s="1069"/>
      <c r="E6" s="1070"/>
      <c r="F6" s="1063"/>
      <c r="G6" s="15"/>
      <c r="H6" s="15"/>
      <c r="I6" s="15"/>
      <c r="J6" s="15"/>
    </row>
    <row r="7" spans="1:10" ht="52.5" hidden="1" customHeight="1">
      <c r="A7" s="1060"/>
      <c r="B7" s="278">
        <v>4</v>
      </c>
      <c r="C7" s="1069" t="s">
        <v>451</v>
      </c>
      <c r="D7" s="1069"/>
      <c r="E7" s="1070"/>
      <c r="F7" s="1063"/>
      <c r="G7" s="15"/>
      <c r="H7" s="15"/>
      <c r="I7" s="15"/>
      <c r="J7" s="16"/>
    </row>
    <row r="8" spans="1:10" ht="9.75" customHeight="1">
      <c r="A8" s="1060"/>
      <c r="B8" s="19"/>
      <c r="C8" s="18"/>
      <c r="D8" s="18"/>
      <c r="E8" s="20"/>
      <c r="F8" s="1063"/>
      <c r="G8" s="15"/>
      <c r="H8" s="15"/>
      <c r="I8" s="15"/>
      <c r="J8" s="16"/>
    </row>
    <row r="9" spans="1:10" ht="23.25" customHeight="1">
      <c r="A9" s="1060"/>
      <c r="B9" s="1071"/>
      <c r="C9" s="1072"/>
      <c r="D9" s="1072"/>
      <c r="E9" s="1073"/>
      <c r="F9" s="1063"/>
      <c r="G9" s="15"/>
      <c r="H9" s="15"/>
      <c r="I9" s="15"/>
      <c r="J9" s="16"/>
    </row>
    <row r="10" spans="1:10" ht="10.5" customHeight="1">
      <c r="A10" s="1060"/>
      <c r="B10" s="22"/>
      <c r="C10" s="23"/>
      <c r="D10" s="23"/>
      <c r="E10" s="24"/>
      <c r="F10" s="1063"/>
      <c r="G10" s="15"/>
      <c r="H10" s="15"/>
      <c r="I10" s="15"/>
      <c r="J10" s="16"/>
    </row>
    <row r="11" spans="1:10" ht="24" customHeight="1">
      <c r="A11" s="1060"/>
      <c r="B11" s="1067"/>
      <c r="C11" s="1068"/>
      <c r="D11" s="1068"/>
      <c r="E11" s="25"/>
      <c r="F11" s="1063"/>
    </row>
    <row r="12" spans="1:10" ht="15.95" customHeight="1">
      <c r="A12" s="1061"/>
      <c r="B12" s="1053"/>
      <c r="C12" s="1054"/>
      <c r="D12" s="1054"/>
      <c r="E12" s="27"/>
      <c r="F12" s="1064"/>
      <c r="G12" s="15"/>
      <c r="H12" s="15"/>
      <c r="I12" s="15"/>
      <c r="J12" s="16"/>
    </row>
    <row r="13" spans="1:10" ht="24" customHeight="1">
      <c r="A13" s="1058"/>
      <c r="B13" s="1055"/>
      <c r="C13" s="1056"/>
      <c r="D13" s="1056"/>
      <c r="E13" s="25"/>
      <c r="F13" s="1057"/>
      <c r="G13" s="28"/>
      <c r="H13" s="28"/>
      <c r="I13" s="28"/>
      <c r="J13" s="28"/>
    </row>
    <row r="14" spans="1:10" ht="15.95" customHeight="1">
      <c r="A14" s="1058"/>
      <c r="B14" s="1065"/>
      <c r="C14" s="1066"/>
      <c r="D14" s="1066"/>
      <c r="E14" s="29"/>
      <c r="F14" s="1057"/>
      <c r="G14" s="28"/>
      <c r="H14" s="28"/>
      <c r="I14" s="28"/>
      <c r="J14" s="28"/>
    </row>
    <row r="15" spans="1:10" ht="15.75">
      <c r="A15" s="18"/>
      <c r="B15" s="30"/>
      <c r="C15" s="30"/>
      <c r="D15" s="30"/>
      <c r="E15" s="30"/>
      <c r="F15" s="15"/>
      <c r="G15" s="15"/>
      <c r="H15" s="15"/>
      <c r="I15" s="15"/>
      <c r="J15" s="16"/>
    </row>
    <row r="16" spans="1:10" ht="15.75">
      <c r="A16" s="18"/>
      <c r="B16" s="18"/>
      <c r="C16" s="18"/>
      <c r="D16" s="18"/>
      <c r="E16" s="18"/>
      <c r="F16" s="15"/>
      <c r="G16" s="15"/>
      <c r="H16" s="15"/>
      <c r="I16" s="15"/>
      <c r="J16" s="16"/>
    </row>
    <row r="17" spans="1:10" ht="15.75">
      <c r="A17" s="18"/>
      <c r="B17" s="18"/>
      <c r="C17" s="18"/>
      <c r="D17" s="18"/>
      <c r="E17" s="18"/>
      <c r="F17" s="15"/>
      <c r="G17" s="15"/>
      <c r="H17" s="15"/>
      <c r="I17" s="15"/>
      <c r="J17" s="16"/>
    </row>
  </sheetData>
  <sheetProtection algorithmName="SHA-512" hashValue="uu9BB9v9NwJo8j2RTV3vPZlTJRUC5mg8tj/nq836tnqNjEAt90Ls6jHgf2brYl28WZMdYT6U8q/G2pbdtZrsjA==" saltValue="7kRIJslWlosJBQwBel25qg==" spinCount="100000" sheet="1" formatColumns="0" formatRows="0" selectLockedCells="1"/>
  <customSheetViews>
    <customSheetView guid="{9AABADBB-0C61-4F6E-8EBA-FB1F391DCDF7}" showGridLines="0" hiddenRows="1" topLeftCell="A11">
      <selection activeCell="J5" sqref="J5"/>
      <pageMargins left="0.15748031496063" right="0.23622047244094499" top="0.78" bottom="0.98425196850393704" header="0.35433070866141703" footer="0.511811023622047"/>
      <printOptions horizontalCentered="1"/>
      <pageSetup paperSize="9" orientation="landscape" r:id="rId1"/>
      <headerFooter alignWithMargins="0"/>
    </customSheetView>
    <customSheetView guid="{17F5C48B-526E-48D2-9F97-823D578F9893}" scale="115" showPageBreaks="1" showGridLines="0" hiddenRows="1" view="pageBreakPreview">
      <selection activeCell="H2" sqref="H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E81F0721-C35D-4189-B675-E46A21339863}" showGridLines="0" hiddenRows="1">
      <selection activeCell="C4" sqref="C4:E4"/>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B835C05C-B615-4DCB-982D-4519616B3CD8}" showGridLines="0" hiddenRows="1">
      <selection activeCell="C4" sqref="C4:E4"/>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9154002C-6C58-44C9-AE93-0E761C3D01FD}" showGridLines="0" hiddenRows="1" topLeftCell="A11">
      <selection activeCell="J5" sqref="J5"/>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5" type="noConversion"/>
  <printOptions horizontalCentered="1"/>
  <pageMargins left="0.15748031496063" right="0.23622047244094499" top="0.78" bottom="0.98425196850393704" header="0.35433070866141703" footer="0.511811023622047"/>
  <pageSetup paperSize="9" orientation="landscape" r:id="rId22"/>
  <headerFooter alignWithMargins="0"/>
  <drawing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indexed="47"/>
  </sheetPr>
  <dimension ref="A1:F21"/>
  <sheetViews>
    <sheetView workbookViewId="0">
      <selection activeCell="B6" sqref="B6"/>
    </sheetView>
  </sheetViews>
  <sheetFormatPr defaultColWidth="9" defaultRowHeight="16.5"/>
  <cols>
    <col min="1" max="1" width="9" style="540"/>
    <col min="2" max="2" width="26.875" style="541" customWidth="1"/>
    <col min="3" max="3" width="22.875" style="541" customWidth="1"/>
    <col min="4" max="5" width="15.625" style="541" customWidth="1"/>
    <col min="6" max="16384" width="9" style="283"/>
  </cols>
  <sheetData>
    <row r="1" spans="1:6">
      <c r="A1" s="528"/>
      <c r="B1" s="529"/>
      <c r="C1" s="529"/>
      <c r="D1" s="529"/>
      <c r="E1" s="529"/>
    </row>
    <row r="2" spans="1:6" ht="21.95" customHeight="1">
      <c r="A2" s="1265" t="s">
        <v>57</v>
      </c>
      <c r="B2" s="1265"/>
      <c r="C2" s="1265"/>
      <c r="D2" s="1266"/>
      <c r="E2"/>
    </row>
    <row r="3" spans="1:6">
      <c r="A3" s="528"/>
      <c r="B3" s="529"/>
      <c r="C3" s="529"/>
      <c r="D3" s="529"/>
      <c r="E3" s="529"/>
    </row>
    <row r="4" spans="1:6" ht="36" customHeight="1">
      <c r="A4" s="530" t="s">
        <v>47</v>
      </c>
      <c r="B4" s="531" t="s">
        <v>48</v>
      </c>
      <c r="C4" s="530" t="s">
        <v>58</v>
      </c>
      <c r="D4" s="530" t="s">
        <v>59</v>
      </c>
      <c r="E4" s="530" t="s">
        <v>60</v>
      </c>
    </row>
    <row r="5" spans="1:6" ht="18" customHeight="1">
      <c r="A5" s="532" t="s">
        <v>51</v>
      </c>
      <c r="B5" s="532" t="s">
        <v>52</v>
      </c>
      <c r="C5" s="532" t="s">
        <v>53</v>
      </c>
      <c r="D5" s="532" t="s">
        <v>54</v>
      </c>
      <c r="E5" s="532" t="s">
        <v>55</v>
      </c>
    </row>
    <row r="6" spans="1:6" ht="45" customHeight="1">
      <c r="A6" s="533">
        <v>1</v>
      </c>
      <c r="B6" s="534"/>
      <c r="C6" s="535"/>
      <c r="D6" s="536"/>
      <c r="E6" s="537">
        <f>C6*D6</f>
        <v>0</v>
      </c>
    </row>
    <row r="7" spans="1:6" ht="45" customHeight="1">
      <c r="A7" s="533">
        <v>2</v>
      </c>
      <c r="B7" s="534"/>
      <c r="C7" s="535"/>
      <c r="D7" s="536"/>
      <c r="E7" s="537">
        <f t="shared" ref="E7:E15" si="0">C7*D7</f>
        <v>0</v>
      </c>
    </row>
    <row r="8" spans="1:6" ht="45" customHeight="1">
      <c r="A8" s="533">
        <v>3</v>
      </c>
      <c r="B8" s="534"/>
      <c r="C8" s="535"/>
      <c r="D8" s="536"/>
      <c r="E8" s="537">
        <f t="shared" si="0"/>
        <v>0</v>
      </c>
    </row>
    <row r="9" spans="1:6" ht="45" customHeight="1">
      <c r="A9" s="533">
        <v>4</v>
      </c>
      <c r="B9" s="534"/>
      <c r="C9" s="535"/>
      <c r="D9" s="536"/>
      <c r="E9" s="537">
        <f t="shared" si="0"/>
        <v>0</v>
      </c>
    </row>
    <row r="10" spans="1:6" ht="45" customHeight="1">
      <c r="A10" s="533">
        <v>5</v>
      </c>
      <c r="B10" s="534"/>
      <c r="C10" s="535"/>
      <c r="D10" s="536"/>
      <c r="E10" s="537">
        <f t="shared" si="0"/>
        <v>0</v>
      </c>
    </row>
    <row r="11" spans="1:6" ht="45" customHeight="1">
      <c r="A11" s="533">
        <v>6</v>
      </c>
      <c r="B11" s="534"/>
      <c r="C11" s="535"/>
      <c r="D11" s="536"/>
      <c r="E11" s="537">
        <f t="shared" si="0"/>
        <v>0</v>
      </c>
    </row>
    <row r="12" spans="1:6" ht="45" customHeight="1">
      <c r="A12" s="533">
        <v>7</v>
      </c>
      <c r="B12" s="534"/>
      <c r="C12" s="535"/>
      <c r="D12" s="536"/>
      <c r="E12" s="537">
        <f t="shared" si="0"/>
        <v>0</v>
      </c>
    </row>
    <row r="13" spans="1:6" ht="45" customHeight="1">
      <c r="A13" s="533">
        <v>8</v>
      </c>
      <c r="B13" s="534"/>
      <c r="C13" s="535"/>
      <c r="D13" s="536"/>
      <c r="E13" s="537">
        <f t="shared" si="0"/>
        <v>0</v>
      </c>
    </row>
    <row r="14" spans="1:6" ht="45" customHeight="1">
      <c r="A14" s="533">
        <v>9</v>
      </c>
      <c r="B14" s="534"/>
      <c r="C14" s="535"/>
      <c r="D14" s="536"/>
      <c r="E14" s="537">
        <f t="shared" si="0"/>
        <v>0</v>
      </c>
    </row>
    <row r="15" spans="1:6" ht="45" customHeight="1">
      <c r="A15" s="533">
        <v>10</v>
      </c>
      <c r="B15" s="534"/>
      <c r="C15" s="535"/>
      <c r="D15" s="536"/>
      <c r="E15" s="537">
        <f t="shared" si="0"/>
        <v>0</v>
      </c>
    </row>
    <row r="16" spans="1:6" ht="45" customHeight="1">
      <c r="A16" s="538"/>
      <c r="B16" s="539" t="s">
        <v>56</v>
      </c>
      <c r="C16" s="539"/>
      <c r="D16" s="539"/>
      <c r="E16" s="539">
        <f>SUM(E6:E15)</f>
        <v>0</v>
      </c>
      <c r="F16" s="264"/>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B6" sqref="B6"/>
      <pageMargins left="0.75" right="0.75" top="0.65" bottom="1" header="0.5" footer="0.5"/>
      <pageSetup orientation="portrait" r:id="rId1"/>
      <headerFooter alignWithMargins="0"/>
    </customSheetView>
    <customSheetView guid="{17F5C48B-526E-48D2-9F97-823D578F9893}" state="hidden">
      <selection activeCell="B6" sqref="B6"/>
      <pageMargins left="0.75" right="0.75" top="0.65" bottom="1" header="0.5" footer="0.5"/>
      <pageSetup orientation="portrait" r:id="rId2"/>
      <headerFooter alignWithMargins="0"/>
    </customSheetView>
    <customSheetView guid="{E81F0721-C35D-4189-B675-E46A21339863}" state="hidden">
      <selection activeCell="B6" sqref="B6"/>
      <pageMargins left="0.75" right="0.75" top="0.65" bottom="1" header="0.5" footer="0.5"/>
      <pageSetup orientation="portrait" r:id="rId3"/>
      <headerFooter alignWithMargins="0"/>
    </customSheetView>
    <customSheetView guid="{223BC0FC-814D-40F0-9795-CE82A16FF3A5}" state="hidden">
      <selection activeCell="B6" sqref="B6"/>
      <pageMargins left="0.75" right="0.75" top="0.65" bottom="1" header="0.5" footer="0.5"/>
      <pageSetup orientation="portrait" r:id="rId4"/>
      <headerFooter alignWithMargins="0"/>
    </customSheetView>
    <customSheetView guid="{D53177B2-31EC-4222-B97A-A37DCFD9E45B}" state="hidden">
      <selection activeCell="B6" sqref="B6"/>
      <pageMargins left="0.75" right="0.75" top="0.65" bottom="1" header="0.5" footer="0.5"/>
      <pageSetup orientation="portrait" r:id="rId5"/>
      <headerFooter alignWithMargins="0"/>
    </customSheetView>
    <customSheetView guid="{B3CE7B10-A914-4559-A6DA-AED8C22AFD6D}" state="hidden">
      <selection activeCell="B6" sqref="B6"/>
      <pageMargins left="0.75" right="0.75" top="0.65" bottom="1" header="0.5" footer="0.5"/>
      <pageSetup orientation="portrait" r:id="rId6"/>
      <headerFooter alignWithMargins="0"/>
    </customSheetView>
    <customSheetView guid="{7487ED9F-BBED-4B2A-9631-22F1A430946B}" topLeftCell="A10">
      <selection activeCell="G8" sqref="G8"/>
      <pageMargins left="0.75" right="0.75" top="0.65" bottom="1" header="0.5" footer="0.5"/>
      <pageSetup orientation="portrait" r:id="rId7"/>
      <headerFooter alignWithMargins="0"/>
    </customSheetView>
    <customSheetView guid="{A7DBDDEF-9245-44C6-9EBF-032DB6E1C0A2}" topLeftCell="A10">
      <selection activeCell="G8" sqref="G8"/>
      <pageMargins left="0.75" right="0.75" top="0.65" bottom="1" header="0.5" footer="0.5"/>
      <pageSetup orientation="portrait" r:id="rId8"/>
      <headerFooter alignWithMargins="0"/>
    </customSheetView>
    <customSheetView guid="{E9F4E142-7D26-464D-BECA-4F3806DB1FE1}">
      <selection activeCell="G8" sqref="G8"/>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CE9294F-C910-4036-88BC-B1F2176FB06B}">
      <selection activeCell="B11" sqref="B11"/>
      <pageMargins left="0.75" right="0.75" top="0.65" bottom="1" header="0.5" footer="0.5"/>
      <pageSetup orientation="portrait" r:id="rId11"/>
      <headerFooter alignWithMargins="0"/>
    </customSheetView>
    <customSheetView guid="{B23AD343-29DA-4CE0-BD10-47BF44F3782F}">
      <selection activeCell="G8" sqref="G8"/>
      <pageMargins left="0.75" right="0.75" top="0.65" bottom="1" header="0.5" footer="0.5"/>
      <pageSetup orientation="portrait" r:id="rId12"/>
      <headerFooter alignWithMargins="0"/>
    </customSheetView>
    <customSheetView guid="{4AA1107B-A795-4744-B566-827168772C7A}" topLeftCell="A10">
      <selection activeCell="G8" sqref="G8"/>
      <pageMargins left="0.75" right="0.75" top="0.65" bottom="1" header="0.5" footer="0.5"/>
      <pageSetup orientation="portrait" r:id="rId13"/>
      <headerFooter alignWithMargins="0"/>
    </customSheetView>
    <customSheetView guid="{EE46BCD1-F715-4FA9-A5FC-1B125AD601E0}">
      <selection activeCell="G8" sqref="G8"/>
      <pageMargins left="0.75" right="0.75" top="0.65" bottom="1" header="0.5" footer="0.5"/>
      <pageSetup orientation="portrait" r:id="rId14"/>
      <headerFooter alignWithMargins="0"/>
    </customSheetView>
    <customSheetView guid="{D0757F9E-DF41-4B40-A5E5-F4F8FDD8D61D}" state="hidden">
      <selection activeCell="B6" sqref="B6"/>
      <pageMargins left="0.75" right="0.75" top="0.65" bottom="1" header="0.5" footer="0.5"/>
      <pageSetup orientation="portrait" r:id="rId15"/>
      <headerFooter alignWithMargins="0"/>
    </customSheetView>
    <customSheetView guid="{E97134B6-5E8D-4951-8DA0-73D065532361}" state="hidden">
      <selection activeCell="B6" sqref="B6"/>
      <pageMargins left="0.75" right="0.75" top="0.65" bottom="1" header="0.5" footer="0.5"/>
      <pageSetup orientation="portrait" r:id="rId16"/>
      <headerFooter alignWithMargins="0"/>
    </customSheetView>
    <customSheetView guid="{B835C05C-B615-4DCB-982D-4519616B3CD8}" state="hidden">
      <selection activeCell="B6" sqref="B6"/>
      <pageMargins left="0.75" right="0.75" top="0.65" bottom="1" header="0.5" footer="0.5"/>
      <pageSetup orientation="portrait" r:id="rId17"/>
      <headerFooter alignWithMargins="0"/>
    </customSheetView>
    <customSheetView guid="{9154002C-6C58-44C9-AE93-0E761C3D01FD}" state="hidden">
      <selection activeCell="B6" sqref="B6"/>
      <pageMargins left="0.75" right="0.75" top="0.65" bottom="1" header="0.5" footer="0.5"/>
      <pageSetup orientation="portrait" r:id="rId18"/>
      <headerFooter alignWithMargins="0"/>
    </customSheetView>
  </customSheetViews>
  <mergeCells count="1">
    <mergeCell ref="A2:D2"/>
  </mergeCells>
  <phoneticPr fontId="31" type="noConversion"/>
  <pageMargins left="0.75" right="0.75" top="0.65" bottom="1" header="0.5" footer="0.5"/>
  <pageSetup orientation="portrait" r:id="rId19"/>
  <headerFooter alignWithMargins="0"/>
  <drawing r:id="rId2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indexed="61"/>
  </sheetPr>
  <dimension ref="A1:G21"/>
  <sheetViews>
    <sheetView zoomScaleSheetLayoutView="100" workbookViewId="0">
      <selection activeCell="E8" sqref="E8"/>
    </sheetView>
  </sheetViews>
  <sheetFormatPr defaultColWidth="9" defaultRowHeight="16.5"/>
  <cols>
    <col min="1" max="1" width="7.625" style="540" customWidth="1"/>
    <col min="2" max="4" width="20.625" style="541" customWidth="1"/>
    <col min="5" max="5" width="9.625" style="541" customWidth="1"/>
    <col min="6" max="6" width="12.625" style="541" customWidth="1"/>
    <col min="7" max="16384" width="9" style="283"/>
  </cols>
  <sheetData>
    <row r="1" spans="1:7">
      <c r="A1" s="528"/>
      <c r="B1" s="529"/>
      <c r="C1" s="529"/>
      <c r="D1" s="529"/>
      <c r="E1" s="529"/>
      <c r="F1" s="529"/>
    </row>
    <row r="2" spans="1:7" ht="21.95" customHeight="1">
      <c r="A2" s="1265" t="s">
        <v>61</v>
      </c>
      <c r="B2" s="1265"/>
      <c r="C2" s="1265"/>
      <c r="D2" s="1265"/>
      <c r="E2" s="1266"/>
      <c r="F2" s="283"/>
    </row>
    <row r="3" spans="1:7">
      <c r="A3" s="528"/>
      <c r="B3" s="529"/>
      <c r="C3" s="529"/>
      <c r="D3" s="529"/>
      <c r="E3" s="529"/>
      <c r="F3" s="529"/>
    </row>
    <row r="4" spans="1:7" ht="53.25" customHeight="1">
      <c r="A4" s="530" t="s">
        <v>47</v>
      </c>
      <c r="B4" s="531" t="s">
        <v>48</v>
      </c>
      <c r="C4" s="530" t="s">
        <v>62</v>
      </c>
      <c r="D4" s="530" t="s">
        <v>63</v>
      </c>
      <c r="E4" s="530" t="s">
        <v>64</v>
      </c>
      <c r="F4" s="530" t="s">
        <v>65</v>
      </c>
    </row>
    <row r="5" spans="1:7" ht="18" customHeight="1">
      <c r="A5" s="532" t="s">
        <v>51</v>
      </c>
      <c r="B5" s="532" t="s">
        <v>52</v>
      </c>
      <c r="C5" s="532" t="s">
        <v>53</v>
      </c>
      <c r="D5" s="532" t="s">
        <v>54</v>
      </c>
      <c r="E5" s="542" t="s">
        <v>66</v>
      </c>
      <c r="F5" s="532" t="s">
        <v>67</v>
      </c>
    </row>
    <row r="6" spans="1:7" ht="45" customHeight="1">
      <c r="A6" s="533">
        <v>1</v>
      </c>
      <c r="B6" s="534"/>
      <c r="C6" s="535"/>
      <c r="D6" s="535"/>
      <c r="E6" s="536"/>
      <c r="F6" s="537">
        <f>C6*E6</f>
        <v>0</v>
      </c>
    </row>
    <row r="7" spans="1:7" ht="45" customHeight="1">
      <c r="A7" s="533">
        <v>2</v>
      </c>
      <c r="B7" s="534"/>
      <c r="C7" s="535"/>
      <c r="D7" s="535"/>
      <c r="E7" s="536"/>
      <c r="F7" s="537">
        <f t="shared" ref="F7:F15" si="0">C7*E7</f>
        <v>0</v>
      </c>
    </row>
    <row r="8" spans="1:7" ht="45" customHeight="1">
      <c r="A8" s="533">
        <v>3</v>
      </c>
      <c r="B8" s="534"/>
      <c r="C8" s="535"/>
      <c r="D8" s="535"/>
      <c r="E8" s="536"/>
      <c r="F8" s="537">
        <f t="shared" si="0"/>
        <v>0</v>
      </c>
    </row>
    <row r="9" spans="1:7" ht="45" customHeight="1">
      <c r="A9" s="533">
        <v>4</v>
      </c>
      <c r="B9" s="534"/>
      <c r="C9" s="535"/>
      <c r="D9" s="535"/>
      <c r="E9" s="536"/>
      <c r="F9" s="537">
        <f t="shared" si="0"/>
        <v>0</v>
      </c>
    </row>
    <row r="10" spans="1:7" ht="45" customHeight="1">
      <c r="A10" s="533">
        <v>5</v>
      </c>
      <c r="B10" s="534"/>
      <c r="C10" s="535"/>
      <c r="D10" s="535"/>
      <c r="E10" s="536"/>
      <c r="F10" s="537">
        <f t="shared" si="0"/>
        <v>0</v>
      </c>
    </row>
    <row r="11" spans="1:7" ht="45" customHeight="1">
      <c r="A11" s="533">
        <v>6</v>
      </c>
      <c r="B11" s="534"/>
      <c r="C11" s="535"/>
      <c r="D11" s="535"/>
      <c r="E11" s="536"/>
      <c r="F11" s="537">
        <f t="shared" si="0"/>
        <v>0</v>
      </c>
    </row>
    <row r="12" spans="1:7" ht="45" customHeight="1">
      <c r="A12" s="533">
        <v>7</v>
      </c>
      <c r="B12" s="534"/>
      <c r="C12" s="535"/>
      <c r="D12" s="535"/>
      <c r="E12" s="536"/>
      <c r="F12" s="537">
        <f t="shared" si="0"/>
        <v>0</v>
      </c>
    </row>
    <row r="13" spans="1:7" ht="45" customHeight="1">
      <c r="A13" s="533">
        <v>8</v>
      </c>
      <c r="B13" s="534"/>
      <c r="C13" s="535"/>
      <c r="D13" s="535"/>
      <c r="E13" s="536"/>
      <c r="F13" s="537">
        <f t="shared" si="0"/>
        <v>0</v>
      </c>
    </row>
    <row r="14" spans="1:7" ht="45" customHeight="1">
      <c r="A14" s="533">
        <v>9</v>
      </c>
      <c r="B14" s="534"/>
      <c r="C14" s="535"/>
      <c r="D14" s="535"/>
      <c r="E14" s="536"/>
      <c r="F14" s="537">
        <f t="shared" si="0"/>
        <v>0</v>
      </c>
    </row>
    <row r="15" spans="1:7" ht="45" customHeight="1">
      <c r="A15" s="533">
        <v>10</v>
      </c>
      <c r="B15" s="534"/>
      <c r="C15" s="535"/>
      <c r="D15" s="535"/>
      <c r="E15" s="536"/>
      <c r="F15" s="537">
        <f t="shared" si="0"/>
        <v>0</v>
      </c>
    </row>
    <row r="16" spans="1:7" ht="45" customHeight="1">
      <c r="A16" s="538"/>
      <c r="B16" s="539" t="s">
        <v>56</v>
      </c>
      <c r="C16" s="539"/>
      <c r="D16" s="539"/>
      <c r="E16" s="539"/>
      <c r="F16" s="539">
        <f>SUM(F6:F15)</f>
        <v>0</v>
      </c>
      <c r="G16" s="264"/>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E8" sqref="E8"/>
      <pageMargins left="0.75" right="0.62" top="0.65" bottom="1" header="0.5" footer="0.5"/>
      <pageSetup orientation="portrait" r:id="rId1"/>
      <headerFooter alignWithMargins="0"/>
    </customSheetView>
    <customSheetView guid="{17F5C48B-526E-48D2-9F97-823D578F9893}" state="hidden">
      <selection activeCell="E8" sqref="E8"/>
      <pageMargins left="0.75" right="0.62" top="0.65" bottom="1" header="0.5" footer="0.5"/>
      <pageSetup orientation="portrait" r:id="rId2"/>
      <headerFooter alignWithMargins="0"/>
    </customSheetView>
    <customSheetView guid="{E81F0721-C35D-4189-B675-E46A21339863}" state="hidden">
      <selection activeCell="E8" sqref="E8"/>
      <pageMargins left="0.75" right="0.62" top="0.65" bottom="1" header="0.5" footer="0.5"/>
      <pageSetup orientation="portrait" r:id="rId3"/>
      <headerFooter alignWithMargins="0"/>
    </customSheetView>
    <customSheetView guid="{223BC0FC-814D-40F0-9795-CE82A16FF3A5}" state="hidden">
      <selection activeCell="E8" sqref="E8"/>
      <pageMargins left="0.75" right="0.62" top="0.65" bottom="1" header="0.5" footer="0.5"/>
      <pageSetup orientation="portrait" r:id="rId4"/>
      <headerFooter alignWithMargins="0"/>
    </customSheetView>
    <customSheetView guid="{D53177B2-31EC-4222-B97A-A37DCFD9E45B}" state="hidden">
      <selection activeCell="E8" sqref="E8"/>
      <pageMargins left="0.75" right="0.62" top="0.65" bottom="1" header="0.5" footer="0.5"/>
      <pageSetup orientation="portrait" r:id="rId5"/>
      <headerFooter alignWithMargins="0"/>
    </customSheetView>
    <customSheetView guid="{B3CE7B10-A914-4559-A6DA-AED8C22AFD6D}" state="hidden">
      <selection activeCell="E8" sqref="E8"/>
      <pageMargins left="0.75" right="0.62" top="0.65" bottom="1" header="0.5" footer="0.5"/>
      <pageSetup orientation="portrait" r:id="rId6"/>
      <headerFooter alignWithMargins="0"/>
    </customSheetView>
    <customSheetView guid="{7487ED9F-BBED-4B2A-9631-22F1A430946B}">
      <selection activeCell="E8" sqref="E8"/>
      <pageMargins left="0.75" right="0.62" top="0.65" bottom="1" header="0.5" footer="0.5"/>
      <pageSetup orientation="portrait" r:id="rId7"/>
      <headerFooter alignWithMargins="0"/>
    </customSheetView>
    <customSheetView guid="{A7DBDDEF-9245-44C6-9EBF-032DB6E1C0A2}" topLeftCell="A9">
      <selection activeCell="B9" sqref="B9"/>
      <pageMargins left="0.75" right="0.62" top="0.65" bottom="1" header="0.5" footer="0.5"/>
      <pageSetup orientation="portrait" r:id="rId8"/>
      <headerFooter alignWithMargins="0"/>
    </customSheetView>
    <customSheetView guid="{E9F4E142-7D26-464D-BECA-4F3806DB1FE1}">
      <selection activeCell="G8" sqref="G8"/>
      <pageMargins left="0.75" right="0.62" top="0.65" bottom="1" header="0.5" footer="0.5"/>
      <pageSetup orientation="portrait" r:id="rId9"/>
      <headerFooter alignWithMargins="0"/>
    </customSheetView>
    <customSheetView guid="{27A45B7A-04F2-4516-B80B-5ED0825D4ED3}" scale="70">
      <selection activeCell="C6" sqref="C6"/>
      <pageMargins left="0.75" right="0.62" top="0.65" bottom="1" header="0.5" footer="0.5"/>
      <pageSetup orientation="portrait" r:id="rId10"/>
      <headerFooter alignWithMargins="0"/>
    </customSheetView>
    <customSheetView guid="{ECE9294F-C910-4036-88BC-B1F2176FB06B}">
      <selection activeCell="B6" sqref="B6"/>
      <pageMargins left="0.75" right="0.62" top="0.65" bottom="1" header="0.5" footer="0.5"/>
      <pageSetup orientation="portrait" r:id="rId11"/>
      <headerFooter alignWithMargins="0"/>
    </customSheetView>
    <customSheetView guid="{B23AD343-29DA-4CE0-BD10-47BF44F3782F}">
      <selection activeCell="G8" sqref="G8"/>
      <pageMargins left="0.75" right="0.62" top="0.65" bottom="1" header="0.5" footer="0.5"/>
      <pageSetup orientation="portrait" r:id="rId12"/>
      <headerFooter alignWithMargins="0"/>
    </customSheetView>
    <customSheetView guid="{4AA1107B-A795-4744-B566-827168772C7A}">
      <selection activeCell="E8" sqref="E8"/>
      <pageMargins left="0.75" right="0.62" top="0.65" bottom="1" header="0.5" footer="0.5"/>
      <pageSetup orientation="portrait" r:id="rId13"/>
      <headerFooter alignWithMargins="0"/>
    </customSheetView>
    <customSheetView guid="{EE46BCD1-F715-4FA9-A5FC-1B125AD601E0}">
      <selection activeCell="E8" sqref="E8"/>
      <pageMargins left="0.75" right="0.62" top="0.65" bottom="1" header="0.5" footer="0.5"/>
      <pageSetup orientation="portrait" r:id="rId14"/>
      <headerFooter alignWithMargins="0"/>
    </customSheetView>
    <customSheetView guid="{D0757F9E-DF41-4B40-A5E5-F4F8FDD8D61D}" state="hidden">
      <selection activeCell="E8" sqref="E8"/>
      <pageMargins left="0.75" right="0.62" top="0.65" bottom="1" header="0.5" footer="0.5"/>
      <pageSetup orientation="portrait" r:id="rId15"/>
      <headerFooter alignWithMargins="0"/>
    </customSheetView>
    <customSheetView guid="{E97134B6-5E8D-4951-8DA0-73D065532361}" state="hidden">
      <selection activeCell="E8" sqref="E8"/>
      <pageMargins left="0.75" right="0.62" top="0.65" bottom="1" header="0.5" footer="0.5"/>
      <pageSetup orientation="portrait" r:id="rId16"/>
      <headerFooter alignWithMargins="0"/>
    </customSheetView>
    <customSheetView guid="{B835C05C-B615-4DCB-982D-4519616B3CD8}" state="hidden">
      <selection activeCell="E8" sqref="E8"/>
      <pageMargins left="0.75" right="0.62" top="0.65" bottom="1" header="0.5" footer="0.5"/>
      <pageSetup orientation="portrait" r:id="rId17"/>
      <headerFooter alignWithMargins="0"/>
    </customSheetView>
    <customSheetView guid="{9154002C-6C58-44C9-AE93-0E761C3D01FD}" state="hidden">
      <selection activeCell="E8" sqref="E8"/>
      <pageMargins left="0.75" right="0.62" top="0.65" bottom="1" header="0.5" footer="0.5"/>
      <pageSetup orientation="portrait" r:id="rId18"/>
      <headerFooter alignWithMargins="0"/>
    </customSheetView>
  </customSheetViews>
  <mergeCells count="1">
    <mergeCell ref="A2:E2"/>
  </mergeCells>
  <phoneticPr fontId="31" type="noConversion"/>
  <pageMargins left="0.75" right="0.62" top="0.65" bottom="1" header="0.5" footer="0.5"/>
  <pageSetup orientation="portrait" r:id="rId19"/>
  <headerFooter alignWithMargins="0"/>
  <drawing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O80"/>
  <sheetViews>
    <sheetView showGridLines="0" showZeros="0" view="pageBreakPreview" zoomScaleSheetLayoutView="100" workbookViewId="0">
      <selection activeCell="F53" sqref="F53"/>
    </sheetView>
  </sheetViews>
  <sheetFormatPr defaultColWidth="8" defaultRowHeight="16.5"/>
  <cols>
    <col min="1" max="1" width="9.375" style="431" customWidth="1"/>
    <col min="2" max="2" width="9.375" style="433" customWidth="1"/>
    <col min="3" max="3" width="12.875" style="431" customWidth="1"/>
    <col min="4" max="4" width="18.125" style="431" customWidth="1"/>
    <col min="5" max="5" width="11.125" style="431" customWidth="1"/>
    <col min="6" max="6" width="36.25" style="431" customWidth="1"/>
    <col min="7" max="8" width="8" style="431" hidden="1" customWidth="1"/>
    <col min="9" max="11" width="8" style="430" hidden="1" customWidth="1"/>
    <col min="12" max="27" width="8" style="430" customWidth="1"/>
    <col min="28" max="28" width="17.5" style="430" customWidth="1"/>
    <col min="29" max="29" width="12.125" style="430" customWidth="1"/>
    <col min="30" max="30" width="8" style="428" customWidth="1"/>
    <col min="31" max="31" width="8" style="429" customWidth="1"/>
    <col min="32" max="32" width="12" style="429" customWidth="1"/>
    <col min="33" max="35" width="8" style="428" customWidth="1"/>
    <col min="36" max="36" width="9.125" style="428" customWidth="1"/>
    <col min="37" max="41" width="8" style="428" customWidth="1"/>
    <col min="42" max="16384" width="8" style="430"/>
  </cols>
  <sheetData>
    <row r="1" spans="1:36" ht="17.25">
      <c r="A1" s="423" t="str">
        <f>Cover!B3</f>
        <v>SRTS-II/C&amp;M/WC-4284/NIT-268(E)/2025---SR2/T/S-MISC/DOM/C00/25/04425; RFX:5002004385</v>
      </c>
      <c r="B1" s="423"/>
      <c r="C1" s="424"/>
      <c r="D1" s="424"/>
      <c r="E1" s="424"/>
      <c r="F1" s="425" t="s">
        <v>309</v>
      </c>
      <c r="G1" s="426"/>
      <c r="H1" s="426"/>
      <c r="I1" s="427"/>
      <c r="J1" s="427"/>
      <c r="K1" s="427"/>
      <c r="L1" s="427"/>
      <c r="M1" s="427"/>
      <c r="N1" s="427"/>
      <c r="O1" s="427"/>
      <c r="P1" s="427"/>
      <c r="Q1" s="427"/>
      <c r="R1" s="427"/>
      <c r="S1" s="427"/>
      <c r="T1" s="427"/>
      <c r="U1" s="427"/>
      <c r="V1" s="427"/>
      <c r="W1" s="427"/>
      <c r="X1" s="427"/>
      <c r="Y1" s="427"/>
      <c r="Z1" s="427" t="str">
        <f>'Names of Bidder'!D6</f>
        <v>Others</v>
      </c>
      <c r="AA1" s="427"/>
      <c r="AB1" s="427"/>
      <c r="AC1" s="427"/>
      <c r="AE1" s="429">
        <v>1</v>
      </c>
      <c r="AF1" s="429" t="s">
        <v>98</v>
      </c>
      <c r="AI1" s="429">
        <v>1</v>
      </c>
      <c r="AJ1" s="428" t="s">
        <v>102</v>
      </c>
    </row>
    <row r="2" spans="1:36">
      <c r="B2" s="431"/>
      <c r="Z2" s="430">
        <f>'Names of Bidder'!AA6</f>
        <v>0</v>
      </c>
      <c r="AE2" s="429">
        <v>2</v>
      </c>
      <c r="AF2" s="429" t="s">
        <v>99</v>
      </c>
      <c r="AI2" s="429">
        <v>2</v>
      </c>
      <c r="AJ2" s="428" t="s">
        <v>103</v>
      </c>
    </row>
    <row r="3" spans="1:36">
      <c r="A3" s="1270" t="s">
        <v>252</v>
      </c>
      <c r="B3" s="1270"/>
      <c r="C3" s="1270"/>
      <c r="D3" s="1270"/>
      <c r="E3" s="1270"/>
      <c r="F3" s="1270"/>
      <c r="G3" s="426"/>
      <c r="H3" s="426"/>
      <c r="I3" s="427"/>
      <c r="J3" s="427"/>
      <c r="K3" s="427"/>
      <c r="L3" s="427"/>
      <c r="M3" s="427"/>
      <c r="N3" s="427"/>
      <c r="O3" s="427"/>
      <c r="P3" s="427"/>
      <c r="Q3" s="427"/>
      <c r="R3" s="427"/>
      <c r="S3" s="427"/>
      <c r="T3" s="427"/>
      <c r="U3" s="427"/>
      <c r="V3" s="427"/>
      <c r="W3" s="427"/>
      <c r="X3" s="427"/>
      <c r="Y3" s="427"/>
      <c r="Z3" s="427"/>
      <c r="AA3" s="427"/>
      <c r="AB3" s="427"/>
      <c r="AC3" s="427"/>
      <c r="AE3" s="429">
        <v>3</v>
      </c>
      <c r="AF3" s="429" t="s">
        <v>100</v>
      </c>
      <c r="AI3" s="429">
        <v>3</v>
      </c>
      <c r="AJ3" s="428" t="s">
        <v>104</v>
      </c>
    </row>
    <row r="4" spans="1:36">
      <c r="A4" s="432"/>
      <c r="B4" s="432"/>
      <c r="C4" s="432"/>
      <c r="D4" s="432"/>
      <c r="E4" s="432"/>
      <c r="F4" s="432"/>
      <c r="G4" s="426"/>
      <c r="H4" s="426"/>
      <c r="I4" s="427"/>
      <c r="J4" s="427"/>
      <c r="K4" s="427"/>
      <c r="L4" s="427"/>
      <c r="M4" s="427"/>
      <c r="N4" s="427"/>
      <c r="O4" s="427"/>
      <c r="P4" s="427"/>
      <c r="Q4" s="427"/>
      <c r="R4" s="427"/>
      <c r="S4" s="427"/>
      <c r="T4" s="427"/>
      <c r="U4" s="427"/>
      <c r="V4" s="427"/>
      <c r="W4" s="427"/>
      <c r="X4" s="427"/>
      <c r="Y4" s="427"/>
      <c r="Z4" s="427"/>
      <c r="AA4" s="427"/>
      <c r="AB4" s="427"/>
      <c r="AC4" s="427"/>
      <c r="AE4" s="429">
        <v>4</v>
      </c>
      <c r="AF4" s="429" t="s">
        <v>101</v>
      </c>
      <c r="AI4" s="429">
        <v>4</v>
      </c>
      <c r="AJ4" s="428" t="s">
        <v>105</v>
      </c>
    </row>
    <row r="5" spans="1:36">
      <c r="A5" s="433" t="s">
        <v>88</v>
      </c>
      <c r="C5" s="1271"/>
      <c r="D5" s="1271"/>
      <c r="E5" s="1271"/>
      <c r="F5" s="1271"/>
      <c r="AE5" s="429">
        <v>5</v>
      </c>
      <c r="AF5" s="429" t="s">
        <v>101</v>
      </c>
      <c r="AI5" s="429">
        <v>5</v>
      </c>
      <c r="AJ5" s="428" t="s">
        <v>106</v>
      </c>
    </row>
    <row r="6" spans="1:36">
      <c r="A6" s="433" t="s">
        <v>79</v>
      </c>
      <c r="B6" s="1272" t="str">
        <f>'Sch-1.'!B57</f>
        <v>--2025</v>
      </c>
      <c r="C6" s="1272"/>
      <c r="AE6" s="429">
        <v>6</v>
      </c>
      <c r="AF6" s="429" t="s">
        <v>101</v>
      </c>
      <c r="AG6" s="435" t="e">
        <f>DAY(B6)</f>
        <v>#VALUE!</v>
      </c>
      <c r="AI6" s="429">
        <v>6</v>
      </c>
      <c r="AJ6" s="428" t="s">
        <v>107</v>
      </c>
    </row>
    <row r="7" spans="1:36">
      <c r="A7" s="433"/>
      <c r="B7" s="434"/>
      <c r="C7" s="434"/>
      <c r="AE7" s="429">
        <v>7</v>
      </c>
      <c r="AF7" s="429" t="s">
        <v>101</v>
      </c>
      <c r="AG7" s="435" t="e">
        <f>MONTH(B6)</f>
        <v>#VALUE!</v>
      </c>
      <c r="AI7" s="429">
        <v>7</v>
      </c>
      <c r="AJ7" s="428" t="s">
        <v>108</v>
      </c>
    </row>
    <row r="8" spans="1:36">
      <c r="A8" s="436" t="s">
        <v>388</v>
      </c>
      <c r="B8" s="437"/>
      <c r="C8" s="426"/>
      <c r="D8" s="426"/>
      <c r="E8" s="426"/>
      <c r="F8" s="438"/>
      <c r="G8" s="426"/>
      <c r="H8" s="426"/>
      <c r="I8" s="427"/>
      <c r="J8" s="427"/>
      <c r="K8" s="427"/>
      <c r="L8" s="427"/>
      <c r="M8" s="427"/>
      <c r="N8" s="427"/>
      <c r="O8" s="427"/>
      <c r="P8" s="427"/>
      <c r="Q8" s="427"/>
      <c r="R8" s="427"/>
      <c r="S8" s="427"/>
      <c r="T8" s="427"/>
      <c r="U8" s="427"/>
      <c r="V8" s="427"/>
      <c r="W8" s="427"/>
      <c r="X8" s="427"/>
      <c r="Y8" s="427"/>
      <c r="Z8" s="427"/>
      <c r="AA8" s="427"/>
      <c r="AB8" s="427"/>
      <c r="AC8" s="427"/>
      <c r="AE8" s="429">
        <v>8</v>
      </c>
      <c r="AF8" s="429" t="s">
        <v>101</v>
      </c>
      <c r="AG8" s="435" t="e">
        <f>LOOKUP(AG7,AI1:AI13,AJ1:AJ13)</f>
        <v>#VALUE!</v>
      </c>
      <c r="AI8" s="429">
        <v>8</v>
      </c>
      <c r="AJ8" s="428" t="s">
        <v>109</v>
      </c>
    </row>
    <row r="9" spans="1:36">
      <c r="A9" s="436" t="str">
        <f>+'Sch-1 '!J7</f>
        <v>Sr.General Manager,</v>
      </c>
      <c r="B9" s="437"/>
      <c r="C9" s="426"/>
      <c r="D9" s="426"/>
      <c r="E9" s="426"/>
      <c r="F9" s="438"/>
      <c r="G9" s="426"/>
      <c r="H9" s="426"/>
      <c r="I9" s="427"/>
      <c r="J9" s="427"/>
      <c r="K9" s="427"/>
      <c r="L9" s="427"/>
      <c r="M9" s="427"/>
      <c r="N9" s="427"/>
      <c r="O9" s="427"/>
      <c r="P9" s="427"/>
      <c r="Q9" s="427"/>
      <c r="R9" s="427"/>
      <c r="S9" s="427"/>
      <c r="T9" s="427"/>
      <c r="U9" s="427"/>
      <c r="V9" s="427"/>
      <c r="W9" s="427"/>
      <c r="X9" s="427"/>
      <c r="Y9" s="427"/>
      <c r="Z9" s="427"/>
      <c r="AA9" s="427"/>
      <c r="AB9" s="427"/>
      <c r="AC9" s="427"/>
      <c r="AG9" s="435"/>
      <c r="AI9" s="429"/>
    </row>
    <row r="10" spans="1:36">
      <c r="A10" s="439" t="str">
        <f>'Sch-1.'!I9</f>
        <v>C&amp;M Department</v>
      </c>
      <c r="B10" s="439"/>
      <c r="F10" s="440"/>
      <c r="AE10" s="429">
        <v>9</v>
      </c>
      <c r="AF10" s="429" t="s">
        <v>101</v>
      </c>
      <c r="AG10" s="435" t="e">
        <f>YEAR(B6)</f>
        <v>#VALUE!</v>
      </c>
      <c r="AI10" s="429">
        <v>9</v>
      </c>
      <c r="AJ10" s="428" t="s">
        <v>110</v>
      </c>
    </row>
    <row r="11" spans="1:36">
      <c r="A11" s="439" t="str">
        <f>'Sch-1.'!I10</f>
        <v>Power Grid Corporation of India Ltd.,</v>
      </c>
      <c r="B11" s="439"/>
      <c r="F11" s="440"/>
      <c r="AE11" s="429">
        <v>10</v>
      </c>
      <c r="AF11" s="429" t="s">
        <v>101</v>
      </c>
      <c r="AI11" s="429">
        <v>10</v>
      </c>
      <c r="AJ11" s="428" t="s">
        <v>111</v>
      </c>
    </row>
    <row r="12" spans="1:36">
      <c r="A12" s="439" t="str">
        <f>'Sch-1.'!I11</f>
        <v>SR-II,RHQ</v>
      </c>
      <c r="B12" s="439"/>
      <c r="F12" s="440"/>
      <c r="AE12" s="429">
        <v>11</v>
      </c>
      <c r="AF12" s="429" t="s">
        <v>101</v>
      </c>
      <c r="AI12" s="429">
        <v>11</v>
      </c>
      <c r="AJ12" s="428" t="s">
        <v>112</v>
      </c>
    </row>
    <row r="13" spans="1:36">
      <c r="A13" s="439" t="str">
        <f>'Sch-1.'!I12</f>
        <v>Singanayakanahalli,Yelahanka</v>
      </c>
      <c r="B13" s="439"/>
      <c r="F13" s="440"/>
      <c r="AE13" s="429">
        <v>12</v>
      </c>
      <c r="AF13" s="429" t="s">
        <v>101</v>
      </c>
      <c r="AI13" s="429">
        <v>12</v>
      </c>
      <c r="AJ13" s="428" t="s">
        <v>113</v>
      </c>
    </row>
    <row r="14" spans="1:36">
      <c r="A14" s="439" t="str">
        <f>'Sch-1.'!I13</f>
        <v>Bangalore -560064</v>
      </c>
      <c r="B14" s="439"/>
      <c r="F14" s="440"/>
      <c r="AE14" s="429">
        <v>13</v>
      </c>
      <c r="AF14" s="429" t="s">
        <v>101</v>
      </c>
    </row>
    <row r="15" spans="1:36" ht="22.5" customHeight="1">
      <c r="A15" s="433"/>
      <c r="F15" s="440"/>
      <c r="AE15" s="429">
        <v>14</v>
      </c>
      <c r="AF15" s="429" t="s">
        <v>101</v>
      </c>
    </row>
    <row r="16" spans="1:36" ht="29.25" customHeight="1">
      <c r="A16" s="441" t="s">
        <v>89</v>
      </c>
      <c r="B16" s="442"/>
      <c r="C16" s="1273" t="str">
        <f>Cover!B2</f>
        <v>Implementation of 3rd Party Filed Quality Assurance for 765kV D/c Koppal PS- Narendra (New) Transmission line (TL02)</v>
      </c>
      <c r="D16" s="1273"/>
      <c r="E16" s="1273"/>
      <c r="F16" s="1273"/>
      <c r="AE16" s="429">
        <v>15</v>
      </c>
      <c r="AF16" s="429" t="s">
        <v>101</v>
      </c>
    </row>
    <row r="17" spans="1:41" ht="27.75" customHeight="1">
      <c r="A17" s="431" t="s">
        <v>80</v>
      </c>
      <c r="B17" s="431"/>
      <c r="C17" s="440"/>
      <c r="D17" s="440"/>
      <c r="E17" s="440"/>
      <c r="F17" s="440"/>
      <c r="AE17" s="429">
        <v>16</v>
      </c>
      <c r="AF17" s="429" t="s">
        <v>101</v>
      </c>
    </row>
    <row r="18" spans="1:41" ht="135" customHeight="1">
      <c r="A18" s="442">
        <v>1</v>
      </c>
      <c r="B18" s="1267" t="str">
        <f>Z18 &amp;AB18 &amp; AC18 &amp; AA18</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_____________ or such other sums as may be determined in accordance with the terms and conditions of the Bidding Documents.</v>
      </c>
      <c r="C18" s="1267"/>
      <c r="D18" s="1267"/>
      <c r="E18" s="1267"/>
      <c r="F18" s="1267"/>
      <c r="Z18" s="443" t="s">
        <v>97</v>
      </c>
      <c r="AA18" s="913" t="s">
        <v>509</v>
      </c>
      <c r="AB18" s="444"/>
      <c r="AC18" s="445" t="s">
        <v>581</v>
      </c>
      <c r="AE18" s="429">
        <v>17</v>
      </c>
      <c r="AF18" s="429" t="s">
        <v>101</v>
      </c>
    </row>
    <row r="19" spans="1:41" ht="39" customHeight="1">
      <c r="B19" s="1274" t="s">
        <v>81</v>
      </c>
      <c r="C19" s="1274"/>
      <c r="D19" s="1274"/>
      <c r="E19" s="1274"/>
      <c r="F19" s="1274"/>
      <c r="AE19" s="429">
        <v>18</v>
      </c>
      <c r="AF19" s="429" t="s">
        <v>101</v>
      </c>
    </row>
    <row r="20" spans="1:41" s="431" customFormat="1" ht="27.75" customHeight="1">
      <c r="A20" s="446">
        <v>2</v>
      </c>
      <c r="B20" s="1269" t="s">
        <v>82</v>
      </c>
      <c r="C20" s="1269"/>
      <c r="D20" s="1269"/>
      <c r="E20" s="1269"/>
      <c r="F20" s="1269"/>
      <c r="G20" s="426"/>
      <c r="H20" s="426"/>
      <c r="I20" s="426"/>
      <c r="J20" s="426"/>
      <c r="K20" s="426"/>
      <c r="L20" s="426"/>
      <c r="M20" s="426"/>
      <c r="N20" s="426"/>
      <c r="O20" s="426"/>
      <c r="P20" s="426"/>
      <c r="Q20" s="426"/>
      <c r="R20" s="426"/>
      <c r="S20" s="426"/>
      <c r="T20" s="426"/>
      <c r="U20" s="426"/>
      <c r="V20" s="426"/>
      <c r="W20" s="426"/>
      <c r="X20" s="426"/>
      <c r="Y20" s="426"/>
      <c r="Z20" s="426"/>
      <c r="AA20" s="426"/>
      <c r="AB20" s="426"/>
      <c r="AC20" s="426"/>
      <c r="AD20" s="447"/>
      <c r="AE20" s="429">
        <v>19</v>
      </c>
      <c r="AF20" s="429" t="s">
        <v>101</v>
      </c>
      <c r="AG20" s="447"/>
      <c r="AH20" s="447"/>
      <c r="AI20" s="447"/>
      <c r="AJ20" s="447"/>
      <c r="AK20" s="447"/>
      <c r="AL20" s="447"/>
      <c r="AM20" s="447"/>
      <c r="AN20" s="447"/>
      <c r="AO20" s="447"/>
    </row>
    <row r="21" spans="1:41" ht="39.75" customHeight="1">
      <c r="A21" s="442">
        <v>2.1</v>
      </c>
      <c r="B21" s="1267" t="s">
        <v>83</v>
      </c>
      <c r="C21" s="1267"/>
      <c r="D21" s="1267"/>
      <c r="E21" s="1267"/>
      <c r="F21" s="1267"/>
      <c r="AE21" s="429">
        <v>20</v>
      </c>
      <c r="AF21" s="429" t="s">
        <v>101</v>
      </c>
    </row>
    <row r="22" spans="1:41" ht="36.75" hidden="1" customHeight="1">
      <c r="B22" s="1275" t="s">
        <v>430</v>
      </c>
      <c r="C22" s="1275"/>
      <c r="D22" s="1268" t="s">
        <v>521</v>
      </c>
      <c r="E22" s="1267"/>
      <c r="F22" s="1267"/>
      <c r="AE22" s="429">
        <v>21</v>
      </c>
      <c r="AF22" s="429" t="s">
        <v>98</v>
      </c>
    </row>
    <row r="23" spans="1:41" ht="33" hidden="1" customHeight="1">
      <c r="B23" s="1275" t="s">
        <v>431</v>
      </c>
      <c r="C23" s="1275"/>
      <c r="D23" s="914" t="s">
        <v>510</v>
      </c>
      <c r="E23" s="441"/>
      <c r="F23" s="441"/>
      <c r="AE23" s="429">
        <v>22</v>
      </c>
      <c r="AF23" s="429" t="s">
        <v>101</v>
      </c>
    </row>
    <row r="24" spans="1:41" ht="27.95" customHeight="1">
      <c r="B24" s="1286" t="s">
        <v>430</v>
      </c>
      <c r="C24" s="1275"/>
      <c r="D24" s="441" t="s">
        <v>96</v>
      </c>
      <c r="E24" s="441"/>
      <c r="F24" s="441"/>
      <c r="H24" s="447" t="str">
        <f>'Names of Bidder'!D6</f>
        <v>Others</v>
      </c>
      <c r="AE24" s="429">
        <v>23</v>
      </c>
      <c r="AF24" s="429" t="s">
        <v>101</v>
      </c>
    </row>
    <row r="25" spans="1:41" ht="27.95" hidden="1" customHeight="1">
      <c r="B25" s="1275" t="s">
        <v>432</v>
      </c>
      <c r="C25" s="1275"/>
      <c r="D25" s="914" t="s">
        <v>522</v>
      </c>
      <c r="E25" s="441"/>
      <c r="F25" s="441"/>
      <c r="AE25" s="429">
        <v>24</v>
      </c>
      <c r="AF25" s="429" t="s">
        <v>101</v>
      </c>
    </row>
    <row r="26" spans="1:41" ht="27.95" customHeight="1">
      <c r="B26" s="1275" t="s">
        <v>433</v>
      </c>
      <c r="C26" s="1275"/>
      <c r="D26" s="441" t="s">
        <v>436</v>
      </c>
      <c r="E26" s="441"/>
      <c r="F26" s="441"/>
      <c r="AE26" s="429">
        <v>25</v>
      </c>
      <c r="AF26" s="429" t="s">
        <v>101</v>
      </c>
    </row>
    <row r="27" spans="1:41" ht="27.95" customHeight="1">
      <c r="B27" s="1275" t="s">
        <v>434</v>
      </c>
      <c r="C27" s="1275"/>
      <c r="D27" s="441" t="s">
        <v>437</v>
      </c>
      <c r="E27" s="441"/>
      <c r="F27" s="441"/>
      <c r="AE27" s="429">
        <v>26</v>
      </c>
      <c r="AF27" s="429" t="s">
        <v>101</v>
      </c>
    </row>
    <row r="28" spans="1:41" ht="27.95" hidden="1" customHeight="1">
      <c r="B28" s="1275" t="s">
        <v>435</v>
      </c>
      <c r="C28" s="1275"/>
      <c r="D28" s="914" t="s">
        <v>523</v>
      </c>
      <c r="E28" s="441"/>
      <c r="F28" s="441"/>
      <c r="AE28" s="429">
        <v>27</v>
      </c>
      <c r="AF28" s="429" t="s">
        <v>101</v>
      </c>
    </row>
    <row r="29" spans="1:41" ht="91.5" customHeight="1">
      <c r="A29" s="448">
        <v>2.2000000000000002</v>
      </c>
      <c r="B29" s="1267" t="s">
        <v>90</v>
      </c>
      <c r="C29" s="1267"/>
      <c r="D29" s="1267"/>
      <c r="E29" s="1267"/>
      <c r="F29" s="1267"/>
      <c r="AE29" s="429">
        <v>28</v>
      </c>
      <c r="AF29" s="429" t="s">
        <v>101</v>
      </c>
    </row>
    <row r="30" spans="1:41" ht="0.75" customHeight="1">
      <c r="A30" s="448">
        <v>2.2999999999999998</v>
      </c>
      <c r="B30" s="1267" t="s">
        <v>91</v>
      </c>
      <c r="C30" s="1267"/>
      <c r="D30" s="1267"/>
      <c r="E30" s="1267"/>
      <c r="F30" s="1267"/>
      <c r="AE30" s="429">
        <v>29</v>
      </c>
      <c r="AF30" s="429" t="s">
        <v>101</v>
      </c>
    </row>
    <row r="31" spans="1:41" ht="126" customHeight="1">
      <c r="A31" s="448">
        <v>2.2999999999999998</v>
      </c>
      <c r="B31" s="1267" t="s">
        <v>92</v>
      </c>
      <c r="C31" s="1267"/>
      <c r="D31" s="1267"/>
      <c r="E31" s="1267"/>
      <c r="F31" s="1267"/>
      <c r="AE31" s="429">
        <v>30</v>
      </c>
      <c r="AF31" s="429" t="s">
        <v>101</v>
      </c>
    </row>
    <row r="32" spans="1:41" ht="75" customHeight="1">
      <c r="A32" s="448">
        <v>2.4</v>
      </c>
      <c r="B32" s="1267" t="s">
        <v>93</v>
      </c>
      <c r="C32" s="1267"/>
      <c r="D32" s="1267"/>
      <c r="E32" s="1267"/>
      <c r="F32" s="1267"/>
      <c r="AE32" s="429">
        <v>31</v>
      </c>
      <c r="AF32" s="429" t="s">
        <v>98</v>
      </c>
    </row>
    <row r="33" spans="1:29" ht="73.5" customHeight="1">
      <c r="A33" s="442">
        <v>3</v>
      </c>
      <c r="B33" s="1267" t="s">
        <v>114</v>
      </c>
      <c r="C33" s="1267"/>
      <c r="D33" s="1267"/>
      <c r="E33" s="1267"/>
      <c r="F33" s="1267"/>
    </row>
    <row r="34" spans="1:29" ht="54.75" customHeight="1">
      <c r="A34" s="442">
        <v>3.1</v>
      </c>
      <c r="B34" s="1287" t="s">
        <v>511</v>
      </c>
      <c r="C34" s="1287"/>
      <c r="D34" s="1287"/>
      <c r="E34" s="1287"/>
      <c r="F34" s="1287"/>
    </row>
    <row r="35" spans="1:29" ht="105.75" customHeight="1">
      <c r="A35" s="448">
        <v>3.2</v>
      </c>
      <c r="B35" s="1268" t="s">
        <v>518</v>
      </c>
      <c r="C35" s="1267"/>
      <c r="D35" s="1267"/>
      <c r="E35" s="1267"/>
      <c r="F35" s="1267"/>
    </row>
    <row r="36" spans="1:29" ht="19.5" hidden="1" customHeight="1">
      <c r="A36" s="448"/>
      <c r="B36" s="1267"/>
      <c r="C36" s="1267"/>
      <c r="D36" s="1267"/>
      <c r="E36" s="1267"/>
      <c r="F36" s="1267"/>
    </row>
    <row r="37" spans="1:29" ht="49.5" customHeight="1">
      <c r="A37" s="448">
        <v>3.3</v>
      </c>
      <c r="B37" s="1268" t="s">
        <v>512</v>
      </c>
      <c r="C37" s="1267"/>
      <c r="D37" s="1267"/>
      <c r="E37" s="1267"/>
      <c r="F37" s="1267"/>
    </row>
    <row r="38" spans="1:29" ht="9.75" customHeight="1">
      <c r="A38" s="448"/>
      <c r="B38" s="1267"/>
      <c r="C38" s="1267"/>
      <c r="D38" s="1267"/>
      <c r="E38" s="1267"/>
      <c r="F38" s="1267"/>
    </row>
    <row r="39" spans="1:29" hidden="1">
      <c r="A39" s="442">
        <v>4</v>
      </c>
      <c r="B39" s="1267" t="s">
        <v>94</v>
      </c>
      <c r="C39" s="1267"/>
      <c r="D39" s="1267"/>
      <c r="E39" s="1267"/>
      <c r="F39" s="1267"/>
      <c r="H39" s="431">
        <f>'Names of Bidder'!I6</f>
        <v>2</v>
      </c>
    </row>
    <row r="40" spans="1:29" ht="90" customHeight="1">
      <c r="A40" s="442">
        <v>4</v>
      </c>
      <c r="B40" s="1267" t="s">
        <v>95</v>
      </c>
      <c r="C40" s="1267"/>
      <c r="D40" s="1267"/>
      <c r="E40" s="1267"/>
      <c r="F40" s="1267"/>
    </row>
    <row r="41" spans="1:29" ht="30" customHeight="1">
      <c r="B41" s="324" t="str">
        <f>IF(ISERROR("Dated this " &amp; AG6 &amp; LOOKUP(AG6,AE1:AE32,AF1:AF32) &amp; " day of " &amp; AG8 &amp; " " &amp;AG10), "", "Dated this " &amp; AG6 &amp; LOOKUP(AG6,AE1:AE32,AF1:AF32) &amp; " day of " &amp; AG8 &amp; " " &amp;AG10)</f>
        <v/>
      </c>
      <c r="C41" s="324"/>
      <c r="D41" s="324"/>
      <c r="E41" s="396"/>
      <c r="F41" s="396"/>
    </row>
    <row r="42" spans="1:29" ht="30" customHeight="1">
      <c r="B42" s="324" t="s">
        <v>84</v>
      </c>
      <c r="C42" s="322"/>
      <c r="D42" s="364"/>
      <c r="E42" s="364"/>
      <c r="F42" s="364"/>
    </row>
    <row r="43" spans="1:29" ht="30" customHeight="1">
      <c r="B43" s="449"/>
      <c r="C43" s="364"/>
      <c r="D43" s="364"/>
      <c r="E43" s="324"/>
      <c r="F43" s="450" t="s">
        <v>85</v>
      </c>
    </row>
    <row r="44" spans="1:29" ht="30" customHeight="1">
      <c r="B44" s="449"/>
      <c r="C44" s="364"/>
      <c r="D44" s="324"/>
      <c r="E44" s="324"/>
      <c r="F44" s="450" t="str">
        <f>"For and on behalf of " &amp; 'Sch-1.'!C10</f>
        <v xml:space="preserve">For and on behalf of </v>
      </c>
    </row>
    <row r="45" spans="1:29" ht="30" customHeight="1">
      <c r="A45" s="430"/>
      <c r="B45" s="430"/>
      <c r="C45" s="451"/>
      <c r="D45" s="427"/>
      <c r="E45" s="452" t="s">
        <v>365</v>
      </c>
      <c r="F45" s="453"/>
      <c r="G45" s="426"/>
      <c r="H45" s="426"/>
      <c r="I45" s="427"/>
      <c r="J45" s="427"/>
      <c r="K45" s="427"/>
      <c r="L45" s="427"/>
      <c r="M45" s="427"/>
      <c r="N45" s="427"/>
      <c r="O45" s="427"/>
      <c r="P45" s="427"/>
      <c r="Q45" s="427"/>
      <c r="R45" s="427"/>
      <c r="S45" s="427"/>
      <c r="T45" s="427"/>
      <c r="U45" s="427"/>
      <c r="V45" s="427"/>
      <c r="W45" s="427"/>
      <c r="X45" s="427"/>
      <c r="Y45" s="427"/>
      <c r="Z45" s="427"/>
      <c r="AA45" s="427"/>
      <c r="AB45" s="427"/>
      <c r="AC45" s="427"/>
    </row>
    <row r="46" spans="1:29" ht="30" customHeight="1">
      <c r="A46" s="454" t="s">
        <v>254</v>
      </c>
      <c r="B46" s="1285" t="str">
        <f>'Sch-1.'!B57</f>
        <v>--2025</v>
      </c>
      <c r="C46" s="1285"/>
      <c r="D46" s="427"/>
      <c r="E46" s="452" t="s">
        <v>86</v>
      </c>
      <c r="F46" s="455" t="str">
        <f>'Sch-1.'!I58</f>
        <v/>
      </c>
      <c r="G46" s="426"/>
      <c r="H46" s="426"/>
      <c r="I46" s="427"/>
      <c r="J46" s="427"/>
      <c r="K46" s="427"/>
      <c r="L46" s="427"/>
      <c r="M46" s="427"/>
      <c r="N46" s="427"/>
      <c r="O46" s="427"/>
      <c r="P46" s="427"/>
      <c r="Q46" s="427"/>
      <c r="R46" s="427"/>
      <c r="S46" s="427"/>
      <c r="T46" s="427"/>
      <c r="U46" s="427"/>
      <c r="V46" s="427"/>
      <c r="W46" s="427"/>
      <c r="X46" s="427"/>
      <c r="Y46" s="427"/>
      <c r="Z46" s="427"/>
      <c r="AA46" s="427"/>
      <c r="AB46" s="427"/>
      <c r="AC46" s="427"/>
    </row>
    <row r="47" spans="1:29" ht="30" customHeight="1">
      <c r="A47" s="454" t="s">
        <v>255</v>
      </c>
      <c r="B47" s="455" t="str">
        <f>'Sch-1.'!B58</f>
        <v/>
      </c>
      <c r="C47" s="456"/>
      <c r="D47" s="427"/>
      <c r="E47" s="452" t="s">
        <v>87</v>
      </c>
      <c r="F47" s="455" t="str">
        <f>'Sch-1.'!I59</f>
        <v/>
      </c>
      <c r="G47" s="426"/>
      <c r="H47" s="426"/>
      <c r="I47" s="427"/>
      <c r="J47" s="427"/>
      <c r="K47" s="427"/>
      <c r="L47" s="427"/>
      <c r="M47" s="427"/>
      <c r="N47" s="427"/>
      <c r="O47" s="427"/>
      <c r="P47" s="427"/>
      <c r="Q47" s="427"/>
      <c r="R47" s="427"/>
      <c r="S47" s="427"/>
      <c r="T47" s="427"/>
      <c r="U47" s="427"/>
      <c r="V47" s="427"/>
      <c r="W47" s="427"/>
      <c r="X47" s="427"/>
      <c r="Y47" s="427"/>
      <c r="Z47" s="427"/>
      <c r="AA47" s="427"/>
      <c r="AB47" s="427"/>
      <c r="AC47" s="427"/>
    </row>
    <row r="48" spans="1:29" ht="30" customHeight="1">
      <c r="B48" s="431"/>
      <c r="D48" s="430"/>
      <c r="E48" s="452" t="s">
        <v>364</v>
      </c>
      <c r="F48" s="426"/>
      <c r="G48" s="426"/>
      <c r="H48" s="426"/>
      <c r="I48" s="427"/>
      <c r="J48" s="427"/>
      <c r="K48" s="427"/>
      <c r="L48" s="427"/>
      <c r="M48" s="427"/>
      <c r="N48" s="427"/>
      <c r="O48" s="427"/>
      <c r="P48" s="427"/>
      <c r="Q48" s="427"/>
      <c r="R48" s="427"/>
      <c r="S48" s="427"/>
      <c r="T48" s="427"/>
      <c r="U48" s="427"/>
      <c r="V48" s="427"/>
      <c r="W48" s="427"/>
      <c r="X48" s="427"/>
      <c r="Y48" s="427"/>
      <c r="Z48" s="427"/>
      <c r="AA48" s="427"/>
      <c r="AB48" s="427"/>
      <c r="AC48" s="427"/>
    </row>
    <row r="49" spans="1:41" ht="30" customHeight="1">
      <c r="A49" s="1284" t="str">
        <f>IF(H24="Sole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284"/>
      <c r="C49" s="1284"/>
      <c r="D49" s="1284"/>
      <c r="E49" s="1284"/>
      <c r="F49" s="1284"/>
    </row>
    <row r="50" spans="1:41" ht="30" customHeight="1">
      <c r="A50" s="457"/>
      <c r="B50" s="457"/>
      <c r="C50" s="324" t="str">
        <f>IF(Z2="2 or More", "Other Partner-2", "")</f>
        <v/>
      </c>
      <c r="D50" s="457"/>
      <c r="E50" s="458"/>
      <c r="F50" s="458" t="str">
        <f>IF(Z2=1,"Other Partner",IF(Z2="2 or More","Other Partner-1",""))</f>
        <v/>
      </c>
    </row>
    <row r="51" spans="1:41" ht="30" customHeight="1">
      <c r="A51" s="324"/>
      <c r="B51" s="450" t="str">
        <f>IF(Z2="2 or More", "Signature :", "")</f>
        <v/>
      </c>
      <c r="C51" s="106"/>
      <c r="D51" s="1"/>
      <c r="E51" s="357"/>
      <c r="F51" s="1"/>
      <c r="G51" s="426"/>
      <c r="H51" s="426"/>
      <c r="I51" s="427"/>
      <c r="J51" s="427"/>
      <c r="K51" s="427"/>
      <c r="L51" s="427"/>
      <c r="M51" s="427"/>
      <c r="N51" s="427"/>
      <c r="O51" s="427"/>
      <c r="P51" s="427"/>
      <c r="Q51" s="427"/>
      <c r="R51" s="427"/>
      <c r="S51" s="427"/>
      <c r="T51" s="427"/>
      <c r="U51" s="427"/>
      <c r="V51" s="427"/>
      <c r="W51" s="427"/>
      <c r="X51" s="427"/>
      <c r="Y51" s="427"/>
      <c r="Z51" s="427"/>
      <c r="AA51" s="427"/>
      <c r="AB51" s="427"/>
      <c r="AC51" s="427"/>
    </row>
    <row r="52" spans="1:41" s="431" customFormat="1" ht="30" customHeight="1">
      <c r="A52" s="324"/>
      <c r="B52" s="450" t="str">
        <f>IF(Z2="2 or More", "Printed Name :", "")</f>
        <v/>
      </c>
      <c r="C52" s="422"/>
      <c r="D52" s="324"/>
      <c r="E52" s="450" t="str">
        <f>IF(Z1="Sole Bidder", "", "Printed Name :")</f>
        <v>Printed Name :</v>
      </c>
      <c r="F52" s="568"/>
      <c r="H52" s="433"/>
      <c r="AD52" s="447"/>
      <c r="AE52" s="429"/>
      <c r="AF52" s="429"/>
      <c r="AG52" s="447"/>
      <c r="AH52" s="447"/>
      <c r="AI52" s="447"/>
      <c r="AJ52" s="447"/>
      <c r="AK52" s="447"/>
      <c r="AL52" s="447"/>
      <c r="AM52" s="447"/>
      <c r="AN52" s="447"/>
      <c r="AO52" s="447"/>
    </row>
    <row r="53" spans="1:41" s="431" customFormat="1" ht="30" customHeight="1">
      <c r="A53" s="324"/>
      <c r="B53" s="450" t="str">
        <f>IF(Z2="2 or More", "Designation :", "")</f>
        <v/>
      </c>
      <c r="C53" s="422"/>
      <c r="D53" s="324"/>
      <c r="E53" s="450" t="str">
        <f>IF(Z1="Sole Bidder", "", "Designation :")</f>
        <v>Designation :</v>
      </c>
      <c r="F53" s="568"/>
      <c r="H53" s="433"/>
      <c r="AD53" s="447"/>
      <c r="AE53" s="429"/>
      <c r="AF53" s="429"/>
      <c r="AG53" s="447"/>
      <c r="AH53" s="447"/>
      <c r="AI53" s="447"/>
      <c r="AJ53" s="447"/>
      <c r="AK53" s="447"/>
      <c r="AL53" s="447"/>
      <c r="AM53" s="447"/>
      <c r="AN53" s="447"/>
      <c r="AO53" s="447"/>
    </row>
    <row r="54" spans="1:41" s="431" customFormat="1" ht="30" customHeight="1">
      <c r="A54" s="324"/>
      <c r="B54" s="450" t="str">
        <f>IF(Z2=2, "Common Seal :", "")</f>
        <v/>
      </c>
      <c r="C54" s="106"/>
      <c r="D54" s="1"/>
      <c r="E54" s="357"/>
      <c r="F54" s="1"/>
      <c r="G54" s="426"/>
      <c r="H54" s="453"/>
      <c r="I54" s="426"/>
      <c r="J54" s="426"/>
      <c r="K54" s="426"/>
      <c r="L54" s="426"/>
      <c r="M54" s="426"/>
      <c r="N54" s="426"/>
      <c r="O54" s="426"/>
      <c r="P54" s="426"/>
      <c r="Q54" s="426"/>
      <c r="R54" s="426"/>
      <c r="S54" s="426"/>
      <c r="T54" s="426"/>
      <c r="U54" s="426"/>
      <c r="V54" s="426"/>
      <c r="W54" s="426"/>
      <c r="X54" s="426"/>
      <c r="Y54" s="426"/>
      <c r="Z54" s="426"/>
      <c r="AA54" s="426"/>
      <c r="AB54" s="426"/>
      <c r="AC54" s="426"/>
      <c r="AD54" s="447"/>
      <c r="AE54" s="429"/>
      <c r="AF54" s="429"/>
      <c r="AG54" s="447"/>
      <c r="AH54" s="447"/>
      <c r="AI54" s="447"/>
      <c r="AJ54" s="447"/>
      <c r="AK54" s="447"/>
      <c r="AL54" s="447"/>
      <c r="AM54" s="447"/>
      <c r="AN54" s="447"/>
      <c r="AO54" s="447"/>
    </row>
    <row r="55" spans="1:41" s="431" customFormat="1" ht="33" customHeight="1">
      <c r="A55" s="459" t="s">
        <v>253</v>
      </c>
      <c r="B55" s="359"/>
      <c r="C55" s="106"/>
      <c r="D55" s="1"/>
      <c r="E55" s="357"/>
      <c r="F55" s="1"/>
      <c r="G55" s="426"/>
      <c r="H55" s="453"/>
      <c r="I55" s="426"/>
      <c r="J55" s="426"/>
      <c r="K55" s="426"/>
      <c r="L55" s="426"/>
      <c r="M55" s="426"/>
      <c r="N55" s="426"/>
      <c r="O55" s="426"/>
      <c r="P55" s="426"/>
      <c r="Q55" s="426"/>
      <c r="R55" s="426"/>
      <c r="S55" s="426"/>
      <c r="T55" s="426"/>
      <c r="U55" s="426"/>
      <c r="V55" s="426"/>
      <c r="W55" s="426"/>
      <c r="X55" s="426"/>
      <c r="Y55" s="426"/>
      <c r="Z55" s="426"/>
      <c r="AA55" s="426"/>
      <c r="AB55" s="426"/>
      <c r="AC55" s="426"/>
      <c r="AD55" s="447"/>
      <c r="AE55" s="429"/>
      <c r="AF55" s="429"/>
      <c r="AG55" s="447"/>
      <c r="AH55" s="447"/>
      <c r="AI55" s="447"/>
      <c r="AJ55" s="447"/>
      <c r="AK55" s="447"/>
      <c r="AL55" s="447"/>
      <c r="AM55" s="447"/>
      <c r="AN55" s="447"/>
      <c r="AO55" s="447"/>
    </row>
    <row r="56" spans="1:41" s="431" customFormat="1" ht="33" customHeight="1">
      <c r="A56" s="1282" t="s">
        <v>272</v>
      </c>
      <c r="B56" s="1282"/>
      <c r="C56" s="1282"/>
      <c r="D56" s="1277"/>
      <c r="E56" s="1278"/>
      <c r="F56" s="1278"/>
      <c r="H56" s="433"/>
      <c r="AD56" s="447"/>
      <c r="AE56" s="429"/>
      <c r="AF56" s="429"/>
      <c r="AG56" s="447"/>
      <c r="AH56" s="447"/>
      <c r="AI56" s="447"/>
      <c r="AJ56" s="447"/>
      <c r="AK56" s="447"/>
      <c r="AL56" s="447"/>
      <c r="AM56" s="447"/>
      <c r="AN56" s="447"/>
      <c r="AO56" s="447"/>
    </row>
    <row r="57" spans="1:41" s="431" customFormat="1" ht="33" customHeight="1">
      <c r="A57" s="1283"/>
      <c r="B57" s="1283"/>
      <c r="C57" s="1283"/>
      <c r="D57" s="385"/>
      <c r="E57" s="385"/>
      <c r="F57" s="385"/>
      <c r="H57" s="433"/>
      <c r="AD57" s="447"/>
      <c r="AE57" s="429"/>
      <c r="AF57" s="429"/>
      <c r="AG57" s="447"/>
      <c r="AH57" s="447"/>
      <c r="AI57" s="447"/>
      <c r="AJ57" s="447"/>
      <c r="AK57" s="447"/>
      <c r="AL57" s="447"/>
      <c r="AM57" s="447"/>
      <c r="AN57" s="447"/>
      <c r="AO57" s="447"/>
    </row>
    <row r="58" spans="1:41" s="431" customFormat="1" ht="33" customHeight="1">
      <c r="A58" s="1281"/>
      <c r="B58" s="1281"/>
      <c r="C58" s="1281"/>
      <c r="D58" s="385"/>
      <c r="E58" s="385"/>
      <c r="F58" s="385"/>
      <c r="H58" s="433"/>
      <c r="AD58" s="447"/>
      <c r="AE58" s="429"/>
      <c r="AF58" s="429"/>
      <c r="AG58" s="447"/>
      <c r="AH58" s="447"/>
      <c r="AI58" s="447"/>
      <c r="AJ58" s="447"/>
      <c r="AK58" s="447"/>
      <c r="AL58" s="447"/>
      <c r="AM58" s="447"/>
      <c r="AN58" s="447"/>
      <c r="AO58" s="447"/>
    </row>
    <row r="59" spans="1:41" s="431" customFormat="1" ht="33" customHeight="1">
      <c r="A59" s="1280" t="s">
        <v>273</v>
      </c>
      <c r="B59" s="1280"/>
      <c r="C59" s="1280"/>
      <c r="D59" s="1277"/>
      <c r="E59" s="1278"/>
      <c r="F59" s="1278"/>
      <c r="H59" s="433"/>
      <c r="AD59" s="447"/>
      <c r="AE59" s="429"/>
      <c r="AF59" s="429"/>
      <c r="AG59" s="447"/>
      <c r="AH59" s="447"/>
      <c r="AI59" s="447"/>
      <c r="AJ59" s="447"/>
      <c r="AK59" s="447"/>
      <c r="AL59" s="447"/>
      <c r="AM59" s="447"/>
      <c r="AN59" s="447"/>
      <c r="AO59" s="447"/>
    </row>
    <row r="60" spans="1:41" s="431" customFormat="1" ht="33" customHeight="1">
      <c r="A60" s="1280" t="s">
        <v>271</v>
      </c>
      <c r="B60" s="1280"/>
      <c r="C60" s="1280"/>
      <c r="D60" s="1277"/>
      <c r="E60" s="1278"/>
      <c r="F60" s="1278"/>
      <c r="H60" s="433"/>
      <c r="AD60" s="447"/>
      <c r="AE60" s="429"/>
      <c r="AF60" s="429"/>
      <c r="AG60" s="447"/>
      <c r="AH60" s="447"/>
      <c r="AI60" s="447"/>
      <c r="AJ60" s="447"/>
      <c r="AK60" s="447"/>
      <c r="AL60" s="447"/>
      <c r="AM60" s="447"/>
      <c r="AN60" s="447"/>
      <c r="AO60" s="447"/>
    </row>
    <row r="61" spans="1:41" s="431" customFormat="1" ht="33" customHeight="1">
      <c r="A61" s="1280" t="s">
        <v>274</v>
      </c>
      <c r="B61" s="1280"/>
      <c r="C61" s="1280"/>
      <c r="D61" s="1277"/>
      <c r="E61" s="1278"/>
      <c r="F61" s="1278"/>
      <c r="H61" s="433"/>
      <c r="AD61" s="447"/>
      <c r="AE61" s="429"/>
      <c r="AF61" s="429"/>
      <c r="AG61" s="447"/>
      <c r="AH61" s="447"/>
      <c r="AI61" s="447"/>
      <c r="AJ61" s="447"/>
      <c r="AK61" s="447"/>
      <c r="AL61" s="447"/>
      <c r="AM61" s="447"/>
      <c r="AN61" s="447"/>
      <c r="AO61" s="447"/>
    </row>
    <row r="62" spans="1:41" s="431" customFormat="1" ht="33" customHeight="1">
      <c r="A62" s="1282" t="s">
        <v>275</v>
      </c>
      <c r="B62" s="1282"/>
      <c r="C62" s="1282"/>
      <c r="D62" s="1277"/>
      <c r="E62" s="1278"/>
      <c r="F62" s="1278"/>
      <c r="H62" s="433"/>
      <c r="AD62" s="447"/>
      <c r="AE62" s="429"/>
      <c r="AF62" s="429"/>
      <c r="AG62" s="447"/>
      <c r="AH62" s="447"/>
      <c r="AI62" s="447"/>
      <c r="AJ62" s="447"/>
      <c r="AK62" s="447"/>
      <c r="AL62" s="447"/>
      <c r="AM62" s="447"/>
      <c r="AN62" s="447"/>
      <c r="AO62" s="447"/>
    </row>
    <row r="63" spans="1:41" s="431" customFormat="1" ht="33" customHeight="1">
      <c r="A63" s="1283"/>
      <c r="B63" s="1283"/>
      <c r="C63" s="1283"/>
      <c r="D63" s="385"/>
      <c r="E63" s="385"/>
      <c r="F63" s="385"/>
      <c r="H63" s="433"/>
      <c r="AD63" s="447"/>
      <c r="AE63" s="429"/>
      <c r="AF63" s="429"/>
      <c r="AG63" s="447"/>
      <c r="AH63" s="447"/>
      <c r="AI63" s="447"/>
      <c r="AJ63" s="447"/>
      <c r="AK63" s="447"/>
      <c r="AL63" s="447"/>
      <c r="AM63" s="447"/>
      <c r="AN63" s="447"/>
      <c r="AO63" s="447"/>
    </row>
    <row r="64" spans="1:41" s="431" customFormat="1" ht="33" customHeight="1">
      <c r="A64" s="1281"/>
      <c r="B64" s="1281"/>
      <c r="C64" s="1281"/>
      <c r="D64" s="385"/>
      <c r="E64" s="385"/>
      <c r="F64" s="385"/>
      <c r="H64" s="433"/>
      <c r="AD64" s="447"/>
      <c r="AE64" s="429"/>
      <c r="AF64" s="429"/>
      <c r="AG64" s="447"/>
      <c r="AH64" s="447"/>
      <c r="AI64" s="447"/>
      <c r="AJ64" s="447"/>
      <c r="AK64" s="447"/>
      <c r="AL64" s="447"/>
      <c r="AM64" s="447"/>
      <c r="AN64" s="447"/>
      <c r="AO64" s="447"/>
    </row>
    <row r="65" spans="1:41" s="431" customFormat="1" ht="60.75" customHeight="1">
      <c r="A65" s="1279"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279"/>
      <c r="C65" s="1279"/>
      <c r="D65" s="1279"/>
      <c r="E65" s="1279"/>
      <c r="F65" s="1279"/>
      <c r="H65" s="433"/>
      <c r="AD65" s="447"/>
      <c r="AE65" s="429"/>
      <c r="AF65" s="429"/>
      <c r="AG65" s="447"/>
      <c r="AH65" s="447"/>
      <c r="AI65" s="447"/>
      <c r="AJ65" s="447"/>
      <c r="AK65" s="447"/>
      <c r="AL65" s="447"/>
      <c r="AM65" s="447"/>
      <c r="AN65" s="447"/>
      <c r="AO65" s="447"/>
    </row>
    <row r="66" spans="1:41" s="431" customFormat="1" ht="33" customHeight="1">
      <c r="A66" s="1276" t="s">
        <v>141</v>
      </c>
      <c r="B66" s="1276"/>
      <c r="C66" s="1276"/>
      <c r="D66" s="1276"/>
      <c r="E66" s="1276"/>
      <c r="F66" s="1276"/>
      <c r="H66" s="433"/>
      <c r="AD66" s="447"/>
      <c r="AE66" s="429"/>
      <c r="AF66" s="429"/>
      <c r="AG66" s="447"/>
      <c r="AH66" s="447"/>
      <c r="AI66" s="447"/>
      <c r="AJ66" s="447"/>
      <c r="AK66" s="447"/>
      <c r="AL66" s="447"/>
      <c r="AM66" s="447"/>
      <c r="AN66" s="447"/>
      <c r="AO66" s="447"/>
    </row>
    <row r="67" spans="1:41" s="431" customFormat="1" ht="33" customHeight="1">
      <c r="A67" s="433"/>
      <c r="B67" s="433"/>
      <c r="H67" s="433"/>
      <c r="AD67" s="447"/>
      <c r="AE67" s="429"/>
      <c r="AF67" s="429"/>
      <c r="AG67" s="447"/>
      <c r="AH67" s="447"/>
      <c r="AI67" s="447"/>
      <c r="AJ67" s="447"/>
      <c r="AK67" s="447"/>
      <c r="AL67" s="447"/>
      <c r="AM67" s="447"/>
      <c r="AN67" s="447"/>
      <c r="AO67" s="447"/>
    </row>
    <row r="68" spans="1:41" s="431" customFormat="1" ht="33" customHeight="1">
      <c r="A68" s="433"/>
      <c r="B68" s="433"/>
      <c r="H68" s="433"/>
      <c r="AD68" s="447"/>
      <c r="AE68" s="429"/>
      <c r="AF68" s="429"/>
      <c r="AG68" s="447"/>
      <c r="AH68" s="447"/>
      <c r="AI68" s="447"/>
      <c r="AJ68" s="447"/>
      <c r="AK68" s="447"/>
      <c r="AL68" s="447"/>
      <c r="AM68" s="447"/>
      <c r="AN68" s="447"/>
      <c r="AO68" s="447"/>
    </row>
    <row r="69" spans="1:41">
      <c r="A69" s="433"/>
    </row>
    <row r="70" spans="1:41">
      <c r="A70" s="433"/>
    </row>
    <row r="71" spans="1:41">
      <c r="A71" s="433"/>
    </row>
    <row r="72" spans="1:41">
      <c r="A72" s="433"/>
    </row>
    <row r="73" spans="1:41">
      <c r="A73" s="433"/>
    </row>
    <row r="74" spans="1:41">
      <c r="A74" s="433"/>
    </row>
    <row r="75" spans="1:41">
      <c r="A75" s="433"/>
    </row>
    <row r="76" spans="1:41">
      <c r="A76" s="433"/>
    </row>
    <row r="77" spans="1:41">
      <c r="A77" s="433"/>
    </row>
    <row r="78" spans="1:41">
      <c r="A78" s="433"/>
    </row>
    <row r="79" spans="1:41">
      <c r="A79" s="433"/>
    </row>
    <row r="80" spans="1:41">
      <c r="A80" s="433"/>
    </row>
  </sheetData>
  <sheetProtection password="C962" sheet="1" objects="1" scenarios="1" formatColumns="0" formatRows="0" selectLockedCells="1"/>
  <customSheetViews>
    <customSheetView guid="{9AABADBB-0C61-4F6E-8EBA-FB1F391DCDF7}" showPageBreaks="1" showGridLines="0" zeroValues="0" printArea="1" hiddenRows="1" hiddenColumns="1" view="pageBreakPreview">
      <selection activeCell="C5" sqref="C5:F5"/>
      <pageMargins left="0.75" right="0.77" top="0.62" bottom="0.61" header="0.39" footer="0.32"/>
      <pageSetup scale="93" orientation="portrait" r:id="rId1"/>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75" right="0.77" top="0.62" bottom="0.61" header="0.39" footer="0.32"/>
      <pageSetup orientation="portrait" r:id="rId2"/>
      <headerFooter alignWithMargins="0">
        <oddFooter>&amp;R&amp;"Book Antiqua,Bold"&amp;8Bid Form (1st Envelope)  / Page &amp;P of &amp;N</oddFooter>
      </headerFooter>
    </customSheetView>
    <customSheetView guid="{E81F0721-C35D-4189-B675-E46A21339863}" showPageBreaks="1" showGridLines="0" zeroValues="0" printArea="1" hiddenColumns="1" view="pageBreakPreview" topLeftCell="A13">
      <selection activeCell="F51" sqref="F51"/>
      <pageMargins left="0.75" right="0.77" top="0.62" bottom="0.61" header="0.39" footer="0.32"/>
      <pageSetup orientation="portrait" r:id="rId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2"/>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9154002C-6C58-44C9-AE93-0E761C3D01FD}" showPageBreaks="1" showGridLines="0" zeroValues="0" printArea="1" hiddenRows="1" hiddenColumns="1" view="pageBreakPreview">
      <selection activeCell="C5" sqref="C5:F5"/>
      <pageMargins left="0.75" right="0.77" top="0.62" bottom="0.61" header="0.39" footer="0.32"/>
      <pageSetup scale="93" orientation="portrait" r:id="rId21"/>
      <headerFooter alignWithMargins="0">
        <oddFooter>&amp;R&amp;"Book Antiqua,Bold"&amp;8Bid Form (1st Envelope)  / Page &amp;P of &amp;N</oddFooter>
      </headerFooter>
    </customSheetView>
  </customSheetViews>
  <mergeCells count="46">
    <mergeCell ref="B23:C23"/>
    <mergeCell ref="B24:C24"/>
    <mergeCell ref="B25:C25"/>
    <mergeCell ref="B26:C26"/>
    <mergeCell ref="B35:F35"/>
    <mergeCell ref="B28:C28"/>
    <mergeCell ref="B34:F34"/>
    <mergeCell ref="B27:C27"/>
    <mergeCell ref="A59:C59"/>
    <mergeCell ref="D59:F59"/>
    <mergeCell ref="D60:F60"/>
    <mergeCell ref="B40:F40"/>
    <mergeCell ref="B29:F29"/>
    <mergeCell ref="B37:F37"/>
    <mergeCell ref="D56:F56"/>
    <mergeCell ref="B36:F36"/>
    <mergeCell ref="B38:F38"/>
    <mergeCell ref="A49:F49"/>
    <mergeCell ref="B39:F39"/>
    <mergeCell ref="B46:C46"/>
    <mergeCell ref="A66:F66"/>
    <mergeCell ref="B30:F30"/>
    <mergeCell ref="B31:F31"/>
    <mergeCell ref="B32:F32"/>
    <mergeCell ref="D62:F62"/>
    <mergeCell ref="B33:F33"/>
    <mergeCell ref="A65:F65"/>
    <mergeCell ref="A61:C61"/>
    <mergeCell ref="A64:C64"/>
    <mergeCell ref="D61:F61"/>
    <mergeCell ref="A56:C56"/>
    <mergeCell ref="A63:C63"/>
    <mergeCell ref="A57:C57"/>
    <mergeCell ref="A60:C60"/>
    <mergeCell ref="A58:C58"/>
    <mergeCell ref="A62:C62"/>
    <mergeCell ref="B21:F21"/>
    <mergeCell ref="D22:F22"/>
    <mergeCell ref="B20:F20"/>
    <mergeCell ref="A3:F3"/>
    <mergeCell ref="C5:F5"/>
    <mergeCell ref="B6:C6"/>
    <mergeCell ref="C16:F16"/>
    <mergeCell ref="B18:F18"/>
    <mergeCell ref="B19:F19"/>
    <mergeCell ref="B22:C22"/>
  </mergeCells>
  <phoneticPr fontId="35" type="noConversion"/>
  <conditionalFormatting sqref="B39:F39">
    <cfRule type="expression" dxfId="2" priority="1" stopIfTrue="1">
      <formula>$H$39=1</formula>
    </cfRule>
  </conditionalFormatting>
  <conditionalFormatting sqref="C52:C53">
    <cfRule type="expression" dxfId="1" priority="3" stopIfTrue="1">
      <formula>$B$52=""</formula>
    </cfRule>
  </conditionalFormatting>
  <conditionalFormatting sqref="F52:F53">
    <cfRule type="expression" dxfId="0" priority="2" stopIfTrue="1">
      <formula>$E$52=""</formula>
    </cfRule>
  </conditionalFormatting>
  <pageMargins left="0.75" right="0.77" top="0.62" bottom="0.61" header="0.39" footer="0.32"/>
  <pageSetup scale="93" orientation="portrait" r:id="rId22"/>
  <headerFooter alignWithMargins="0">
    <oddFooter>&amp;R&amp;"Book Antiqua,Bold"&amp;8Bid Form (1st Envelope)  / Page &amp;P of &amp;N</oddFooter>
  </headerFooter>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L46"/>
  <sheetViews>
    <sheetView view="pageBreakPreview" topLeftCell="A22" zoomScaleSheetLayoutView="100" workbookViewId="0">
      <selection activeCell="B27" sqref="B27:F27"/>
    </sheetView>
  </sheetViews>
  <sheetFormatPr defaultColWidth="8" defaultRowHeight="16.5"/>
  <cols>
    <col min="1" max="1" width="7.5" style="572" customWidth="1"/>
    <col min="2" max="2" width="46.875" style="572" customWidth="1"/>
    <col min="3" max="3" width="2.25" style="572" customWidth="1"/>
    <col min="4" max="4" width="17.625" style="631" customWidth="1"/>
    <col min="5" max="5" width="4.125" style="631" customWidth="1"/>
    <col min="6" max="6" width="17.625" style="631" customWidth="1"/>
    <col min="7" max="7" width="29.625" style="575" customWidth="1"/>
    <col min="8" max="8" width="15.25" style="575" customWidth="1"/>
    <col min="9" max="9" width="8.875" style="575" bestFit="1" customWidth="1"/>
    <col min="10" max="11" width="8" style="575"/>
    <col min="12" max="12" width="14" style="575" customWidth="1"/>
    <col min="13" max="16384" width="8" style="575"/>
  </cols>
  <sheetData>
    <row r="1" spans="1:8" ht="15.95" customHeight="1">
      <c r="B1" s="1295" t="s">
        <v>218</v>
      </c>
      <c r="C1" s="1296"/>
      <c r="D1" s="1296"/>
      <c r="E1" s="1296"/>
      <c r="F1" s="1296"/>
    </row>
    <row r="2" spans="1:8" ht="15.95" customHeight="1">
      <c r="B2" s="573"/>
      <c r="C2" s="574"/>
      <c r="D2" s="576"/>
      <c r="E2" s="576"/>
      <c r="F2" s="576"/>
    </row>
    <row r="3" spans="1:8" s="577" customFormat="1" ht="15.95" customHeight="1">
      <c r="A3" s="572"/>
      <c r="B3" s="572"/>
      <c r="C3" s="572"/>
      <c r="D3" s="1297" t="s">
        <v>219</v>
      </c>
      <c r="E3" s="1297"/>
      <c r="F3" s="1297"/>
    </row>
    <row r="4" spans="1:8" s="577" customFormat="1" ht="20.25" customHeight="1">
      <c r="A4" s="1298" t="s">
        <v>220</v>
      </c>
      <c r="B4" s="1298"/>
      <c r="C4" s="1298"/>
      <c r="D4" s="1299">
        <f>'Sch-1.'!C10:E10</f>
        <v>0</v>
      </c>
      <c r="E4" s="1299"/>
      <c r="F4" s="1299"/>
    </row>
    <row r="5" spans="1:8" s="582" customFormat="1" ht="21" customHeight="1">
      <c r="A5" s="578" t="s">
        <v>377</v>
      </c>
      <c r="B5" s="1291" t="s">
        <v>221</v>
      </c>
      <c r="C5" s="1292"/>
      <c r="D5" s="579" t="s">
        <v>222</v>
      </c>
      <c r="E5" s="1293" t="s">
        <v>223</v>
      </c>
      <c r="F5" s="1294"/>
    </row>
    <row r="6" spans="1:8" s="577" customFormat="1" ht="36" customHeight="1">
      <c r="A6" s="583">
        <v>1</v>
      </c>
      <c r="B6" s="584" t="s">
        <v>245</v>
      </c>
      <c r="C6" s="585"/>
      <c r="D6" s="586">
        <f>'Sch-6'!D15</f>
        <v>0</v>
      </c>
      <c r="E6" s="587" t="s">
        <v>351</v>
      </c>
      <c r="F6" s="588">
        <f>D6</f>
        <v>0</v>
      </c>
      <c r="G6" s="589"/>
    </row>
    <row r="7" spans="1:8" s="577" customFormat="1" ht="34.5" customHeight="1">
      <c r="A7" s="583">
        <v>2</v>
      </c>
      <c r="B7" s="584" t="s">
        <v>246</v>
      </c>
      <c r="C7" s="585"/>
      <c r="D7" s="586">
        <f>'Sch-6'!D17</f>
        <v>0</v>
      </c>
      <c r="E7" s="587"/>
      <c r="F7" s="588">
        <f>D7</f>
        <v>0</v>
      </c>
      <c r="G7" s="589"/>
    </row>
    <row r="8" spans="1:8" s="577" customFormat="1" ht="21" customHeight="1">
      <c r="A8" s="583">
        <v>3</v>
      </c>
      <c r="B8" s="584" t="s">
        <v>247</v>
      </c>
      <c r="C8" s="585"/>
      <c r="D8" s="590">
        <f>'Sch-6'!D19</f>
        <v>0</v>
      </c>
      <c r="E8" s="580"/>
      <c r="F8" s="581">
        <f>D8</f>
        <v>0</v>
      </c>
      <c r="G8" s="589"/>
    </row>
    <row r="9" spans="1:8" s="577" customFormat="1" ht="21" customHeight="1">
      <c r="A9" s="583">
        <v>4</v>
      </c>
      <c r="B9" s="584" t="s">
        <v>248</v>
      </c>
      <c r="C9" s="585"/>
      <c r="D9" s="590" t="s">
        <v>428</v>
      </c>
      <c r="E9" s="587"/>
      <c r="F9" s="581" t="str">
        <f>D9</f>
        <v>Not Applicable</v>
      </c>
    </row>
    <row r="10" spans="1:8" s="577" customFormat="1" ht="21" customHeight="1">
      <c r="A10" s="583">
        <v>5</v>
      </c>
      <c r="B10" s="584" t="s">
        <v>249</v>
      </c>
      <c r="C10" s="585"/>
      <c r="D10" s="591">
        <f>SUM(D6,D7,D8)</f>
        <v>0</v>
      </c>
      <c r="E10" s="587"/>
      <c r="F10" s="592">
        <f>SUM(F6,F7,F8)</f>
        <v>0</v>
      </c>
    </row>
    <row r="11" spans="1:8" s="577" customFormat="1" ht="21" customHeight="1">
      <c r="A11" s="583">
        <v>6</v>
      </c>
      <c r="B11" s="593" t="s">
        <v>224</v>
      </c>
      <c r="C11" s="594" t="s">
        <v>351</v>
      </c>
      <c r="D11" s="586" t="e">
        <f>H11</f>
        <v>#REF!</v>
      </c>
      <c r="E11" s="595" t="s">
        <v>351</v>
      </c>
      <c r="F11" s="588" t="e">
        <f>D11</f>
        <v>#REF!</v>
      </c>
      <c r="H11" s="596" t="e">
        <f>ROUND(('Sch-1.'!J52-'Sch-1 dis'!F75)+('Sch-2'!J49-'Sch-2 Dis'!F56)+ ('Sch-1 '!#REF!-'Sch-3 Dis'!F81),0)</f>
        <v>#REF!</v>
      </c>
    </row>
    <row r="12" spans="1:8" s="577" customFormat="1" ht="21.95" customHeight="1">
      <c r="A12" s="583">
        <v>7</v>
      </c>
      <c r="B12" s="593" t="s">
        <v>250</v>
      </c>
      <c r="C12" s="585"/>
      <c r="D12" s="579" t="e">
        <f>D10-D11</f>
        <v>#REF!</v>
      </c>
      <c r="E12" s="587"/>
      <c r="F12" s="592" t="e">
        <f>F10-F11</f>
        <v>#REF!</v>
      </c>
      <c r="G12" s="597"/>
      <c r="H12" s="596"/>
    </row>
    <row r="13" spans="1:8" s="577" customFormat="1" ht="21.95" customHeight="1">
      <c r="A13" s="583">
        <v>8</v>
      </c>
      <c r="B13" s="584" t="s">
        <v>225</v>
      </c>
      <c r="C13" s="585"/>
      <c r="D13" s="586"/>
      <c r="E13" s="587"/>
      <c r="F13" s="588"/>
    </row>
    <row r="14" spans="1:8" s="577" customFormat="1" ht="21.95" customHeight="1">
      <c r="A14" s="583" t="s">
        <v>351</v>
      </c>
      <c r="B14" s="584" t="s">
        <v>226</v>
      </c>
      <c r="C14" s="598"/>
      <c r="D14" s="599" t="e">
        <f>'Sch-5 Dis'!D14:E14</f>
        <v>#REF!</v>
      </c>
      <c r="E14" s="600"/>
      <c r="F14" s="581">
        <f>F32</f>
        <v>0</v>
      </c>
      <c r="G14" s="589"/>
    </row>
    <row r="15" spans="1:8" s="577" customFormat="1" ht="21.95" customHeight="1">
      <c r="A15" s="583"/>
      <c r="B15" s="584" t="s">
        <v>1</v>
      </c>
      <c r="C15" s="585"/>
      <c r="D15" s="599" t="e">
        <f>'Sch-5 Dis'!D16:E16</f>
        <v>#REF!</v>
      </c>
      <c r="E15" s="601"/>
      <c r="F15" s="581">
        <f>F34</f>
        <v>0</v>
      </c>
      <c r="G15" s="589"/>
    </row>
    <row r="16" spans="1:8" s="577" customFormat="1" ht="21.95" customHeight="1">
      <c r="A16" s="583"/>
      <c r="B16" s="584" t="s">
        <v>2</v>
      </c>
      <c r="C16" s="585"/>
      <c r="D16" s="599" t="e">
        <f>'Sch-5 Dis'!#REF!</f>
        <v>#REF!</v>
      </c>
      <c r="E16" s="601"/>
      <c r="F16" s="581">
        <f>F35</f>
        <v>0</v>
      </c>
      <c r="G16" s="589"/>
    </row>
    <row r="17" spans="1:12" s="577" customFormat="1" ht="21.95" customHeight="1">
      <c r="A17" s="583"/>
      <c r="B17" s="584" t="s">
        <v>3</v>
      </c>
      <c r="C17" s="585"/>
      <c r="D17" s="599" t="e">
        <f>SUM('Sch-5 Dis'!#REF!,'Sch-5 Dis'!#REF!)</f>
        <v>#REF!</v>
      </c>
      <c r="E17" s="601"/>
      <c r="F17" s="581">
        <f>F38</f>
        <v>0</v>
      </c>
      <c r="G17" s="589"/>
    </row>
    <row r="18" spans="1:12" s="577" customFormat="1" ht="21.95" customHeight="1">
      <c r="A18" s="583"/>
      <c r="B18" s="584" t="s">
        <v>4</v>
      </c>
      <c r="C18" s="585"/>
      <c r="D18" s="590" t="s">
        <v>467</v>
      </c>
      <c r="E18" s="580"/>
      <c r="F18" s="581" t="str">
        <f>F36</f>
        <v/>
      </c>
    </row>
    <row r="19" spans="1:12" s="577" customFormat="1" ht="27" customHeight="1">
      <c r="A19" s="583"/>
      <c r="B19" s="584" t="s">
        <v>5</v>
      </c>
      <c r="C19" s="602"/>
      <c r="D19" s="603" t="e">
        <f>SUM(D14,D15,D16,D17,D18)</f>
        <v>#REF!</v>
      </c>
      <c r="E19" s="604"/>
      <c r="F19" s="602">
        <f>SUM(F14:F18)</f>
        <v>0</v>
      </c>
      <c r="G19" s="589"/>
    </row>
    <row r="20" spans="1:12" s="577" customFormat="1" ht="33.75" customHeight="1">
      <c r="A20" s="583">
        <v>8</v>
      </c>
      <c r="B20" s="584" t="s">
        <v>231</v>
      </c>
      <c r="C20" s="585"/>
      <c r="D20" s="579" t="e">
        <f>D10+D19</f>
        <v>#REF!</v>
      </c>
      <c r="E20" s="605" t="s">
        <v>351</v>
      </c>
      <c r="F20" s="606">
        <f>F10+F19</f>
        <v>0</v>
      </c>
      <c r="G20" s="589"/>
    </row>
    <row r="21" spans="1:12" s="577" customFormat="1" ht="51" customHeight="1">
      <c r="A21" s="583">
        <v>9</v>
      </c>
      <c r="B21" s="584" t="s">
        <v>251</v>
      </c>
      <c r="C21" s="585"/>
      <c r="D21" s="586">
        <v>0</v>
      </c>
      <c r="E21" s="587"/>
      <c r="F21" s="588">
        <f>D21</f>
        <v>0</v>
      </c>
    </row>
    <row r="22" spans="1:12" s="577" customFormat="1" ht="23.25" customHeight="1">
      <c r="A22" s="607" t="s">
        <v>351</v>
      </c>
      <c r="B22" s="608" t="s">
        <v>351</v>
      </c>
      <c r="C22" s="608"/>
      <c r="D22" s="609"/>
      <c r="E22" s="610"/>
      <c r="F22" s="611"/>
    </row>
    <row r="23" spans="1:12" s="577" customFormat="1" ht="18.75" customHeight="1">
      <c r="A23" s="612" t="s">
        <v>232</v>
      </c>
      <c r="B23" s="1288" t="s">
        <v>233</v>
      </c>
      <c r="C23" s="1288"/>
      <c r="D23" s="1288"/>
      <c r="E23" s="1288"/>
      <c r="F23" s="1300"/>
    </row>
    <row r="24" spans="1:12" s="577" customFormat="1" ht="18.75" customHeight="1">
      <c r="A24" s="612"/>
      <c r="B24" s="1301" t="e">
        <f>H24&amp;" "&amp;G24&amp;" "&amp;I24&amp;" "&amp;J24&amp;"%"&amp; " as"&amp;" "&amp;K24&amp; " "&amp;L24</f>
        <v>#REF!</v>
      </c>
      <c r="C24" s="1302"/>
      <c r="D24" s="1302"/>
      <c r="E24" s="1302"/>
      <c r="F24" s="1303"/>
      <c r="G24" s="614" t="s">
        <v>467</v>
      </c>
      <c r="H24" s="615" t="s">
        <v>6</v>
      </c>
      <c r="I24" s="615" t="str">
        <f>IF(J24="","","@")</f>
        <v/>
      </c>
      <c r="J24" s="616" t="s">
        <v>467</v>
      </c>
      <c r="K24" s="617" t="e">
        <f>IF(OR(L24=0,L24=""),"","Rs.")</f>
        <v>#REF!</v>
      </c>
      <c r="L24" s="618" t="e">
        <f>IF(D14=0,"",D14)</f>
        <v>#REF!</v>
      </c>
    </row>
    <row r="25" spans="1:12" s="577" customFormat="1" ht="19.5" customHeight="1">
      <c r="B25" s="1301" t="e">
        <f>H25&amp;" "&amp;G25&amp;" "&amp;I25&amp;" "&amp;J25&amp;"%"&amp; " as"&amp;" "&amp;K25&amp; " "&amp;L25</f>
        <v>#REF!</v>
      </c>
      <c r="C25" s="1302"/>
      <c r="D25" s="1302"/>
      <c r="E25" s="1302"/>
      <c r="F25" s="1303"/>
      <c r="G25" s="614" t="s">
        <v>467</v>
      </c>
      <c r="H25" s="615" t="s">
        <v>7</v>
      </c>
      <c r="I25" s="615" t="str">
        <f>IF(J25="","","@")</f>
        <v/>
      </c>
      <c r="J25" s="616" t="s">
        <v>467</v>
      </c>
      <c r="K25" s="617" t="e">
        <f>IF(OR(L25=0,L25=""),"","Rs.")</f>
        <v>#REF!</v>
      </c>
      <c r="L25" s="618" t="e">
        <f>IF(D15=0,"",D15)</f>
        <v>#REF!</v>
      </c>
    </row>
    <row r="26" spans="1:12" s="577" customFormat="1" ht="19.5" customHeight="1">
      <c r="B26" s="1301" t="e">
        <f>H26&amp;" "&amp;G26&amp;" "&amp;I26&amp;" "&amp;J26&amp;"%"&amp; " as"&amp;" "&amp;K26&amp; " "&amp;L26</f>
        <v>#REF!</v>
      </c>
      <c r="C26" s="1302"/>
      <c r="D26" s="1302"/>
      <c r="E26" s="1302"/>
      <c r="F26" s="1303"/>
      <c r="G26" s="614" t="s">
        <v>467</v>
      </c>
      <c r="H26" s="615" t="s">
        <v>8</v>
      </c>
      <c r="I26" s="615" t="str">
        <f>IF(J26="","","@")</f>
        <v/>
      </c>
      <c r="J26" s="616" t="s">
        <v>467</v>
      </c>
      <c r="K26" s="617" t="e">
        <f>IF(OR(L26=0,L26=""),"","Rs.")</f>
        <v>#REF!</v>
      </c>
      <c r="L26" s="618" t="e">
        <f>IF(D16=0,"",D16)</f>
        <v>#REF!</v>
      </c>
    </row>
    <row r="27" spans="1:12" s="577" customFormat="1" ht="19.5" customHeight="1">
      <c r="B27" s="1301" t="e">
        <f>H27&amp;" "&amp;G27&amp;" "&amp;I27&amp;" "&amp;J27&amp; " as"&amp;" "&amp;K27&amp; " "&amp;L27</f>
        <v>#REF!</v>
      </c>
      <c r="C27" s="1302"/>
      <c r="D27" s="1302"/>
      <c r="E27" s="1302"/>
      <c r="F27" s="1303"/>
      <c r="G27" s="614" t="s">
        <v>467</v>
      </c>
      <c r="H27" s="615" t="s">
        <v>9</v>
      </c>
      <c r="I27" s="615"/>
      <c r="J27" s="619"/>
      <c r="K27" s="617" t="e">
        <f>IF(OR(L27=0,L27=""),"","Rs.")</f>
        <v>#REF!</v>
      </c>
      <c r="L27" s="618" t="e">
        <f>IF(D17=0,"",D17)</f>
        <v>#REF!</v>
      </c>
    </row>
    <row r="28" spans="1:12" s="577" customFormat="1" ht="19.5" customHeight="1">
      <c r="B28" s="1301" t="str">
        <f>H28&amp;" "&amp;G28&amp;" "&amp;I28&amp;" "&amp;J28&amp; " as"&amp;" "&amp;K28&amp; " "&amp;L28</f>
        <v xml:space="preserve">Others     as  </v>
      </c>
      <c r="C28" s="1302"/>
      <c r="D28" s="1302"/>
      <c r="E28" s="1302"/>
      <c r="F28" s="1303"/>
      <c r="G28" s="614" t="s">
        <v>467</v>
      </c>
      <c r="H28" s="613" t="s">
        <v>237</v>
      </c>
      <c r="I28" s="613"/>
      <c r="J28" s="613"/>
      <c r="K28" s="613" t="str">
        <f>IF(OR(L28=0,L28=""),"","Rs.")</f>
        <v/>
      </c>
      <c r="L28" s="620" t="str">
        <f>IF(D18=0,"",D18)</f>
        <v/>
      </c>
    </row>
    <row r="29" spans="1:12" s="577" customFormat="1" ht="19.5" customHeight="1">
      <c r="B29" s="1289"/>
      <c r="C29" s="1289"/>
      <c r="D29" s="1289"/>
      <c r="E29" s="1289"/>
      <c r="F29" s="1290"/>
    </row>
    <row r="30" spans="1:12" ht="59.25" customHeight="1">
      <c r="A30" s="621" t="s">
        <v>238</v>
      </c>
      <c r="B30" s="1309" t="s">
        <v>10</v>
      </c>
      <c r="C30" s="1310"/>
      <c r="D30" s="1310"/>
      <c r="E30" s="1310"/>
      <c r="F30" s="1311"/>
    </row>
    <row r="31" spans="1:12" s="577" customFormat="1" ht="19.5" customHeight="1">
      <c r="A31" s="622" t="s">
        <v>354</v>
      </c>
      <c r="B31" s="1288" t="s">
        <v>239</v>
      </c>
      <c r="C31" s="1288"/>
      <c r="D31" s="1288"/>
      <c r="E31" s="613" t="s">
        <v>235</v>
      </c>
      <c r="F31" s="618">
        <v>0</v>
      </c>
    </row>
    <row r="32" spans="1:12" s="577" customFormat="1" ht="19.5" customHeight="1">
      <c r="A32" s="622" t="s">
        <v>355</v>
      </c>
      <c r="B32" s="615" t="s">
        <v>11</v>
      </c>
      <c r="C32" s="623"/>
      <c r="D32" s="624">
        <v>0.1</v>
      </c>
      <c r="E32" s="613" t="s">
        <v>235</v>
      </c>
      <c r="F32" s="618">
        <f>ROUND(D32*F31,0)</f>
        <v>0</v>
      </c>
      <c r="H32" s="1288"/>
      <c r="I32" s="1288"/>
      <c r="J32" s="1288"/>
    </row>
    <row r="33" spans="1:10" s="577" customFormat="1" ht="19.5" customHeight="1">
      <c r="A33" s="625" t="s">
        <v>356</v>
      </c>
      <c r="B33" s="615" t="s">
        <v>12</v>
      </c>
      <c r="C33" s="623"/>
      <c r="D33" s="626">
        <v>0</v>
      </c>
      <c r="E33" s="613"/>
      <c r="F33" s="618">
        <f>D33</f>
        <v>0</v>
      </c>
      <c r="H33" s="613"/>
      <c r="I33" s="613"/>
      <c r="J33" s="613"/>
    </row>
    <row r="34" spans="1:10" s="577" customFormat="1" ht="19.5" customHeight="1">
      <c r="A34" s="625" t="s">
        <v>357</v>
      </c>
      <c r="B34" s="615" t="s">
        <v>13</v>
      </c>
      <c r="D34" s="624">
        <v>0.02</v>
      </c>
      <c r="E34" s="613" t="s">
        <v>235</v>
      </c>
      <c r="F34" s="618">
        <f>ROUND((F33+(F33*D32))*D34,0)</f>
        <v>0</v>
      </c>
    </row>
    <row r="35" spans="1:10" s="577" customFormat="1" ht="19.5" customHeight="1">
      <c r="A35" s="625" t="s">
        <v>358</v>
      </c>
      <c r="B35" s="615" t="s">
        <v>14</v>
      </c>
      <c r="C35" s="613"/>
      <c r="D35" s="624">
        <v>0.01</v>
      </c>
      <c r="E35" s="613"/>
      <c r="F35" s="618">
        <f>ROUND(((F31-F33)+((F31-F33)*D32))*D35,0)</f>
        <v>0</v>
      </c>
    </row>
    <row r="36" spans="1:10" s="577" customFormat="1" ht="19.5" customHeight="1">
      <c r="A36" s="625" t="s">
        <v>359</v>
      </c>
      <c r="B36" s="617" t="s">
        <v>15</v>
      </c>
      <c r="C36" s="613"/>
      <c r="D36" s="613"/>
      <c r="E36" s="613" t="s">
        <v>235</v>
      </c>
      <c r="F36" s="627" t="str">
        <f>L28</f>
        <v/>
      </c>
    </row>
    <row r="37" spans="1:10" s="577" customFormat="1" ht="19.5" customHeight="1">
      <c r="A37" s="625" t="s">
        <v>16</v>
      </c>
      <c r="B37" s="1288" t="s">
        <v>242</v>
      </c>
      <c r="C37" s="1288"/>
      <c r="D37" s="1288"/>
      <c r="E37" s="613" t="s">
        <v>235</v>
      </c>
      <c r="F37" s="628">
        <f>SUM(F31,F32,F34,F35,F36)</f>
        <v>0</v>
      </c>
    </row>
    <row r="38" spans="1:10" s="577" customFormat="1" ht="19.5" customHeight="1">
      <c r="A38" s="625" t="s">
        <v>17</v>
      </c>
      <c r="B38" s="617" t="s">
        <v>18</v>
      </c>
      <c r="C38" s="613"/>
      <c r="D38" s="624"/>
      <c r="E38" s="613" t="s">
        <v>235</v>
      </c>
      <c r="F38" s="627">
        <f>ROUND(D38*F37,0)</f>
        <v>0</v>
      </c>
    </row>
    <row r="39" spans="1:10" s="577" customFormat="1" ht="19.5" customHeight="1">
      <c r="A39" s="622"/>
      <c r="B39" s="613"/>
      <c r="C39" s="613"/>
      <c r="D39" s="613"/>
      <c r="E39" s="613"/>
      <c r="F39" s="629"/>
    </row>
    <row r="40" spans="1:10" s="577" customFormat="1" ht="15" customHeight="1">
      <c r="A40" s="622"/>
      <c r="B40" s="613"/>
      <c r="C40" s="613"/>
      <c r="D40" s="613"/>
      <c r="E40" s="613"/>
      <c r="F40" s="629"/>
    </row>
    <row r="41" spans="1:10" s="577" customFormat="1" ht="15" customHeight="1">
      <c r="A41" s="622"/>
      <c r="B41" s="613"/>
      <c r="C41" s="613"/>
      <c r="D41" s="613"/>
      <c r="E41" s="613"/>
      <c r="F41" s="629"/>
    </row>
    <row r="42" spans="1:10" s="577" customFormat="1" ht="19.5" customHeight="1">
      <c r="A42" s="622"/>
      <c r="B42" s="613"/>
      <c r="C42" s="613"/>
      <c r="D42" s="613"/>
      <c r="E42" s="613"/>
      <c r="F42" s="629"/>
    </row>
    <row r="43" spans="1:10" ht="49.5" customHeight="1">
      <c r="A43" s="1304" t="str">
        <f>Basic!B1</f>
        <v>Implementation of 3rd Party Filed Quality Assurance for 765kV D/c Koppal PS- Narendra (New) Transmission line (TL02)</v>
      </c>
      <c r="B43" s="1305"/>
      <c r="C43" s="1306"/>
      <c r="D43" s="1307" t="s">
        <v>243</v>
      </c>
      <c r="E43" s="1308"/>
      <c r="F43" s="637" t="s">
        <v>244</v>
      </c>
    </row>
    <row r="44" spans="1:10" ht="49.5">
      <c r="A44" s="632" t="s">
        <v>19</v>
      </c>
      <c r="B44" s="633" t="str">
        <f>Basic!B5</f>
        <v>SRTS-II/C&amp;M/WC-4284/NIT-268(E)/2025---SR2/T/S-MISC/DOM/C00/25/04425; RFX:5002004385</v>
      </c>
      <c r="C44" s="634"/>
      <c r="D44" s="635"/>
      <c r="E44" s="636"/>
      <c r="F44" s="638"/>
    </row>
    <row r="46" spans="1:10">
      <c r="A46" s="630"/>
    </row>
  </sheetData>
  <sheetProtection selectLockedCells="1" selectUnlockedCells="1"/>
  <customSheetViews>
    <customSheetView guid="{9AABADBB-0C61-4F6E-8EBA-FB1F391DCDF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9154002C-6C58-44C9-AE93-0E761C3D01F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31" type="noConversion"/>
  <printOptions horizontalCentered="1"/>
  <pageMargins left="0.79" right="0.37" top="0.65" bottom="0.45" header="0.38" footer="0"/>
  <pageSetup paperSize="9" scale="84" fitToHeight="0" orientation="portrait" horizontalDpi="1200" verticalDpi="1200" r:id="rId18"/>
  <headerFooter alignWithMargins="0">
    <oddFooter xml:space="preserve">&amp;R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P41"/>
  <sheetViews>
    <sheetView topLeftCell="A28" zoomScaleSheetLayoutView="100" workbookViewId="0">
      <selection sqref="A1:F1"/>
    </sheetView>
  </sheetViews>
  <sheetFormatPr defaultColWidth="8" defaultRowHeight="16.5"/>
  <cols>
    <col min="1" max="1" width="7.5" style="113" customWidth="1"/>
    <col min="2" max="2" width="46.875" style="113" customWidth="1"/>
    <col min="3" max="3" width="2.25" style="113" customWidth="1"/>
    <col min="4" max="4" width="17.625" style="151" customWidth="1"/>
    <col min="5" max="5" width="4.125" style="151" customWidth="1"/>
    <col min="6" max="6" width="17.625" style="151" customWidth="1"/>
    <col min="7" max="7" width="21.625" style="116" customWidth="1"/>
    <col min="8" max="8" width="15.25" style="270" customWidth="1"/>
    <col min="9" max="10" width="13.75" style="270" customWidth="1"/>
    <col min="11" max="11" width="14.875" style="270" customWidth="1"/>
    <col min="12" max="12" width="13.75" style="270" customWidth="1"/>
    <col min="13" max="16" width="8" style="270" customWidth="1"/>
    <col min="17" max="16384" width="8" style="116"/>
  </cols>
  <sheetData>
    <row r="1" spans="1:16" ht="15.95" customHeight="1">
      <c r="B1" s="1316" t="s">
        <v>218</v>
      </c>
      <c r="C1" s="1317"/>
      <c r="D1" s="1317"/>
      <c r="E1" s="1317"/>
      <c r="F1" s="1317"/>
    </row>
    <row r="2" spans="1:16" ht="15.95" customHeight="1">
      <c r="B2" s="114"/>
      <c r="C2" s="115"/>
      <c r="D2" s="117"/>
      <c r="E2" s="117"/>
      <c r="F2" s="117"/>
    </row>
    <row r="3" spans="1:16" s="118" customFormat="1" ht="15.95" customHeight="1">
      <c r="A3" s="113"/>
      <c r="B3" s="113"/>
      <c r="C3" s="113"/>
      <c r="D3" s="1318" t="s">
        <v>219</v>
      </c>
      <c r="E3" s="1318"/>
      <c r="F3" s="1318"/>
      <c r="H3" s="271"/>
      <c r="I3" s="271"/>
      <c r="J3" s="271"/>
      <c r="K3" s="271"/>
      <c r="L3" s="271"/>
      <c r="M3" s="271"/>
      <c r="N3" s="271"/>
      <c r="O3" s="271"/>
      <c r="P3" s="271"/>
    </row>
    <row r="4" spans="1:16" s="118" customFormat="1" ht="20.25" customHeight="1">
      <c r="A4" s="1324" t="s">
        <v>220</v>
      </c>
      <c r="B4" s="1324"/>
      <c r="C4" s="1324"/>
      <c r="D4" s="1319" t="str">
        <f>'Sch-1.'!C10</f>
        <v/>
      </c>
      <c r="E4" s="1319"/>
      <c r="F4" s="1319"/>
      <c r="H4" s="271"/>
      <c r="I4" s="271"/>
      <c r="J4" s="271"/>
      <c r="K4" s="271"/>
      <c r="L4" s="271"/>
      <c r="M4" s="271"/>
      <c r="N4" s="271"/>
      <c r="O4" s="271"/>
      <c r="P4" s="271"/>
    </row>
    <row r="5" spans="1:16" s="124" customFormat="1" ht="21" customHeight="1">
      <c r="A5" s="120" t="s">
        <v>377</v>
      </c>
      <c r="B5" s="1322" t="s">
        <v>221</v>
      </c>
      <c r="C5" s="1323"/>
      <c r="D5" s="121" t="s">
        <v>222</v>
      </c>
      <c r="E5" s="1320" t="s">
        <v>223</v>
      </c>
      <c r="F5" s="1321"/>
      <c r="H5" s="272"/>
      <c r="I5" s="272"/>
      <c r="J5" s="272"/>
      <c r="K5" s="272"/>
      <c r="L5" s="272"/>
      <c r="M5" s="272"/>
      <c r="N5" s="272"/>
      <c r="O5" s="272"/>
      <c r="P5" s="272"/>
    </row>
    <row r="6" spans="1:16" s="118" customFormat="1" ht="36" customHeight="1">
      <c r="A6" s="125">
        <v>1</v>
      </c>
      <c r="B6" s="126" t="s">
        <v>245</v>
      </c>
      <c r="C6" s="127"/>
      <c r="D6" s="128">
        <f>'Sch-6'!D15</f>
        <v>0</v>
      </c>
      <c r="E6" s="129" t="s">
        <v>351</v>
      </c>
      <c r="F6" s="130">
        <f>D6</f>
        <v>0</v>
      </c>
      <c r="G6" s="131"/>
      <c r="H6" s="271"/>
      <c r="I6" s="271"/>
      <c r="J6" s="271"/>
      <c r="K6" s="271"/>
      <c r="L6" s="271"/>
      <c r="M6" s="271"/>
      <c r="N6" s="271"/>
      <c r="O6" s="271"/>
      <c r="P6" s="271"/>
    </row>
    <row r="7" spans="1:16" s="118" customFormat="1" ht="34.5" customHeight="1">
      <c r="A7" s="125">
        <v>2</v>
      </c>
      <c r="B7" s="126" t="s">
        <v>246</v>
      </c>
      <c r="C7" s="127"/>
      <c r="D7" s="128">
        <f>'Sch-6'!D17</f>
        <v>0</v>
      </c>
      <c r="E7" s="129"/>
      <c r="F7" s="130">
        <f>D7</f>
        <v>0</v>
      </c>
      <c r="G7" s="131"/>
      <c r="H7" s="271"/>
      <c r="I7" s="271"/>
      <c r="J7" s="271"/>
      <c r="K7" s="271"/>
      <c r="L7" s="271"/>
      <c r="M7" s="271"/>
      <c r="N7" s="271"/>
      <c r="O7" s="271"/>
      <c r="P7" s="271"/>
    </row>
    <row r="8" spans="1:16" s="118" customFormat="1" ht="21" customHeight="1">
      <c r="A8" s="125">
        <v>3</v>
      </c>
      <c r="B8" s="126" t="s">
        <v>247</v>
      </c>
      <c r="C8" s="127"/>
      <c r="D8" s="128">
        <f>'Sch-6'!D19</f>
        <v>0</v>
      </c>
      <c r="E8" s="129"/>
      <c r="F8" s="130">
        <f>D8</f>
        <v>0</v>
      </c>
      <c r="G8" s="131"/>
      <c r="H8" s="271"/>
      <c r="I8" s="271"/>
      <c r="J8" s="271"/>
      <c r="K8" s="271"/>
      <c r="L8" s="271"/>
      <c r="M8" s="271"/>
      <c r="N8" s="271"/>
      <c r="O8" s="271"/>
      <c r="P8" s="271"/>
    </row>
    <row r="9" spans="1:16" s="118" customFormat="1" ht="21" customHeight="1">
      <c r="A9" s="125">
        <v>4</v>
      </c>
      <c r="B9" s="126" t="s">
        <v>248</v>
      </c>
      <c r="C9" s="127"/>
      <c r="D9" s="132" t="s">
        <v>428</v>
      </c>
      <c r="E9" s="129"/>
      <c r="F9" s="123" t="str">
        <f>D9</f>
        <v>Not Applicable</v>
      </c>
      <c r="H9" s="271"/>
      <c r="I9" s="271"/>
      <c r="J9" s="271"/>
      <c r="K9" s="271"/>
      <c r="L9" s="271"/>
      <c r="M9" s="271"/>
      <c r="N9" s="271"/>
      <c r="O9" s="271"/>
      <c r="P9" s="271"/>
    </row>
    <row r="10" spans="1:16" s="118" customFormat="1" ht="21" customHeight="1">
      <c r="A10" s="125">
        <v>5</v>
      </c>
      <c r="B10" s="126" t="s">
        <v>249</v>
      </c>
      <c r="C10" s="127"/>
      <c r="D10" s="133">
        <f>SUM(D6,D7,D8)</f>
        <v>0</v>
      </c>
      <c r="E10" s="129"/>
      <c r="F10" s="134">
        <f>F6+F7+F8</f>
        <v>0</v>
      </c>
      <c r="H10" s="271"/>
      <c r="I10" s="271"/>
      <c r="J10" s="271"/>
      <c r="K10" s="271"/>
      <c r="L10" s="271"/>
      <c r="M10" s="271"/>
      <c r="N10" s="271"/>
      <c r="O10" s="271"/>
      <c r="P10" s="271"/>
    </row>
    <row r="11" spans="1:16" s="118" customFormat="1" ht="21" customHeight="1">
      <c r="A11" s="125">
        <v>6</v>
      </c>
      <c r="B11" s="135" t="s">
        <v>224</v>
      </c>
      <c r="C11" s="136" t="s">
        <v>351</v>
      </c>
      <c r="D11" s="128" t="e">
        <f>'Sch-1.'!#REF!+'Sch-2'!#REF!+'Sch-1 '!#REF!+'Sch-7'!#REF!</f>
        <v>#REF!</v>
      </c>
      <c r="E11" s="137" t="s">
        <v>351</v>
      </c>
      <c r="F11" s="130" t="e">
        <f>D11</f>
        <v>#REF!</v>
      </c>
      <c r="H11" s="271"/>
      <c r="I11" s="271"/>
      <c r="J11" s="271"/>
      <c r="K11" s="271"/>
      <c r="L11" s="271"/>
      <c r="M11" s="271"/>
      <c r="N11" s="271"/>
      <c r="O11" s="271"/>
      <c r="P11" s="271"/>
    </row>
    <row r="12" spans="1:16" s="118" customFormat="1" ht="21.95" customHeight="1">
      <c r="A12" s="125">
        <v>7</v>
      </c>
      <c r="B12" s="135" t="s">
        <v>250</v>
      </c>
      <c r="C12" s="127"/>
      <c r="D12" s="121" t="e">
        <f>D10-D11</f>
        <v>#REF!</v>
      </c>
      <c r="E12" s="129"/>
      <c r="F12" s="134" t="e">
        <f>F10-F11</f>
        <v>#REF!</v>
      </c>
      <c r="G12" s="138"/>
      <c r="H12" s="271"/>
      <c r="I12" s="271"/>
      <c r="J12" s="271"/>
      <c r="K12" s="271"/>
      <c r="L12" s="271"/>
      <c r="M12" s="271"/>
      <c r="N12" s="271"/>
      <c r="O12" s="271"/>
      <c r="P12" s="271"/>
    </row>
    <row r="13" spans="1:16" s="118" customFormat="1" ht="21.95" customHeight="1">
      <c r="A13" s="125">
        <v>8</v>
      </c>
      <c r="B13" s="126" t="s">
        <v>225</v>
      </c>
      <c r="C13" s="127"/>
      <c r="D13" s="128"/>
      <c r="E13" s="129"/>
      <c r="F13" s="130"/>
      <c r="H13" s="271"/>
      <c r="I13" s="271"/>
      <c r="J13" s="271"/>
      <c r="K13" s="271"/>
      <c r="L13" s="271"/>
      <c r="M13" s="271"/>
      <c r="N13" s="271"/>
      <c r="O13" s="271"/>
      <c r="P13" s="271"/>
    </row>
    <row r="14" spans="1:16" s="118" customFormat="1" ht="21.95" customHeight="1">
      <c r="A14" s="125" t="s">
        <v>351</v>
      </c>
      <c r="B14" s="126" t="s">
        <v>226</v>
      </c>
      <c r="C14" s="139"/>
      <c r="D14" s="132" t="e">
        <f>'Sch-5'!#REF!</f>
        <v>#REF!</v>
      </c>
      <c r="E14" s="140"/>
      <c r="F14" s="123" t="e">
        <f>F32</f>
        <v>#REF!</v>
      </c>
      <c r="G14" s="131"/>
      <c r="H14" s="271"/>
      <c r="I14" s="271"/>
      <c r="J14" s="271"/>
      <c r="K14" s="271"/>
      <c r="L14" s="271"/>
      <c r="M14" s="271"/>
      <c r="N14" s="271"/>
      <c r="O14" s="271"/>
      <c r="P14" s="271"/>
    </row>
    <row r="15" spans="1:16" s="118" customFormat="1" ht="21.95" customHeight="1">
      <c r="A15" s="125"/>
      <c r="B15" s="126" t="s">
        <v>227</v>
      </c>
      <c r="C15" s="127"/>
      <c r="D15" s="132" t="e">
        <f>'Sch-5'!K15+'Sch-5'!#REF!</f>
        <v>#REF!</v>
      </c>
      <c r="E15" s="141"/>
      <c r="F15" s="123" t="e">
        <f>F33</f>
        <v>#REF!</v>
      </c>
      <c r="G15" s="131"/>
      <c r="H15" s="271"/>
      <c r="I15" s="271"/>
      <c r="J15" s="271"/>
      <c r="K15" s="271"/>
      <c r="L15" s="271"/>
      <c r="M15" s="271"/>
      <c r="N15" s="271"/>
      <c r="O15" s="271"/>
      <c r="P15" s="271"/>
    </row>
    <row r="16" spans="1:16" s="118" customFormat="1" ht="21.95" customHeight="1">
      <c r="A16" s="125"/>
      <c r="B16" s="126" t="s">
        <v>228</v>
      </c>
      <c r="C16" s="127"/>
      <c r="D16" s="132" t="e">
        <f>#REF!+#REF!</f>
        <v>#REF!</v>
      </c>
      <c r="E16" s="141"/>
      <c r="F16" s="123" t="e">
        <f>F36</f>
        <v>#REF!</v>
      </c>
      <c r="G16" s="131"/>
      <c r="H16" s="271"/>
      <c r="I16" s="271"/>
      <c r="J16" s="271"/>
      <c r="K16" s="271"/>
      <c r="L16" s="271"/>
      <c r="M16" s="271"/>
      <c r="N16" s="271"/>
      <c r="O16" s="271"/>
      <c r="P16" s="271"/>
    </row>
    <row r="17" spans="1:16" s="118" customFormat="1" ht="21.95" customHeight="1">
      <c r="A17" s="125"/>
      <c r="B17" s="126" t="s">
        <v>229</v>
      </c>
      <c r="C17" s="127"/>
      <c r="D17" s="132" t="e">
        <f>#REF!</f>
        <v>#REF!</v>
      </c>
      <c r="E17" s="122"/>
      <c r="F17" s="123">
        <f>F34</f>
        <v>0</v>
      </c>
      <c r="H17" s="271"/>
      <c r="I17" s="271"/>
      <c r="J17" s="271"/>
      <c r="K17" s="271"/>
      <c r="L17" s="271"/>
      <c r="M17" s="271"/>
      <c r="N17" s="271"/>
      <c r="O17" s="271"/>
      <c r="P17" s="271"/>
    </row>
    <row r="18" spans="1:16" s="118" customFormat="1" ht="27" customHeight="1">
      <c r="A18" s="125"/>
      <c r="B18" s="126" t="s">
        <v>230</v>
      </c>
      <c r="C18" s="142"/>
      <c r="D18" s="255" t="e">
        <f>D14+D15+D16+D17</f>
        <v>#REF!</v>
      </c>
      <c r="E18" s="143"/>
      <c r="F18" s="142" t="e">
        <f>SUM(F14:F17)</f>
        <v>#REF!</v>
      </c>
      <c r="G18" s="131"/>
      <c r="H18" s="271"/>
      <c r="I18" s="271"/>
      <c r="J18" s="271"/>
      <c r="K18" s="271"/>
      <c r="L18" s="271"/>
      <c r="M18" s="271"/>
      <c r="N18" s="271"/>
      <c r="O18" s="271"/>
      <c r="P18" s="271"/>
    </row>
    <row r="19" spans="1:16" s="118" customFormat="1" ht="33.75" customHeight="1">
      <c r="A19" s="125">
        <v>8</v>
      </c>
      <c r="B19" s="126" t="s">
        <v>231</v>
      </c>
      <c r="C19" s="127"/>
      <c r="D19" s="121" t="e">
        <f>D10+D18</f>
        <v>#REF!</v>
      </c>
      <c r="E19" s="144" t="s">
        <v>351</v>
      </c>
      <c r="F19" s="145" t="e">
        <f>F10+F18</f>
        <v>#REF!</v>
      </c>
      <c r="G19" s="131"/>
      <c r="H19" s="271"/>
      <c r="I19" s="271"/>
      <c r="J19" s="271"/>
      <c r="K19" s="271"/>
      <c r="L19" s="271"/>
      <c r="M19" s="271"/>
      <c r="N19" s="271"/>
      <c r="O19" s="271"/>
      <c r="P19" s="271"/>
    </row>
    <row r="20" spans="1:16" s="118" customFormat="1" ht="51" customHeight="1">
      <c r="A20" s="125">
        <v>9</v>
      </c>
      <c r="B20" s="126" t="s">
        <v>251</v>
      </c>
      <c r="C20" s="127"/>
      <c r="D20" s="128">
        <f>'Sch-1.'!J51</f>
        <v>0</v>
      </c>
      <c r="E20" s="129"/>
      <c r="F20" s="130">
        <f>D20</f>
        <v>0</v>
      </c>
      <c r="H20" s="271"/>
      <c r="I20" s="271"/>
      <c r="J20" s="271"/>
      <c r="K20" s="271"/>
      <c r="L20" s="271"/>
      <c r="M20" s="271"/>
      <c r="N20" s="271"/>
      <c r="O20" s="271"/>
      <c r="P20" s="271"/>
    </row>
    <row r="21" spans="1:16" s="118" customFormat="1" ht="23.25" customHeight="1">
      <c r="A21" s="146" t="s">
        <v>232</v>
      </c>
      <c r="B21" s="1325" t="s">
        <v>233</v>
      </c>
      <c r="C21" s="1325"/>
      <c r="D21" s="1325"/>
      <c r="E21" s="1325"/>
      <c r="F21" s="1326"/>
      <c r="H21" s="271"/>
      <c r="I21" s="271"/>
      <c r="J21" s="271"/>
      <c r="K21" s="271"/>
      <c r="L21" s="271"/>
      <c r="M21" s="271"/>
      <c r="N21" s="271"/>
      <c r="O21" s="271"/>
      <c r="P21" s="271"/>
    </row>
    <row r="22" spans="1:16" s="118" customFormat="1" ht="18.75" customHeight="1">
      <c r="A22" s="148" t="s">
        <v>354</v>
      </c>
      <c r="B22" s="1315" t="s">
        <v>234</v>
      </c>
      <c r="C22" s="1315"/>
      <c r="D22" s="1315"/>
      <c r="E22" s="147" t="s">
        <v>235</v>
      </c>
      <c r="F22" s="150" t="e">
        <f>D14</f>
        <v>#REF!</v>
      </c>
      <c r="H22" s="271"/>
      <c r="I22" s="271"/>
      <c r="J22" s="271"/>
      <c r="K22" s="271"/>
      <c r="L22" s="271"/>
      <c r="M22" s="271"/>
      <c r="N22" s="271"/>
      <c r="O22" s="271"/>
      <c r="P22" s="271"/>
    </row>
    <row r="23" spans="1:16" s="118" customFormat="1" ht="19.5" customHeight="1">
      <c r="A23" s="148" t="s">
        <v>355</v>
      </c>
      <c r="B23" s="1315" t="s">
        <v>236</v>
      </c>
      <c r="C23" s="1315"/>
      <c r="D23" s="1315"/>
      <c r="E23" s="147" t="s">
        <v>235</v>
      </c>
      <c r="F23" s="150" t="e">
        <f>D15</f>
        <v>#REF!</v>
      </c>
      <c r="H23" s="271"/>
      <c r="I23" s="271"/>
      <c r="J23" s="271"/>
      <c r="K23" s="271"/>
      <c r="L23" s="271"/>
      <c r="M23" s="271"/>
      <c r="N23" s="271"/>
      <c r="O23" s="271"/>
      <c r="P23" s="271"/>
    </row>
    <row r="24" spans="1:16" s="118" customFormat="1" ht="19.5" customHeight="1">
      <c r="A24" s="148" t="s">
        <v>356</v>
      </c>
      <c r="B24" s="1315" t="s">
        <v>289</v>
      </c>
      <c r="C24" s="1315"/>
      <c r="D24" s="1315"/>
      <c r="E24" s="147" t="s">
        <v>235</v>
      </c>
      <c r="F24" s="150" t="e">
        <f>D16</f>
        <v>#REF!</v>
      </c>
      <c r="H24" s="271"/>
      <c r="I24" s="271"/>
      <c r="J24" s="271"/>
      <c r="K24" s="271"/>
      <c r="L24" s="271"/>
      <c r="M24" s="271"/>
      <c r="N24" s="271"/>
      <c r="O24" s="271"/>
      <c r="P24" s="271"/>
    </row>
    <row r="25" spans="1:16" s="118" customFormat="1" ht="19.5" customHeight="1">
      <c r="A25" s="148" t="s">
        <v>357</v>
      </c>
      <c r="B25" s="1315" t="s">
        <v>237</v>
      </c>
      <c r="C25" s="1315"/>
      <c r="D25" s="1315"/>
      <c r="E25" s="147" t="s">
        <v>235</v>
      </c>
      <c r="F25" s="150" t="e">
        <f>D17</f>
        <v>#REF!</v>
      </c>
      <c r="H25" s="271"/>
      <c r="I25" s="271"/>
      <c r="J25" s="271"/>
      <c r="K25" s="271"/>
      <c r="L25" s="271"/>
      <c r="M25" s="271"/>
      <c r="N25" s="271"/>
      <c r="O25" s="271"/>
      <c r="P25" s="271"/>
    </row>
    <row r="26" spans="1:16" s="118" customFormat="1" ht="19.5" customHeight="1">
      <c r="A26" s="152" t="s">
        <v>238</v>
      </c>
      <c r="B26" s="1325" t="s">
        <v>291</v>
      </c>
      <c r="C26" s="1325"/>
      <c r="D26" s="1325"/>
      <c r="E26" s="1325"/>
      <c r="F26" s="1326"/>
      <c r="H26" s="271"/>
      <c r="I26" s="271"/>
      <c r="J26" s="271"/>
      <c r="K26" s="271"/>
      <c r="L26" s="271"/>
      <c r="M26" s="271"/>
      <c r="N26" s="271"/>
      <c r="O26" s="271"/>
      <c r="P26" s="271"/>
    </row>
    <row r="27" spans="1:16" ht="19.5" customHeight="1">
      <c r="A27" s="256"/>
      <c r="B27" s="116"/>
      <c r="C27" s="116"/>
      <c r="D27" s="116"/>
      <c r="E27" s="116"/>
      <c r="F27" s="257"/>
    </row>
    <row r="28" spans="1:16" s="118" customFormat="1" ht="19.5" customHeight="1">
      <c r="A28" s="258"/>
      <c r="F28" s="259"/>
      <c r="H28" s="271"/>
      <c r="I28" s="271"/>
      <c r="J28" s="271"/>
      <c r="K28" s="271"/>
      <c r="L28" s="271"/>
      <c r="M28" s="271"/>
      <c r="N28" s="271"/>
      <c r="O28" s="271"/>
      <c r="P28" s="271"/>
    </row>
    <row r="29" spans="1:16" s="118" customFormat="1" ht="19.5" customHeight="1">
      <c r="A29" s="258"/>
      <c r="F29" s="259"/>
      <c r="H29" s="271"/>
      <c r="I29" s="271"/>
      <c r="J29" s="271"/>
      <c r="K29" s="271"/>
      <c r="L29" s="271"/>
      <c r="M29" s="271"/>
      <c r="N29" s="271"/>
      <c r="O29" s="271"/>
      <c r="P29" s="271"/>
    </row>
    <row r="30" spans="1:16" s="118" customFormat="1" ht="60" customHeight="1">
      <c r="A30" s="152" t="s">
        <v>290</v>
      </c>
      <c r="B30" s="1327" t="s">
        <v>307</v>
      </c>
      <c r="C30" s="1328"/>
      <c r="D30" s="1328"/>
      <c r="E30" s="1328"/>
      <c r="F30" s="1329"/>
      <c r="H30" s="271" t="s">
        <v>292</v>
      </c>
      <c r="I30" s="271"/>
      <c r="J30" s="271"/>
      <c r="K30" s="271"/>
      <c r="L30" s="271"/>
      <c r="M30" s="271"/>
      <c r="N30" s="271"/>
      <c r="O30" s="271"/>
      <c r="P30" s="271"/>
    </row>
    <row r="31" spans="1:16" s="118" customFormat="1" ht="19.5" customHeight="1">
      <c r="A31" s="148" t="s">
        <v>354</v>
      </c>
      <c r="B31" s="1315" t="s">
        <v>239</v>
      </c>
      <c r="C31" s="1315"/>
      <c r="D31" s="1315"/>
      <c r="E31" s="147" t="s">
        <v>235</v>
      </c>
      <c r="F31" s="149" t="e">
        <f>'Sch-1.'!#REF!</f>
        <v>#REF!</v>
      </c>
      <c r="H31" s="272" t="s">
        <v>293</v>
      </c>
      <c r="I31" s="272" t="e">
        <f>#REF!</f>
        <v>#REF!</v>
      </c>
      <c r="J31" s="272" t="e">
        <f>IF(I31=0, "", I31)</f>
        <v>#REF!</v>
      </c>
      <c r="K31" s="273" t="e">
        <f>IF(I31=0, "", "Discount on lum-sum basis on total price quoted by us without Taxes &amp; Duties. In Rs. ")</f>
        <v>#REF!</v>
      </c>
      <c r="L31" s="272" t="s">
        <v>294</v>
      </c>
      <c r="M31" s="274" t="e">
        <f>#REF!</f>
        <v>#REF!</v>
      </c>
      <c r="N31" s="274" t="e">
        <f t="shared" ref="N31:N37" si="0">IF(M31=0, "", M31)</f>
        <v>#REF!</v>
      </c>
      <c r="O31" s="273" t="e">
        <f>IF(M31=0, "", " Discount on lum-sum basis on total price quoted by us without Taxes &amp; Duties. In Percent (%) .")</f>
        <v>#REF!</v>
      </c>
      <c r="P31" s="271"/>
    </row>
    <row r="32" spans="1:16" s="118" customFormat="1" ht="19.5" customHeight="1">
      <c r="A32" s="148" t="s">
        <v>355</v>
      </c>
      <c r="B32" s="1315" t="s">
        <v>240</v>
      </c>
      <c r="C32" s="1315"/>
      <c r="D32" s="1315"/>
      <c r="E32" s="147" t="s">
        <v>235</v>
      </c>
      <c r="F32" s="149" t="e">
        <f>ROUND(0.103*F31,0)</f>
        <v>#REF!</v>
      </c>
      <c r="H32" s="271"/>
      <c r="I32" s="271"/>
      <c r="J32" s="272"/>
      <c r="K32" s="273" t="e">
        <f>IF(SUM(I33:I37)=0, "", "Discount on lum-sum basis on the Schedules as given below , In Rs. :")</f>
        <v>#REF!</v>
      </c>
      <c r="L32" s="271"/>
      <c r="M32" s="271"/>
      <c r="N32" s="274"/>
      <c r="O32" s="273" t="e">
        <f>IF(SUM(M33:M37)=0, "", "Discount on lum-sum basis on the Schedules as given below , In Percent (%) :")</f>
        <v>#REF!</v>
      </c>
      <c r="P32" s="271"/>
    </row>
    <row r="33" spans="1:16" s="118" customFormat="1" ht="19.5" customHeight="1">
      <c r="A33" s="148" t="s">
        <v>356</v>
      </c>
      <c r="B33" s="1315" t="s">
        <v>241</v>
      </c>
      <c r="C33" s="1315"/>
      <c r="D33" s="1315"/>
      <c r="E33" s="147" t="s">
        <v>235</v>
      </c>
      <c r="F33" s="149" t="e">
        <f>'Sch-5'!K15+'Sch-5'!#REF!</f>
        <v>#REF!</v>
      </c>
      <c r="H33" s="272" t="s">
        <v>295</v>
      </c>
      <c r="I33" s="272" t="e">
        <f>#REF!</f>
        <v>#REF!</v>
      </c>
      <c r="J33" s="272" t="e">
        <f>IF(I33=0, "", I33)</f>
        <v>#REF!</v>
      </c>
      <c r="K33" s="275" t="e">
        <f>IF(I33=0, "", "Schedule-1 : Ex works prices (Direct Only)")</f>
        <v>#REF!</v>
      </c>
      <c r="L33" s="272" t="s">
        <v>300</v>
      </c>
      <c r="M33" s="274" t="e">
        <f>#REF!</f>
        <v>#REF!</v>
      </c>
      <c r="N33" s="274" t="e">
        <f t="shared" si="0"/>
        <v>#REF!</v>
      </c>
      <c r="O33" s="275" t="e">
        <f>IF(M33=0, "", "Schedule-1 : Ex works prices (Direct Only)")</f>
        <v>#REF!</v>
      </c>
      <c r="P33" s="271"/>
    </row>
    <row r="34" spans="1:16" s="118" customFormat="1" ht="19.5" customHeight="1">
      <c r="A34" s="148" t="s">
        <v>357</v>
      </c>
      <c r="B34" s="1315" t="s">
        <v>237</v>
      </c>
      <c r="C34" s="1315"/>
      <c r="D34" s="1315"/>
      <c r="E34" s="147" t="s">
        <v>235</v>
      </c>
      <c r="F34" s="277"/>
      <c r="H34" s="272" t="s">
        <v>296</v>
      </c>
      <c r="I34" s="272" t="e">
        <f>#REF!</f>
        <v>#REF!</v>
      </c>
      <c r="J34" s="272" t="e">
        <f>IF(I34=0, "", I34)</f>
        <v>#REF!</v>
      </c>
      <c r="K34" s="275" t="e">
        <f>IF(I34=0, "", "Schedule-1 : Ex works prices (Bought Out Only)")</f>
        <v>#REF!</v>
      </c>
      <c r="L34" s="272" t="s">
        <v>301</v>
      </c>
      <c r="M34" s="274" t="e">
        <f>#REF!</f>
        <v>#REF!</v>
      </c>
      <c r="N34" s="274" t="e">
        <f t="shared" si="0"/>
        <v>#REF!</v>
      </c>
      <c r="O34" s="275" t="e">
        <f>IF(M34=0, "", "Schedule-1 : Ex works prices (Bought Out Only)")</f>
        <v>#REF!</v>
      </c>
      <c r="P34" s="271"/>
    </row>
    <row r="35" spans="1:16" s="118" customFormat="1" ht="15" customHeight="1">
      <c r="A35" s="148" t="s">
        <v>358</v>
      </c>
      <c r="B35" s="1315" t="s">
        <v>242</v>
      </c>
      <c r="C35" s="1315"/>
      <c r="D35" s="1315"/>
      <c r="E35" s="147" t="s">
        <v>235</v>
      </c>
      <c r="F35" s="150" t="e">
        <f>D6+D7+F32+F33+F34</f>
        <v>#REF!</v>
      </c>
      <c r="H35" s="272" t="s">
        <v>297</v>
      </c>
      <c r="I35" s="272" t="e">
        <f>#REF!</f>
        <v>#REF!</v>
      </c>
      <c r="J35" s="272" t="e">
        <f>IF(I35=0, "", I35)</f>
        <v>#REF!</v>
      </c>
      <c r="K35" s="275" t="e">
        <f>IF(I35=0, "", "Schedule-2 : Freight &amp; Insurance")</f>
        <v>#REF!</v>
      </c>
      <c r="L35" s="272" t="s">
        <v>302</v>
      </c>
      <c r="M35" s="274" t="e">
        <f>#REF!</f>
        <v>#REF!</v>
      </c>
      <c r="N35" s="274" t="e">
        <f t="shared" si="0"/>
        <v>#REF!</v>
      </c>
      <c r="O35" s="275" t="e">
        <f>IF(M35=0, "", "Schedule-2 : Freight &amp; Insurance")</f>
        <v>#REF!</v>
      </c>
      <c r="P35" s="271"/>
    </row>
    <row r="36" spans="1:16" s="118" customFormat="1" ht="15" customHeight="1">
      <c r="A36" s="148" t="s">
        <v>359</v>
      </c>
      <c r="B36" s="1315" t="s">
        <v>308</v>
      </c>
      <c r="C36" s="1315"/>
      <c r="D36" s="1315"/>
      <c r="E36" s="147" t="s">
        <v>235</v>
      </c>
      <c r="F36" s="150" t="e">
        <f>ROUND(0.01*F35,0)</f>
        <v>#REF!</v>
      </c>
      <c r="H36" s="272" t="s">
        <v>298</v>
      </c>
      <c r="I36" s="272" t="e">
        <f>#REF!</f>
        <v>#REF!</v>
      </c>
      <c r="J36" s="272" t="e">
        <f>IF(I36=0, "", I36)</f>
        <v>#REF!</v>
      </c>
      <c r="K36" s="275" t="e">
        <f>IF(I36=0, "", "Schedule-3 : Erection Charges")</f>
        <v>#REF!</v>
      </c>
      <c r="L36" s="272" t="s">
        <v>303</v>
      </c>
      <c r="M36" s="274" t="e">
        <f>#REF!</f>
        <v>#REF!</v>
      </c>
      <c r="N36" s="274" t="e">
        <f t="shared" si="0"/>
        <v>#REF!</v>
      </c>
      <c r="O36" s="275" t="e">
        <f>IF(M36=0, "", "Schedule-3 : Erection Charges")</f>
        <v>#REF!</v>
      </c>
      <c r="P36" s="271"/>
    </row>
    <row r="37" spans="1:16" s="118" customFormat="1" ht="19.5" customHeight="1">
      <c r="A37" s="260"/>
      <c r="B37" s="261"/>
      <c r="C37" s="261"/>
      <c r="D37" s="261"/>
      <c r="E37" s="261"/>
      <c r="F37" s="262"/>
      <c r="H37" s="272" t="s">
        <v>299</v>
      </c>
      <c r="I37" s="272" t="e">
        <f>#REF!</f>
        <v>#REF!</v>
      </c>
      <c r="J37" s="272" t="e">
        <f>IF(I37=0, "", I37)</f>
        <v>#REF!</v>
      </c>
      <c r="K37" s="275" t="e">
        <f>IF(I37=0, "", "Schedule-7 : Type Test Charges")</f>
        <v>#REF!</v>
      </c>
      <c r="L37" s="272" t="s">
        <v>304</v>
      </c>
      <c r="M37" s="274" t="e">
        <f>#REF!</f>
        <v>#REF!</v>
      </c>
      <c r="N37" s="274" t="e">
        <f t="shared" si="0"/>
        <v>#REF!</v>
      </c>
      <c r="O37" s="275" t="e">
        <f>IF(M37=0, "", "Schedule-7 : Type Test Charges")</f>
        <v>#REF!</v>
      </c>
      <c r="P37" s="271"/>
    </row>
    <row r="38" spans="1:16" ht="49.5" customHeight="1">
      <c r="A38" s="1312" t="str">
        <f>Cover!B2</f>
        <v>Implementation of 3rd Party Filed Quality Assurance for 765kV D/c Koppal PS- Narendra (New) Transmission line (TL02)</v>
      </c>
      <c r="B38" s="1312"/>
      <c r="C38" s="1312"/>
      <c r="D38" s="1313" t="s">
        <v>243</v>
      </c>
      <c r="E38" s="1314"/>
      <c r="F38" s="119" t="s">
        <v>244</v>
      </c>
      <c r="H38" s="272" t="s">
        <v>305</v>
      </c>
      <c r="I38" s="272" t="e">
        <f>#REF!</f>
        <v>#REF!</v>
      </c>
      <c r="J38" s="272"/>
      <c r="K38" s="272"/>
      <c r="L38" s="272"/>
      <c r="M38" s="272"/>
      <c r="N38" s="272"/>
    </row>
    <row r="39" spans="1:16">
      <c r="H39" s="270" t="s">
        <v>306</v>
      </c>
      <c r="I39" s="276" t="e">
        <f>K31 &amp;J31 &amp;O31 &amp; N31</f>
        <v>#REF!</v>
      </c>
    </row>
    <row r="40" spans="1:16">
      <c r="I40" s="276" t="e">
        <f>K32 &amp; K33&amp;J33&amp;K34&amp;J34&amp;K35&amp;J35&amp;K36&amp;J36&amp;K37&amp;J37</f>
        <v>#REF!</v>
      </c>
    </row>
    <row r="41" spans="1:16">
      <c r="I41" s="276" t="e">
        <f>O32&amp;O33&amp;N33&amp;O34&amp;N34&amp;O35&amp;N35&amp;O36&amp;N36&amp;O37&amp;N37</f>
        <v>#REF!</v>
      </c>
    </row>
  </sheetData>
  <sheetProtection sheet="1" objects="1" scenarios="1" selectLockedCells="1"/>
  <customSheetViews>
    <customSheetView guid="{9AABADBB-0C61-4F6E-8EBA-FB1F391DCDF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17F5C48B-526E-48D2-9F97-823D578F9893}"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E81F0721-C35D-4189-B675-E46A21339863}"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9154002C-6C58-44C9-AE93-0E761C3D01FD}"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4" type="noConversion"/>
  <printOptions horizontalCentered="1"/>
  <pageMargins left="0.79" right="0.37" top="0.65" bottom="0.45" header="0.38" footer="0"/>
  <pageSetup paperSize="9" scale="96"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8"/>
  </sheetPr>
  <dimension ref="A1:D112"/>
  <sheetViews>
    <sheetView workbookViewId="0">
      <selection sqref="A1:F1"/>
    </sheetView>
  </sheetViews>
  <sheetFormatPr defaultColWidth="8" defaultRowHeight="12.75"/>
  <cols>
    <col min="1" max="1" width="11.625" style="112" customWidth="1"/>
    <col min="2" max="2" width="22.125" style="112" customWidth="1"/>
    <col min="3" max="16384" width="8" style="112"/>
  </cols>
  <sheetData>
    <row r="1" spans="1:4" s="110" customFormat="1" ht="30" customHeight="1">
      <c r="A1" s="1330">
        <f>'Bid Form 2nd Envelope'!AB18</f>
        <v>0</v>
      </c>
      <c r="B1" s="1330"/>
    </row>
    <row r="2" spans="1:4" s="110" customFormat="1" ht="30" customHeight="1">
      <c r="A2" s="111"/>
    </row>
    <row r="3" spans="1:4">
      <c r="A3" s="111"/>
    </row>
    <row r="4" spans="1:4">
      <c r="A4" s="332" t="str">
        <f>IF(OR((A1&gt;9999999999),(A1&lt;0)),"Invalid Entry - More than 1000 crore OR -ve value",IF(A1=0, "Rs. Zero Only ",+CONCATENATE("Rs. ", B11,D11,B10,D10,B9,D9,B8,D8,B7,D7,B6," Only")))</f>
        <v xml:space="preserve">Rs. Zero Only </v>
      </c>
      <c r="B4" s="333"/>
    </row>
    <row r="5" spans="1:4">
      <c r="A5" s="334"/>
      <c r="B5" s="333"/>
    </row>
    <row r="6" spans="1:4">
      <c r="A6" s="335">
        <f>-INT(A1/100)*100+ROUND(A1,0)</f>
        <v>0</v>
      </c>
      <c r="B6" s="333" t="str">
        <f t="shared" ref="B6:B11" si="0">IF(A6=0,"",LOOKUP(A6,$A$13:$A$112,$B$13:$B$112))</f>
        <v/>
      </c>
      <c r="D6" s="109"/>
    </row>
    <row r="7" spans="1:4">
      <c r="A7" s="335">
        <f>-INT(A1/1000)*10+INT(A1/100)</f>
        <v>0</v>
      </c>
      <c r="B7" s="333" t="str">
        <f t="shared" si="0"/>
        <v/>
      </c>
      <c r="D7" s="109" t="str">
        <f>+IF(B7="",""," Hundred ")</f>
        <v/>
      </c>
    </row>
    <row r="8" spans="1:4">
      <c r="A8" s="335">
        <f>-INT(A1/100000)*100+INT(A1/1000)</f>
        <v>0</v>
      </c>
      <c r="B8" s="333" t="str">
        <f t="shared" si="0"/>
        <v/>
      </c>
      <c r="D8" s="109" t="str">
        <f>IF((B8=""),IF(C8="",""," Thousand ")," Thousand ")</f>
        <v/>
      </c>
    </row>
    <row r="9" spans="1:4">
      <c r="A9" s="335">
        <f>-INT(A1/10000000)*100+INT(A1/100000)</f>
        <v>0</v>
      </c>
      <c r="B9" s="333" t="str">
        <f t="shared" si="0"/>
        <v/>
      </c>
      <c r="D9" s="109" t="str">
        <f>IF((B9=""),IF(C9="",""," Lac ")," Lac ")</f>
        <v/>
      </c>
    </row>
    <row r="10" spans="1:4">
      <c r="A10" s="335">
        <f>-INT(A1/1000000000)*100+INT(A1/10000000)</f>
        <v>0</v>
      </c>
      <c r="B10" s="336" t="str">
        <f t="shared" si="0"/>
        <v/>
      </c>
      <c r="D10" s="109" t="str">
        <f>IF((B10=""),IF(C10="",""," Crore ")," Crore ")</f>
        <v/>
      </c>
    </row>
    <row r="11" spans="1:4">
      <c r="A11" s="337">
        <f>-INT(A1/10000000000)*1000+INT(A1/1000000000)</f>
        <v>0</v>
      </c>
      <c r="B11" s="336" t="str">
        <f t="shared" si="0"/>
        <v/>
      </c>
      <c r="D11" s="109" t="str">
        <f>IF((B11=""),IF(C11="",""," Hundred ")," Hundred ")</f>
        <v/>
      </c>
    </row>
    <row r="12" spans="1:4">
      <c r="A12" s="333"/>
      <c r="B12" s="333"/>
    </row>
    <row r="13" spans="1:4">
      <c r="A13" s="330">
        <v>1</v>
      </c>
      <c r="B13" s="331" t="s">
        <v>115</v>
      </c>
    </row>
    <row r="14" spans="1:4">
      <c r="A14" s="330">
        <v>2</v>
      </c>
      <c r="B14" s="331" t="s">
        <v>116</v>
      </c>
    </row>
    <row r="15" spans="1:4">
      <c r="A15" s="330">
        <v>3</v>
      </c>
      <c r="B15" s="331" t="s">
        <v>117</v>
      </c>
    </row>
    <row r="16" spans="1:4">
      <c r="A16" s="330">
        <v>4</v>
      </c>
      <c r="B16" s="331" t="s">
        <v>118</v>
      </c>
    </row>
    <row r="17" spans="1:2">
      <c r="A17" s="330">
        <v>5</v>
      </c>
      <c r="B17" s="331" t="s">
        <v>119</v>
      </c>
    </row>
    <row r="18" spans="1:2">
      <c r="A18" s="330">
        <v>6</v>
      </c>
      <c r="B18" s="331" t="s">
        <v>120</v>
      </c>
    </row>
    <row r="19" spans="1:2">
      <c r="A19" s="330">
        <v>7</v>
      </c>
      <c r="B19" s="331" t="s">
        <v>121</v>
      </c>
    </row>
    <row r="20" spans="1:2">
      <c r="A20" s="330">
        <v>8</v>
      </c>
      <c r="B20" s="331" t="s">
        <v>122</v>
      </c>
    </row>
    <row r="21" spans="1:2">
      <c r="A21" s="330">
        <v>9</v>
      </c>
      <c r="B21" s="331" t="s">
        <v>123</v>
      </c>
    </row>
    <row r="22" spans="1:2">
      <c r="A22" s="330">
        <v>10</v>
      </c>
      <c r="B22" s="331" t="s">
        <v>124</v>
      </c>
    </row>
    <row r="23" spans="1:2">
      <c r="A23" s="330">
        <v>11</v>
      </c>
      <c r="B23" s="331" t="s">
        <v>125</v>
      </c>
    </row>
    <row r="24" spans="1:2">
      <c r="A24" s="330">
        <v>12</v>
      </c>
      <c r="B24" s="331" t="s">
        <v>126</v>
      </c>
    </row>
    <row r="25" spans="1:2">
      <c r="A25" s="330">
        <v>13</v>
      </c>
      <c r="B25" s="331" t="s">
        <v>127</v>
      </c>
    </row>
    <row r="26" spans="1:2">
      <c r="A26" s="330">
        <v>14</v>
      </c>
      <c r="B26" s="331" t="s">
        <v>128</v>
      </c>
    </row>
    <row r="27" spans="1:2">
      <c r="A27" s="330">
        <v>15</v>
      </c>
      <c r="B27" s="331" t="s">
        <v>129</v>
      </c>
    </row>
    <row r="28" spans="1:2">
      <c r="A28" s="330">
        <v>16</v>
      </c>
      <c r="B28" s="331" t="s">
        <v>130</v>
      </c>
    </row>
    <row r="29" spans="1:2">
      <c r="A29" s="330">
        <v>17</v>
      </c>
      <c r="B29" s="331" t="s">
        <v>131</v>
      </c>
    </row>
    <row r="30" spans="1:2">
      <c r="A30" s="330">
        <v>18</v>
      </c>
      <c r="B30" s="331" t="s">
        <v>132</v>
      </c>
    </row>
    <row r="31" spans="1:2">
      <c r="A31" s="330">
        <v>19</v>
      </c>
      <c r="B31" s="331" t="s">
        <v>133</v>
      </c>
    </row>
    <row r="32" spans="1:2">
      <c r="A32" s="330">
        <v>20</v>
      </c>
      <c r="B32" s="331" t="s">
        <v>134</v>
      </c>
    </row>
    <row r="33" spans="1:2">
      <c r="A33" s="330">
        <v>21</v>
      </c>
      <c r="B33" s="331" t="s">
        <v>136</v>
      </c>
    </row>
    <row r="34" spans="1:2">
      <c r="A34" s="330">
        <v>22</v>
      </c>
      <c r="B34" s="331" t="s">
        <v>135</v>
      </c>
    </row>
    <row r="35" spans="1:2">
      <c r="A35" s="330">
        <v>23</v>
      </c>
      <c r="B35" s="331" t="s">
        <v>137</v>
      </c>
    </row>
    <row r="36" spans="1:2">
      <c r="A36" s="330">
        <v>24</v>
      </c>
      <c r="B36" s="331" t="s">
        <v>142</v>
      </c>
    </row>
    <row r="37" spans="1:2">
      <c r="A37" s="330">
        <v>25</v>
      </c>
      <c r="B37" s="331" t="s">
        <v>144</v>
      </c>
    </row>
    <row r="38" spans="1:2">
      <c r="A38" s="330">
        <v>26</v>
      </c>
      <c r="B38" s="331" t="s">
        <v>143</v>
      </c>
    </row>
    <row r="39" spans="1:2">
      <c r="A39" s="330">
        <v>27</v>
      </c>
      <c r="B39" s="331" t="s">
        <v>145</v>
      </c>
    </row>
    <row r="40" spans="1:2">
      <c r="A40" s="330">
        <v>28</v>
      </c>
      <c r="B40" s="331" t="s">
        <v>146</v>
      </c>
    </row>
    <row r="41" spans="1:2">
      <c r="A41" s="330">
        <v>29</v>
      </c>
      <c r="B41" s="331" t="s">
        <v>147</v>
      </c>
    </row>
    <row r="42" spans="1:2">
      <c r="A42" s="330">
        <v>30</v>
      </c>
      <c r="B42" s="331" t="s">
        <v>148</v>
      </c>
    </row>
    <row r="43" spans="1:2">
      <c r="A43" s="330">
        <v>31</v>
      </c>
      <c r="B43" s="331" t="s">
        <v>149</v>
      </c>
    </row>
    <row r="44" spans="1:2">
      <c r="A44" s="330">
        <v>32</v>
      </c>
      <c r="B44" s="331" t="s">
        <v>150</v>
      </c>
    </row>
    <row r="45" spans="1:2">
      <c r="A45" s="330">
        <v>33</v>
      </c>
      <c r="B45" s="331" t="s">
        <v>151</v>
      </c>
    </row>
    <row r="46" spans="1:2">
      <c r="A46" s="330">
        <v>34</v>
      </c>
      <c r="B46" s="331" t="s">
        <v>152</v>
      </c>
    </row>
    <row r="47" spans="1:2">
      <c r="A47" s="330">
        <v>35</v>
      </c>
      <c r="B47" s="331" t="s">
        <v>429</v>
      </c>
    </row>
    <row r="48" spans="1:2">
      <c r="A48" s="330">
        <v>36</v>
      </c>
      <c r="B48" s="331" t="s">
        <v>153</v>
      </c>
    </row>
    <row r="49" spans="1:2">
      <c r="A49" s="330">
        <v>37</v>
      </c>
      <c r="B49" s="331" t="s">
        <v>154</v>
      </c>
    </row>
    <row r="50" spans="1:2">
      <c r="A50" s="330">
        <v>38</v>
      </c>
      <c r="B50" s="331" t="s">
        <v>155</v>
      </c>
    </row>
    <row r="51" spans="1:2">
      <c r="A51" s="330">
        <v>39</v>
      </c>
      <c r="B51" s="331" t="s">
        <v>156</v>
      </c>
    </row>
    <row r="52" spans="1:2">
      <c r="A52" s="330">
        <v>40</v>
      </c>
      <c r="B52" s="331" t="s">
        <v>157</v>
      </c>
    </row>
    <row r="53" spans="1:2">
      <c r="A53" s="330">
        <v>41</v>
      </c>
      <c r="B53" s="331" t="s">
        <v>158</v>
      </c>
    </row>
    <row r="54" spans="1:2">
      <c r="A54" s="330">
        <v>42</v>
      </c>
      <c r="B54" s="331" t="s">
        <v>159</v>
      </c>
    </row>
    <row r="55" spans="1:2">
      <c r="A55" s="330">
        <v>43</v>
      </c>
      <c r="B55" s="331" t="s">
        <v>160</v>
      </c>
    </row>
    <row r="56" spans="1:2">
      <c r="A56" s="330">
        <v>44</v>
      </c>
      <c r="B56" s="331" t="s">
        <v>161</v>
      </c>
    </row>
    <row r="57" spans="1:2">
      <c r="A57" s="330">
        <v>45</v>
      </c>
      <c r="B57" s="331" t="s">
        <v>162</v>
      </c>
    </row>
    <row r="58" spans="1:2">
      <c r="A58" s="330">
        <v>46</v>
      </c>
      <c r="B58" s="331" t="s">
        <v>163</v>
      </c>
    </row>
    <row r="59" spans="1:2">
      <c r="A59" s="330">
        <v>47</v>
      </c>
      <c r="B59" s="331" t="s">
        <v>164</v>
      </c>
    </row>
    <row r="60" spans="1:2">
      <c r="A60" s="330">
        <v>48</v>
      </c>
      <c r="B60" s="331" t="s">
        <v>165</v>
      </c>
    </row>
    <row r="61" spans="1:2">
      <c r="A61" s="330">
        <v>49</v>
      </c>
      <c r="B61" s="331" t="s">
        <v>166</v>
      </c>
    </row>
    <row r="62" spans="1:2">
      <c r="A62" s="330">
        <v>50</v>
      </c>
      <c r="B62" s="331" t="s">
        <v>167</v>
      </c>
    </row>
    <row r="63" spans="1:2">
      <c r="A63" s="330">
        <v>51</v>
      </c>
      <c r="B63" s="331" t="s">
        <v>168</v>
      </c>
    </row>
    <row r="64" spans="1:2">
      <c r="A64" s="330">
        <v>52</v>
      </c>
      <c r="B64" s="331" t="s">
        <v>169</v>
      </c>
    </row>
    <row r="65" spans="1:2">
      <c r="A65" s="330">
        <v>53</v>
      </c>
      <c r="B65" s="331" t="s">
        <v>170</v>
      </c>
    </row>
    <row r="66" spans="1:2">
      <c r="A66" s="330">
        <v>54</v>
      </c>
      <c r="B66" s="331" t="s">
        <v>171</v>
      </c>
    </row>
    <row r="67" spans="1:2">
      <c r="A67" s="330">
        <v>55</v>
      </c>
      <c r="B67" s="331" t="s">
        <v>172</v>
      </c>
    </row>
    <row r="68" spans="1:2">
      <c r="A68" s="330">
        <v>56</v>
      </c>
      <c r="B68" s="331" t="s">
        <v>173</v>
      </c>
    </row>
    <row r="69" spans="1:2">
      <c r="A69" s="330">
        <v>57</v>
      </c>
      <c r="B69" s="331" t="s">
        <v>174</v>
      </c>
    </row>
    <row r="70" spans="1:2">
      <c r="A70" s="330">
        <v>58</v>
      </c>
      <c r="B70" s="331" t="s">
        <v>175</v>
      </c>
    </row>
    <row r="71" spans="1:2">
      <c r="A71" s="330">
        <v>59</v>
      </c>
      <c r="B71" s="331" t="s">
        <v>176</v>
      </c>
    </row>
    <row r="72" spans="1:2">
      <c r="A72" s="330">
        <v>60</v>
      </c>
      <c r="B72" s="331" t="s">
        <v>177</v>
      </c>
    </row>
    <row r="73" spans="1:2">
      <c r="A73" s="330">
        <v>61</v>
      </c>
      <c r="B73" s="331" t="s">
        <v>178</v>
      </c>
    </row>
    <row r="74" spans="1:2">
      <c r="A74" s="330">
        <v>62</v>
      </c>
      <c r="B74" s="331" t="s">
        <v>179</v>
      </c>
    </row>
    <row r="75" spans="1:2">
      <c r="A75" s="330">
        <v>63</v>
      </c>
      <c r="B75" s="331" t="s">
        <v>180</v>
      </c>
    </row>
    <row r="76" spans="1:2">
      <c r="A76" s="330">
        <v>64</v>
      </c>
      <c r="B76" s="331" t="s">
        <v>181</v>
      </c>
    </row>
    <row r="77" spans="1:2">
      <c r="A77" s="330">
        <v>65</v>
      </c>
      <c r="B77" s="331" t="s">
        <v>182</v>
      </c>
    </row>
    <row r="78" spans="1:2">
      <c r="A78" s="330">
        <v>66</v>
      </c>
      <c r="B78" s="331" t="s">
        <v>183</v>
      </c>
    </row>
    <row r="79" spans="1:2">
      <c r="A79" s="330">
        <v>67</v>
      </c>
      <c r="B79" s="331" t="s">
        <v>184</v>
      </c>
    </row>
    <row r="80" spans="1:2">
      <c r="A80" s="330">
        <v>68</v>
      </c>
      <c r="B80" s="331" t="s">
        <v>185</v>
      </c>
    </row>
    <row r="81" spans="1:2">
      <c r="A81" s="330">
        <v>69</v>
      </c>
      <c r="B81" s="331" t="s">
        <v>186</v>
      </c>
    </row>
    <row r="82" spans="1:2">
      <c r="A82" s="330">
        <v>70</v>
      </c>
      <c r="B82" s="331" t="s">
        <v>187</v>
      </c>
    </row>
    <row r="83" spans="1:2">
      <c r="A83" s="330">
        <v>71</v>
      </c>
      <c r="B83" s="331" t="s">
        <v>188</v>
      </c>
    </row>
    <row r="84" spans="1:2">
      <c r="A84" s="330">
        <v>72</v>
      </c>
      <c r="B84" s="331" t="s">
        <v>189</v>
      </c>
    </row>
    <row r="85" spans="1:2">
      <c r="A85" s="330">
        <v>73</v>
      </c>
      <c r="B85" s="331" t="s">
        <v>190</v>
      </c>
    </row>
    <row r="86" spans="1:2">
      <c r="A86" s="330">
        <v>74</v>
      </c>
      <c r="B86" s="331" t="s">
        <v>191</v>
      </c>
    </row>
    <row r="87" spans="1:2">
      <c r="A87" s="330">
        <v>75</v>
      </c>
      <c r="B87" s="331" t="s">
        <v>192</v>
      </c>
    </row>
    <row r="88" spans="1:2">
      <c r="A88" s="330">
        <v>76</v>
      </c>
      <c r="B88" s="331" t="s">
        <v>193</v>
      </c>
    </row>
    <row r="89" spans="1:2">
      <c r="A89" s="330">
        <v>77</v>
      </c>
      <c r="B89" s="331" t="s">
        <v>194</v>
      </c>
    </row>
    <row r="90" spans="1:2">
      <c r="A90" s="330">
        <v>78</v>
      </c>
      <c r="B90" s="331" t="s">
        <v>195</v>
      </c>
    </row>
    <row r="91" spans="1:2">
      <c r="A91" s="330">
        <v>79</v>
      </c>
      <c r="B91" s="331" t="s">
        <v>196</v>
      </c>
    </row>
    <row r="92" spans="1:2">
      <c r="A92" s="330">
        <v>80</v>
      </c>
      <c r="B92" s="331" t="s">
        <v>197</v>
      </c>
    </row>
    <row r="93" spans="1:2">
      <c r="A93" s="330">
        <v>81</v>
      </c>
      <c r="B93" s="331" t="s">
        <v>198</v>
      </c>
    </row>
    <row r="94" spans="1:2">
      <c r="A94" s="330">
        <v>82</v>
      </c>
      <c r="B94" s="331" t="s">
        <v>199</v>
      </c>
    </row>
    <row r="95" spans="1:2">
      <c r="A95" s="330">
        <v>83</v>
      </c>
      <c r="B95" s="331" t="s">
        <v>200</v>
      </c>
    </row>
    <row r="96" spans="1:2">
      <c r="A96" s="330">
        <v>84</v>
      </c>
      <c r="B96" s="331" t="s">
        <v>201</v>
      </c>
    </row>
    <row r="97" spans="1:2">
      <c r="A97" s="330">
        <v>85</v>
      </c>
      <c r="B97" s="331" t="s">
        <v>202</v>
      </c>
    </row>
    <row r="98" spans="1:2">
      <c r="A98" s="330">
        <v>86</v>
      </c>
      <c r="B98" s="331" t="s">
        <v>203</v>
      </c>
    </row>
    <row r="99" spans="1:2">
      <c r="A99" s="330">
        <v>87</v>
      </c>
      <c r="B99" s="331" t="s">
        <v>204</v>
      </c>
    </row>
    <row r="100" spans="1:2">
      <c r="A100" s="330">
        <v>88</v>
      </c>
      <c r="B100" s="331" t="s">
        <v>205</v>
      </c>
    </row>
    <row r="101" spans="1:2">
      <c r="A101" s="330">
        <v>89</v>
      </c>
      <c r="B101" s="331" t="s">
        <v>206</v>
      </c>
    </row>
    <row r="102" spans="1:2">
      <c r="A102" s="330">
        <v>90</v>
      </c>
      <c r="B102" s="331" t="s">
        <v>207</v>
      </c>
    </row>
    <row r="103" spans="1:2">
      <c r="A103" s="330">
        <v>91</v>
      </c>
      <c r="B103" s="331" t="s">
        <v>208</v>
      </c>
    </row>
    <row r="104" spans="1:2">
      <c r="A104" s="330">
        <v>92</v>
      </c>
      <c r="B104" s="331" t="s">
        <v>209</v>
      </c>
    </row>
    <row r="105" spans="1:2">
      <c r="A105" s="330">
        <v>93</v>
      </c>
      <c r="B105" s="331" t="s">
        <v>210</v>
      </c>
    </row>
    <row r="106" spans="1:2">
      <c r="A106" s="330">
        <v>94</v>
      </c>
      <c r="B106" s="331" t="s">
        <v>211</v>
      </c>
    </row>
    <row r="107" spans="1:2">
      <c r="A107" s="330">
        <v>95</v>
      </c>
      <c r="B107" s="331" t="s">
        <v>212</v>
      </c>
    </row>
    <row r="108" spans="1:2">
      <c r="A108" s="330">
        <v>96</v>
      </c>
      <c r="B108" s="331" t="s">
        <v>213</v>
      </c>
    </row>
    <row r="109" spans="1:2">
      <c r="A109" s="330">
        <v>97</v>
      </c>
      <c r="B109" s="331" t="s">
        <v>214</v>
      </c>
    </row>
    <row r="110" spans="1:2">
      <c r="A110" s="330">
        <v>98</v>
      </c>
      <c r="B110" s="331" t="s">
        <v>215</v>
      </c>
    </row>
    <row r="111" spans="1:2">
      <c r="A111" s="330">
        <v>99</v>
      </c>
      <c r="B111" s="331" t="s">
        <v>216</v>
      </c>
    </row>
    <row r="112" spans="1:2">
      <c r="A112" s="330">
        <v>100</v>
      </c>
      <c r="B112" s="331" t="s">
        <v>217</v>
      </c>
    </row>
  </sheetData>
  <sheetProtection selectLockedCells="1" selectUnlockedCells="1"/>
  <customSheetViews>
    <customSheetView guid="{9AABADBB-0C61-4F6E-8EBA-FB1F391DCDF7}" state="hidden">
      <selection sqref="A1:F1"/>
      <pageMargins left="0.75" right="0.75" top="1" bottom="1" header="0.5" footer="0.5"/>
      <pageSetup orientation="portrait" r:id="rId1"/>
      <headerFooter alignWithMargins="0"/>
    </customSheetView>
    <customSheetView guid="{17F5C48B-526E-48D2-9F97-823D578F9893}" state="hidden">
      <selection sqref="A1:F1"/>
      <pageMargins left="0.75" right="0.75" top="1" bottom="1" header="0.5" footer="0.5"/>
      <pageSetup orientation="portrait" r:id="rId2"/>
      <headerFooter alignWithMargins="0"/>
    </customSheetView>
    <customSheetView guid="{E81F0721-C35D-4189-B675-E46A21339863}" state="hidden">
      <selection sqref="A1:F1"/>
      <pageMargins left="0.75" right="0.75" top="1" bottom="1" header="0.5" footer="0.5"/>
      <pageSetup orientation="portrait" r:id="rId3"/>
      <headerFooter alignWithMargins="0"/>
    </customSheetView>
    <customSheetView guid="{223BC0FC-814D-40F0-9795-CE82A16FF3A5}" state="hidden">
      <selection sqref="A1:F1"/>
      <pageMargins left="0.75" right="0.75" top="1" bottom="1" header="0.5" footer="0.5"/>
      <pageSetup orientation="portrait" r:id="rId4"/>
      <headerFooter alignWithMargins="0"/>
    </customSheetView>
    <customSheetView guid="{D53177B2-31EC-4222-B97A-A37DCFD9E45B}" state="hidden">
      <selection sqref="A1:F1"/>
      <pageMargins left="0.75" right="0.75" top="1" bottom="1" header="0.5" footer="0.5"/>
      <pageSetup orientation="portrait" r:id="rId5"/>
      <headerFooter alignWithMargins="0"/>
    </customSheetView>
    <customSheetView guid="{B3CE7B10-A914-4559-A6DA-AED8C22AFD6D}" state="hidden">
      <selection sqref="A1:F1"/>
      <pageMargins left="0.75" right="0.75" top="1" bottom="1" header="0.5" footer="0.5"/>
      <pageSetup orientation="portrait" r:id="rId6"/>
      <headerFooter alignWithMargins="0"/>
    </customSheetView>
    <customSheetView guid="{7487ED9F-BBED-4B2A-9631-22F1A430946B}" state="hidden">
      <selection sqref="A1:F1"/>
      <pageMargins left="0.75" right="0.75" top="1" bottom="1" header="0.5" footer="0.5"/>
      <pageSetup orientation="portrait" r:id="rId7"/>
      <headerFooter alignWithMargins="0"/>
    </customSheetView>
    <customSheetView guid="{A7DBDDEF-9245-44C6-9EBF-032DB6E1C0A2}" state="hidden">
      <selection sqref="A1:F1"/>
      <pageMargins left="0.75" right="0.75" top="1" bottom="1" header="0.5" footer="0.5"/>
      <pageSetup orientation="portrait" r:id="rId8"/>
      <headerFooter alignWithMargins="0"/>
    </customSheetView>
    <customSheetView guid="{E9F4E142-7D26-464D-BECA-4F3806DB1FE1}" state="hidden">
      <selection sqref="A1:F1"/>
      <pageMargins left="0.75" right="0.75" top="1" bottom="1" header="0.5" footer="0.5"/>
      <pageSetup orientation="portrait" r:id="rId9"/>
      <headerFooter alignWithMargins="0"/>
    </customSheetView>
    <customSheetView guid="{27A45B7A-04F2-4516-B80B-5ED0825D4ED3}" state="hidden" topLeftCell="A2">
      <selection activeCell="C2" sqref="C2"/>
      <pageMargins left="0.75" right="0.75" top="1" bottom="1" header="0.5" footer="0.5"/>
      <pageSetup orientation="portrait" r:id="rId10"/>
      <headerFooter alignWithMargins="0"/>
    </customSheetView>
    <customSheetView guid="{14D7F02E-BCCA-4517-ABC7-537FF4AEB67A}" state="hidden" topLeftCell="A2">
      <selection activeCell="C2" sqref="C2"/>
      <pageMargins left="0.75" right="0.75" top="1" bottom="1" header="0.5" footer="0.5"/>
      <pageSetup orientation="portrait" r:id="rId11"/>
      <headerFooter alignWithMargins="0"/>
    </customSheetView>
    <customSheetView guid="{01ACF2E1-8E61-4459-ABC1-B6C183DEED61}" state="hidden" showRuler="0">
      <selection sqref="A1:B1"/>
      <pageMargins left="0.75" right="0.75" top="1" bottom="1" header="0.5" footer="0.5"/>
      <pageSetup orientation="portrait" r:id="rId12"/>
      <headerFooter alignWithMargins="0"/>
    </customSheetView>
    <customSheetView guid="{4F65FF32-EC61-4022-A399-2986D7B6B8B3}" state="hidden" showRuler="0">
      <selection sqref="A1:B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B23AD343-29DA-4CE0-BD10-47BF44F3782F}" state="hidden">
      <selection sqref="A1:F1"/>
      <pageMargins left="0.75" right="0.75" top="1" bottom="1" header="0.5" footer="0.5"/>
      <pageSetup orientation="portrait" r:id="rId15"/>
      <headerFooter alignWithMargins="0"/>
    </customSheetView>
    <customSheetView guid="{4AA1107B-A795-4744-B566-827168772C7A}" state="hidden">
      <selection sqref="A1:F1"/>
      <pageMargins left="0.75" right="0.75" top="1" bottom="1" header="0.5" footer="0.5"/>
      <pageSetup orientation="portrait" r:id="rId16"/>
      <headerFooter alignWithMargins="0"/>
    </customSheetView>
    <customSheetView guid="{EE46BCD1-F715-4FA9-A5FC-1B125AD601E0}" state="hidden">
      <selection sqref="A1:F1"/>
      <pageMargins left="0.75" right="0.75" top="1" bottom="1" header="0.5" footer="0.5"/>
      <pageSetup orientation="portrait" r:id="rId17"/>
      <headerFooter alignWithMargins="0"/>
    </customSheetView>
    <customSheetView guid="{D0757F9E-DF41-4B40-A5E5-F4F8FDD8D61D}" state="hidden">
      <selection sqref="A1:F1"/>
      <pageMargins left="0.75" right="0.75" top="1" bottom="1" header="0.5" footer="0.5"/>
      <pageSetup orientation="portrait" r:id="rId18"/>
      <headerFooter alignWithMargins="0"/>
    </customSheetView>
    <customSheetView guid="{E97134B6-5E8D-4951-8DA0-73D065532361}" state="hidden">
      <selection sqref="A1:F1"/>
      <pageMargins left="0.75" right="0.75" top="1" bottom="1" header="0.5" footer="0.5"/>
      <pageSetup orientation="portrait" r:id="rId19"/>
      <headerFooter alignWithMargins="0"/>
    </customSheetView>
    <customSheetView guid="{B835C05C-B615-4DCB-982D-4519616B3CD8}" state="hidden">
      <selection sqref="A1:F1"/>
      <pageMargins left="0.75" right="0.75" top="1" bottom="1" header="0.5" footer="0.5"/>
      <pageSetup orientation="portrait" r:id="rId20"/>
      <headerFooter alignWithMargins="0"/>
    </customSheetView>
    <customSheetView guid="{9154002C-6C58-44C9-AE93-0E761C3D01FD}" state="hidden">
      <selection sqref="A1:F1"/>
      <pageMargins left="0.75" right="0.75" top="1" bottom="1" header="0.5" footer="0.5"/>
      <pageSetup orientation="portrait" r:id="rId21"/>
      <headerFooter alignWithMargins="0"/>
    </customSheetView>
  </customSheetViews>
  <mergeCells count="1">
    <mergeCell ref="A1:B1"/>
  </mergeCells>
  <phoneticPr fontId="5" type="noConversion"/>
  <pageMargins left="0.75" right="0.75" top="1" bottom="1" header="0.5" footer="0.5"/>
  <pageSetup orientation="portrait" r:id="rId2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workbookViewId="0"/>
  </sheetViews>
  <sheetFormatPr defaultRowHeight="16.5"/>
  <sheetData/>
  <customSheetViews>
    <customSheetView guid="{9AABADBB-0C61-4F6E-8EBA-FB1F391DCDF7}" state="hidden">
      <pageMargins left="0.7" right="0.7" top="0.75" bottom="0.75" header="0.3" footer="0.3"/>
    </customSheetView>
    <customSheetView guid="{17F5C48B-526E-48D2-9F97-823D578F9893}" state="hidden">
      <pageMargins left="0.7" right="0.7" top="0.75" bottom="0.75" header="0.3" footer="0.3"/>
    </customSheetView>
    <customSheetView guid="{E81F0721-C35D-4189-B675-E46A21339863}"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B835C05C-B615-4DCB-982D-4519616B3CD8}" state="hidden">
      <pageMargins left="0.7" right="0.7" top="0.75" bottom="0.75" header="0.3" footer="0.3"/>
    </customSheetView>
    <customSheetView guid="{9154002C-6C58-44C9-AE93-0E761C3D01FD}" state="hidden">
      <pageMargins left="0.7" right="0.7" top="0.75" bottom="0.75" header="0.3" footer="0.3"/>
    </customSheetView>
  </customSheetViews>
  <phoneticPr fontId="3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heetViews>
  <sheetFormatPr defaultRowHeight="16.5"/>
  <sheetData/>
  <customSheetViews>
    <customSheetView guid="{9AABADBB-0C61-4F6E-8EBA-FB1F391DCDF7}" state="hidden">
      <pageMargins left="0.7" right="0.7" top="0.75" bottom="0.75" header="0.3" footer="0.3"/>
    </customSheetView>
    <customSheetView guid="{17F5C48B-526E-48D2-9F97-823D578F9893}" state="hidden">
      <pageMargins left="0.7" right="0.7" top="0.75" bottom="0.75" header="0.3" footer="0.3"/>
    </customSheetView>
    <customSheetView guid="{E81F0721-C35D-4189-B675-E46A21339863}"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B835C05C-B615-4DCB-982D-4519616B3CD8}" state="hidden">
      <pageMargins left="0.7" right="0.7" top="0.75" bottom="0.75" header="0.3" footer="0.3"/>
    </customSheetView>
    <customSheetView guid="{9154002C-6C58-44C9-AE93-0E761C3D01FD}" state="hidden">
      <pageMargins left="0.7" right="0.7" top="0.75" bottom="0.75" header="0.3" footer="0.3"/>
    </customSheetView>
  </customSheetViews>
  <phoneticPr fontId="3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zoomScale="89" zoomScaleSheetLayoutView="89" workbookViewId="0">
      <selection activeCell="D30" sqref="D30"/>
    </sheetView>
  </sheetViews>
  <sheetFormatPr defaultColWidth="9" defaultRowHeight="16.5"/>
  <cols>
    <col min="1" max="1" width="9" style="284"/>
    <col min="2" max="2" width="9" style="285"/>
    <col min="3" max="3" width="72.625" style="285" customWidth="1"/>
    <col min="4" max="4" width="66.125" style="297" customWidth="1"/>
    <col min="5" max="16384" width="9" style="283"/>
  </cols>
  <sheetData>
    <row r="1" spans="1:11" ht="45" customHeight="1">
      <c r="A1" s="1083" t="s">
        <v>478</v>
      </c>
      <c r="B1" s="1083"/>
      <c r="C1" s="1083"/>
      <c r="D1" s="281"/>
      <c r="E1" s="282"/>
      <c r="F1" s="282"/>
      <c r="G1" s="282"/>
      <c r="H1" s="282"/>
      <c r="I1" s="282"/>
      <c r="J1" s="282"/>
      <c r="K1" s="282"/>
    </row>
    <row r="2" spans="1:11" ht="18" customHeight="1">
      <c r="D2" s="286"/>
      <c r="E2" s="287"/>
      <c r="F2" s="287"/>
      <c r="G2" s="287"/>
      <c r="H2" s="287"/>
      <c r="I2" s="287"/>
      <c r="J2" s="287"/>
      <c r="K2" s="287"/>
    </row>
    <row r="3" spans="1:11" ht="18" customHeight="1">
      <c r="A3" s="288" t="s">
        <v>339</v>
      </c>
      <c r="B3" s="285" t="s">
        <v>313</v>
      </c>
      <c r="D3" s="289"/>
      <c r="E3" s="290"/>
      <c r="F3" s="290"/>
      <c r="G3" s="290"/>
      <c r="H3" s="290"/>
      <c r="I3" s="290"/>
      <c r="J3" s="290"/>
      <c r="K3" s="290"/>
    </row>
    <row r="4" spans="1:11" ht="18" customHeight="1">
      <c r="B4" s="291" t="s">
        <v>370</v>
      </c>
      <c r="C4" s="292" t="s">
        <v>327</v>
      </c>
      <c r="D4" s="289"/>
      <c r="E4" s="290"/>
      <c r="F4" s="290"/>
      <c r="G4" s="290"/>
      <c r="H4" s="290"/>
      <c r="I4" s="290"/>
      <c r="J4" s="290"/>
      <c r="K4" s="290"/>
    </row>
    <row r="5" spans="1:11" ht="38.1" customHeight="1">
      <c r="B5" s="291" t="s">
        <v>373</v>
      </c>
      <c r="C5" s="292" t="s">
        <v>439</v>
      </c>
      <c r="D5" s="289"/>
      <c r="E5" s="290"/>
      <c r="F5" s="290"/>
      <c r="G5" s="290"/>
      <c r="H5" s="290"/>
      <c r="I5" s="290"/>
      <c r="J5" s="290"/>
      <c r="K5" s="290"/>
    </row>
    <row r="6" spans="1:11" ht="18" customHeight="1">
      <c r="B6" s="291" t="s">
        <v>423</v>
      </c>
      <c r="C6" s="292" t="s">
        <v>138</v>
      </c>
      <c r="D6" s="289"/>
      <c r="E6" s="290"/>
      <c r="F6" s="290"/>
      <c r="G6" s="290"/>
      <c r="H6" s="290"/>
      <c r="I6" s="290"/>
      <c r="J6" s="290"/>
      <c r="K6" s="290"/>
    </row>
    <row r="7" spans="1:11" ht="18" customHeight="1">
      <c r="B7" s="291" t="s">
        <v>424</v>
      </c>
      <c r="C7" s="292" t="s">
        <v>440</v>
      </c>
      <c r="D7" s="289"/>
      <c r="E7" s="290"/>
      <c r="F7" s="290"/>
      <c r="G7" s="290"/>
      <c r="H7" s="290"/>
      <c r="I7" s="290"/>
      <c r="J7" s="290"/>
      <c r="K7" s="290"/>
    </row>
    <row r="8" spans="1:11" ht="18" customHeight="1">
      <c r="B8" s="291" t="s">
        <v>441</v>
      </c>
      <c r="C8" s="292" t="s">
        <v>442</v>
      </c>
      <c r="D8" s="289"/>
      <c r="E8" s="290"/>
      <c r="F8" s="290"/>
      <c r="G8" s="290"/>
      <c r="H8" s="290"/>
      <c r="I8" s="290"/>
      <c r="J8" s="290"/>
      <c r="K8" s="290"/>
    </row>
    <row r="9" spans="1:11" ht="18" customHeight="1">
      <c r="B9" s="291" t="s">
        <v>443</v>
      </c>
      <c r="C9" s="292" t="s">
        <v>444</v>
      </c>
      <c r="D9" s="289"/>
      <c r="E9" s="290"/>
      <c r="F9" s="290"/>
      <c r="G9" s="290"/>
      <c r="H9" s="290"/>
      <c r="I9" s="290"/>
      <c r="J9" s="290"/>
      <c r="K9" s="290"/>
    </row>
    <row r="10" spans="1:11" ht="18" customHeight="1">
      <c r="B10" s="291"/>
      <c r="C10" s="292"/>
      <c r="D10" s="289"/>
      <c r="E10" s="290"/>
      <c r="F10" s="290"/>
      <c r="G10" s="290"/>
      <c r="H10" s="290"/>
      <c r="I10" s="290"/>
      <c r="J10" s="290"/>
      <c r="K10" s="290"/>
    </row>
    <row r="11" spans="1:11" ht="18" customHeight="1">
      <c r="A11" s="288" t="s">
        <v>340</v>
      </c>
      <c r="B11" s="285" t="s">
        <v>314</v>
      </c>
      <c r="D11" s="289"/>
      <c r="E11" s="290"/>
      <c r="F11" s="290"/>
      <c r="G11" s="290"/>
      <c r="H11" s="290"/>
      <c r="I11" s="290"/>
      <c r="J11" s="290"/>
      <c r="K11" s="290"/>
    </row>
    <row r="12" spans="1:11" ht="18" customHeight="1">
      <c r="B12" s="1084" t="s">
        <v>315</v>
      </c>
      <c r="C12" s="1084"/>
      <c r="D12" s="294"/>
      <c r="E12" s="290"/>
      <c r="F12" s="290"/>
      <c r="G12" s="290"/>
      <c r="H12" s="290"/>
      <c r="I12" s="290"/>
      <c r="J12" s="290"/>
      <c r="K12" s="290"/>
    </row>
    <row r="13" spans="1:11" ht="18" customHeight="1">
      <c r="B13" s="295"/>
      <c r="C13" s="292" t="s">
        <v>316</v>
      </c>
      <c r="D13" s="289"/>
      <c r="E13" s="290"/>
      <c r="F13" s="290"/>
      <c r="G13" s="290"/>
      <c r="H13" s="290"/>
      <c r="I13" s="290"/>
      <c r="J13" s="290"/>
      <c r="K13" s="290"/>
    </row>
    <row r="14" spans="1:11" ht="18" customHeight="1">
      <c r="B14" s="1084" t="s">
        <v>317</v>
      </c>
      <c r="C14" s="1084"/>
      <c r="D14" s="294"/>
      <c r="E14" s="290"/>
      <c r="F14" s="290"/>
      <c r="G14" s="290"/>
      <c r="H14" s="290"/>
      <c r="I14" s="290"/>
      <c r="J14" s="290"/>
      <c r="K14" s="290"/>
    </row>
    <row r="15" spans="1:11" ht="38.1" customHeight="1">
      <c r="B15" s="296" t="s">
        <v>328</v>
      </c>
      <c r="C15" s="292" t="s">
        <v>567</v>
      </c>
      <c r="D15" s="289"/>
      <c r="E15" s="290"/>
      <c r="F15" s="290"/>
      <c r="G15" s="290"/>
      <c r="H15" s="290"/>
      <c r="I15" s="290"/>
      <c r="J15" s="290"/>
      <c r="K15" s="290"/>
    </row>
    <row r="16" spans="1:11" ht="24.75" hidden="1" customHeight="1">
      <c r="B16" s="296" t="s">
        <v>328</v>
      </c>
      <c r="C16" s="292" t="s">
        <v>448</v>
      </c>
      <c r="D16" s="289"/>
      <c r="E16" s="290"/>
      <c r="F16" s="290"/>
      <c r="G16" s="290"/>
      <c r="H16" s="290"/>
      <c r="I16" s="290"/>
      <c r="J16" s="290"/>
      <c r="K16" s="290"/>
    </row>
    <row r="17" spans="2:11" ht="42" hidden="1" customHeight="1">
      <c r="B17" s="296" t="s">
        <v>328</v>
      </c>
      <c r="C17" s="292" t="s">
        <v>449</v>
      </c>
      <c r="D17" s="289"/>
      <c r="E17" s="290"/>
      <c r="F17" s="290"/>
      <c r="G17" s="290"/>
      <c r="H17" s="290"/>
      <c r="I17" s="290"/>
      <c r="J17" s="290"/>
      <c r="K17" s="290"/>
    </row>
    <row r="18" spans="2:11" ht="18" customHeight="1">
      <c r="B18" s="296" t="s">
        <v>328</v>
      </c>
      <c r="C18" s="292" t="s">
        <v>568</v>
      </c>
      <c r="D18" s="289"/>
      <c r="E18" s="290"/>
      <c r="F18" s="290"/>
      <c r="G18" s="290"/>
      <c r="H18" s="290"/>
      <c r="I18" s="290"/>
      <c r="J18" s="290"/>
      <c r="K18" s="290"/>
    </row>
    <row r="19" spans="2:11" ht="18" customHeight="1">
      <c r="B19" s="296" t="s">
        <v>328</v>
      </c>
      <c r="C19" s="292" t="s">
        <v>438</v>
      </c>
      <c r="D19" s="289"/>
      <c r="E19" s="290"/>
      <c r="F19" s="290"/>
      <c r="G19" s="290"/>
      <c r="H19" s="290"/>
      <c r="I19" s="290"/>
      <c r="J19" s="290"/>
      <c r="K19" s="290"/>
    </row>
    <row r="20" spans="2:11" ht="18" hidden="1" customHeight="1">
      <c r="B20" s="296" t="s">
        <v>328</v>
      </c>
      <c r="C20" s="292" t="s">
        <v>318</v>
      </c>
      <c r="D20" s="289"/>
      <c r="E20" s="290"/>
      <c r="F20" s="290"/>
      <c r="G20" s="290"/>
      <c r="H20" s="290"/>
      <c r="I20" s="290"/>
      <c r="J20" s="290"/>
      <c r="K20" s="290"/>
    </row>
    <row r="21" spans="2:11" ht="18" hidden="1" customHeight="1">
      <c r="B21" s="1084" t="s">
        <v>319</v>
      </c>
      <c r="C21" s="1084"/>
      <c r="D21" s="294"/>
      <c r="E21" s="290"/>
      <c r="F21" s="290"/>
      <c r="G21" s="290"/>
      <c r="H21" s="290"/>
      <c r="I21" s="290"/>
      <c r="J21" s="290"/>
      <c r="K21" s="290"/>
    </row>
    <row r="22" spans="2:11" ht="54" hidden="1" customHeight="1">
      <c r="B22" s="296" t="s">
        <v>328</v>
      </c>
      <c r="C22" s="292" t="s">
        <v>320</v>
      </c>
      <c r="D22" s="289"/>
      <c r="E22" s="290"/>
      <c r="F22" s="290"/>
      <c r="G22" s="290"/>
      <c r="H22" s="290"/>
      <c r="I22" s="290"/>
      <c r="J22" s="290"/>
      <c r="K22" s="290"/>
    </row>
    <row r="23" spans="2:11" ht="54" hidden="1" customHeight="1">
      <c r="B23" s="296" t="s">
        <v>328</v>
      </c>
      <c r="C23" s="292" t="s">
        <v>321</v>
      </c>
      <c r="D23" s="289"/>
      <c r="E23" s="290"/>
      <c r="F23" s="290"/>
      <c r="G23" s="290"/>
      <c r="H23" s="290"/>
      <c r="I23" s="290"/>
      <c r="J23" s="290"/>
      <c r="K23" s="290"/>
    </row>
    <row r="24" spans="2:11" ht="38.1" hidden="1" customHeight="1">
      <c r="B24" s="296" t="s">
        <v>328</v>
      </c>
      <c r="C24" s="292"/>
      <c r="D24" s="289"/>
      <c r="E24" s="290"/>
      <c r="F24" s="290"/>
      <c r="G24" s="290"/>
      <c r="H24" s="290"/>
      <c r="I24" s="290"/>
      <c r="J24" s="290"/>
      <c r="K24" s="290"/>
    </row>
    <row r="25" spans="2:11" ht="18" hidden="1" customHeight="1">
      <c r="B25" s="296" t="s">
        <v>328</v>
      </c>
      <c r="C25" s="292" t="s">
        <v>322</v>
      </c>
      <c r="D25" s="289"/>
      <c r="E25" s="290"/>
      <c r="F25" s="290"/>
      <c r="G25" s="290"/>
      <c r="H25" s="290"/>
      <c r="I25" s="290"/>
      <c r="J25" s="290"/>
      <c r="K25" s="290"/>
    </row>
    <row r="26" spans="2:11" ht="38.1" hidden="1" customHeight="1">
      <c r="B26" s="296" t="s">
        <v>328</v>
      </c>
      <c r="C26" s="292" t="s">
        <v>323</v>
      </c>
      <c r="D26" s="289"/>
      <c r="E26" s="290"/>
      <c r="F26" s="290"/>
      <c r="G26" s="290"/>
      <c r="H26" s="290"/>
      <c r="I26" s="290"/>
      <c r="J26" s="290"/>
      <c r="K26" s="290"/>
    </row>
    <row r="27" spans="2:11" ht="18" hidden="1" customHeight="1">
      <c r="B27" s="1084" t="s">
        <v>324</v>
      </c>
      <c r="C27" s="1084"/>
      <c r="D27" s="294"/>
      <c r="E27" s="290"/>
      <c r="F27" s="290"/>
      <c r="G27" s="290"/>
      <c r="H27" s="290"/>
      <c r="I27" s="290"/>
      <c r="J27" s="290"/>
      <c r="K27" s="290"/>
    </row>
    <row r="28" spans="2:11" ht="54" hidden="1" customHeight="1">
      <c r="B28" s="296" t="s">
        <v>328</v>
      </c>
      <c r="C28" s="292" t="s">
        <v>320</v>
      </c>
      <c r="D28" s="289"/>
      <c r="E28" s="290"/>
      <c r="F28" s="290"/>
      <c r="G28" s="290"/>
      <c r="H28" s="290"/>
      <c r="I28" s="290"/>
      <c r="J28" s="290"/>
      <c r="K28" s="290"/>
    </row>
    <row r="29" spans="2:11" ht="18" hidden="1" customHeight="1">
      <c r="B29" s="296" t="s">
        <v>328</v>
      </c>
      <c r="C29" s="292" t="s">
        <v>322</v>
      </c>
      <c r="D29" s="289"/>
      <c r="E29" s="290"/>
      <c r="F29" s="290"/>
      <c r="G29" s="290"/>
      <c r="H29" s="290"/>
      <c r="I29" s="290"/>
      <c r="J29" s="290"/>
      <c r="K29" s="290"/>
    </row>
    <row r="30" spans="2:11" ht="18" customHeight="1">
      <c r="B30" s="1084" t="s">
        <v>598</v>
      </c>
      <c r="C30" s="1084"/>
      <c r="D30" s="294"/>
    </row>
    <row r="31" spans="2:11" ht="54" customHeight="1">
      <c r="B31" s="296" t="s">
        <v>328</v>
      </c>
      <c r="C31" s="292" t="s">
        <v>320</v>
      </c>
      <c r="D31" s="289"/>
      <c r="E31" s="290"/>
      <c r="F31" s="290"/>
      <c r="G31" s="290"/>
      <c r="H31" s="290"/>
      <c r="I31" s="290"/>
      <c r="J31" s="290"/>
      <c r="K31" s="290"/>
    </row>
    <row r="32" spans="2:11" ht="18" customHeight="1">
      <c r="B32" s="296" t="s">
        <v>328</v>
      </c>
      <c r="C32" s="292" t="s">
        <v>322</v>
      </c>
      <c r="D32" s="289"/>
    </row>
    <row r="33" spans="1:11" ht="21" hidden="1" customHeight="1">
      <c r="B33" s="1084" t="s">
        <v>325</v>
      </c>
      <c r="C33" s="1084"/>
      <c r="D33" s="294"/>
    </row>
    <row r="34" spans="1:11" ht="18" hidden="1" customHeight="1">
      <c r="B34" s="296" t="s">
        <v>328</v>
      </c>
      <c r="C34" s="292" t="s">
        <v>326</v>
      </c>
      <c r="D34" s="289"/>
    </row>
    <row r="35" spans="1:11" ht="18" customHeight="1">
      <c r="B35" s="1084" t="s">
        <v>569</v>
      </c>
      <c r="C35" s="1084"/>
      <c r="D35" s="294"/>
    </row>
    <row r="36" spans="1:11" ht="37.5" customHeight="1">
      <c r="B36" s="296" t="s">
        <v>328</v>
      </c>
      <c r="C36" s="292" t="s">
        <v>332</v>
      </c>
      <c r="D36" s="289"/>
      <c r="E36" s="290"/>
      <c r="F36" s="290"/>
      <c r="G36" s="290"/>
      <c r="H36" s="290"/>
      <c r="I36" s="290"/>
      <c r="J36" s="290"/>
      <c r="K36" s="290"/>
    </row>
    <row r="37" spans="1:11" ht="18" customHeight="1">
      <c r="B37" s="1084" t="s">
        <v>333</v>
      </c>
      <c r="C37" s="1084"/>
    </row>
    <row r="38" spans="1:11" ht="38.1" customHeight="1">
      <c r="B38" s="296" t="s">
        <v>328</v>
      </c>
      <c r="C38" s="292" t="s">
        <v>331</v>
      </c>
    </row>
    <row r="39" spans="1:11" ht="38.1" customHeight="1">
      <c r="B39" s="296" t="s">
        <v>328</v>
      </c>
      <c r="C39" s="292" t="s">
        <v>332</v>
      </c>
    </row>
    <row r="40" spans="1:11" ht="18" hidden="1" customHeight="1">
      <c r="B40" s="1084" t="s">
        <v>334</v>
      </c>
      <c r="C40" s="1084"/>
    </row>
    <row r="41" spans="1:11" ht="18" hidden="1" customHeight="1">
      <c r="B41" s="296" t="s">
        <v>328</v>
      </c>
      <c r="C41" s="298" t="s">
        <v>329</v>
      </c>
    </row>
    <row r="42" spans="1:11" ht="18" hidden="1" customHeight="1">
      <c r="B42" s="296" t="s">
        <v>328</v>
      </c>
      <c r="C42" s="298" t="s">
        <v>335</v>
      </c>
    </row>
    <row r="43" spans="1:11" ht="18" customHeight="1">
      <c r="B43" s="1084" t="s">
        <v>330</v>
      </c>
      <c r="C43" s="1084"/>
    </row>
    <row r="44" spans="1:11" ht="18" customHeight="1">
      <c r="B44" s="296" t="s">
        <v>328</v>
      </c>
      <c r="C44" s="292" t="s">
        <v>139</v>
      </c>
      <c r="D44" s="289"/>
      <c r="E44" s="290"/>
      <c r="F44" s="290"/>
      <c r="G44" s="290"/>
      <c r="H44" s="290"/>
      <c r="I44" s="290"/>
      <c r="J44" s="290"/>
      <c r="K44" s="290"/>
    </row>
    <row r="45" spans="1:11" ht="18" customHeight="1">
      <c r="B45" s="296" t="s">
        <v>328</v>
      </c>
      <c r="C45" s="292" t="s">
        <v>336</v>
      </c>
      <c r="D45" s="289"/>
      <c r="E45" s="290"/>
      <c r="F45" s="290"/>
      <c r="G45" s="290"/>
      <c r="H45" s="290"/>
      <c r="I45" s="290"/>
      <c r="J45" s="290"/>
      <c r="K45" s="290"/>
    </row>
    <row r="46" spans="1:11" ht="36" hidden="1" customHeight="1">
      <c r="B46" s="296" t="s">
        <v>328</v>
      </c>
      <c r="C46" s="292" t="s">
        <v>140</v>
      </c>
      <c r="D46" s="289"/>
      <c r="E46" s="290"/>
      <c r="F46" s="290"/>
      <c r="G46" s="290"/>
      <c r="H46" s="290"/>
      <c r="I46" s="290"/>
      <c r="J46" s="290"/>
      <c r="K46" s="290"/>
    </row>
    <row r="47" spans="1:11" ht="18" customHeight="1">
      <c r="B47" s="296" t="s">
        <v>328</v>
      </c>
      <c r="C47" s="292" t="s">
        <v>337</v>
      </c>
      <c r="D47" s="289"/>
      <c r="E47" s="290"/>
      <c r="F47" s="290"/>
      <c r="G47" s="290"/>
      <c r="H47" s="290"/>
      <c r="I47" s="290"/>
      <c r="J47" s="290"/>
      <c r="K47" s="290"/>
    </row>
    <row r="48" spans="1:11" ht="18" customHeight="1">
      <c r="A48" s="285"/>
      <c r="C48" s="299"/>
    </row>
    <row r="49" spans="1:4" ht="18" customHeight="1">
      <c r="A49" s="1087"/>
      <c r="B49" s="1087"/>
      <c r="C49" s="1087"/>
      <c r="D49" s="293"/>
    </row>
    <row r="50" spans="1:4" ht="18" customHeight="1">
      <c r="A50" s="1086" t="s">
        <v>141</v>
      </c>
      <c r="B50" s="1086"/>
      <c r="C50" s="1086"/>
      <c r="D50" s="293"/>
    </row>
    <row r="51" spans="1:4" ht="36" customHeight="1">
      <c r="A51" s="1085" t="s">
        <v>338</v>
      </c>
      <c r="B51" s="1085"/>
      <c r="C51" s="1085"/>
    </row>
    <row r="52" spans="1:4" ht="18" customHeight="1">
      <c r="B52" s="300"/>
      <c r="C52" s="300"/>
    </row>
    <row r="53" spans="1:4" ht="18" customHeight="1">
      <c r="C53" s="298"/>
    </row>
    <row r="54" spans="1:4" ht="18" customHeight="1">
      <c r="C54" s="299"/>
    </row>
    <row r="55" spans="1:4" ht="18" customHeight="1">
      <c r="C55" s="298"/>
    </row>
    <row r="56" spans="1:4" ht="18" customHeight="1">
      <c r="B56" s="299"/>
      <c r="C56" s="299"/>
    </row>
    <row r="57" spans="1:4" ht="18" customHeight="1">
      <c r="B57" s="299"/>
      <c r="C57" s="299"/>
    </row>
    <row r="58" spans="1:4" ht="18" customHeight="1">
      <c r="B58" s="299"/>
      <c r="C58" s="299"/>
    </row>
    <row r="59" spans="1:4" ht="18" customHeight="1">
      <c r="B59" s="299"/>
      <c r="C59" s="299"/>
    </row>
    <row r="60" spans="1:4" ht="18" customHeight="1">
      <c r="B60" s="299"/>
      <c r="C60" s="299"/>
    </row>
    <row r="61" spans="1:4" ht="18" customHeight="1">
      <c r="B61" s="299"/>
      <c r="C61" s="299"/>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algorithmName="SHA-512" hashValue="FHcjyvL88dIjTpDMzECbXAnL5RYI2i+AtxzUlAy41Ki/f0vx82rKjAHl1Gfrjm5zJpgGKoVDCsdTZyPXGZ/hYQ==" saltValue="t9To4ahfez4sAGjO/3tUng==" spinCount="100000" sheet="1" formatColumns="0" formatRows="0" selectLockedCells="1" selectUnlockedCells="1"/>
  <customSheetViews>
    <customSheetView guid="{9AABADBB-0C61-4F6E-8EBA-FB1F391DCDF7}" scale="89" showGridLines="0" printArea="1" hiddenRows="1" view="pageBreakPreview">
      <selection activeCell="D38" sqref="D38"/>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17F5C48B-526E-48D2-9F97-823D578F9893}" scale="89" showGridLines="0" printArea="1" view="pageBreakPreview" topLeftCell="A25">
      <selection activeCell="C36" sqref="C36"/>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E81F0721-C35D-4189-B675-E46A21339863}" scale="89" showGridLines="0" printArea="1" view="pageBreakPreview" topLeftCell="A28">
      <selection activeCell="D36" sqref="D36"/>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0"/>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1"/>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2"/>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9154002C-6C58-44C9-AE93-0E761C3D01FD}" scale="89" showGridLines="0" printArea="1" hiddenRows="1" view="pageBreakPreview">
      <selection activeCell="D38" sqref="D3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31" type="noConversion"/>
  <pageMargins left="0.75" right="0.75" top="0.55000000000000004" bottom="0.47" header="0.32" footer="0.25"/>
  <pageSetup orientation="portrait" r:id="rId21"/>
  <headerFooter alignWithMargins="0">
    <oddFooter>&amp;RPage &amp;P of &amp;N</oddFooter>
  </headerFooter>
  <rowBreaks count="1" manualBreakCount="1">
    <brk id="29" max="2" man="1"/>
  </rowBreaks>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SheetLayoutView="100" workbookViewId="0">
      <selection activeCell="C31" sqref="C31"/>
    </sheetView>
  </sheetViews>
  <sheetFormatPr defaultColWidth="8" defaultRowHeight="16.5"/>
  <cols>
    <col min="1" max="1" width="8" style="154" customWidth="1"/>
    <col min="2" max="2" width="28.875" style="156" customWidth="1"/>
    <col min="3" max="3" width="10.25" style="156" customWidth="1"/>
    <col min="4" max="5" width="5.625" style="156" customWidth="1"/>
    <col min="6" max="6" width="5.625" style="161" customWidth="1"/>
    <col min="7" max="7" width="34.125" style="161" customWidth="1"/>
    <col min="8" max="12" width="10.375" style="161" hidden="1" customWidth="1"/>
    <col min="13" max="25" width="10.375" style="161" customWidth="1"/>
    <col min="26" max="26" width="8" style="154" customWidth="1"/>
    <col min="27" max="27" width="13.375" style="154" customWidth="1"/>
    <col min="28" max="16384" width="8" style="154"/>
  </cols>
  <sheetData>
    <row r="1" spans="2:29" s="159" customFormat="1" ht="39.75" customHeight="1">
      <c r="B1" s="1094" t="str">
        <f>Cover!$B$2</f>
        <v>Implementation of 3rd Party Filed Quality Assurance for 765kV D/c Koppal PS- Narendra (New) Transmission line (TL02)</v>
      </c>
      <c r="C1" s="1094"/>
      <c r="D1" s="1094"/>
      <c r="E1" s="1094"/>
      <c r="F1" s="1094"/>
      <c r="G1" s="1094"/>
      <c r="H1" s="155"/>
      <c r="I1" s="155"/>
      <c r="J1" s="155"/>
      <c r="K1" s="155"/>
      <c r="L1" s="155"/>
      <c r="M1" s="155"/>
      <c r="N1" s="155"/>
      <c r="O1" s="155"/>
      <c r="P1" s="155"/>
      <c r="Q1" s="155"/>
      <c r="R1" s="155"/>
      <c r="S1" s="155"/>
      <c r="T1" s="155"/>
      <c r="U1" s="155"/>
      <c r="V1" s="155"/>
      <c r="W1" s="155"/>
      <c r="X1" s="155"/>
      <c r="Y1" s="155"/>
      <c r="AA1" s="176"/>
      <c r="AB1" s="176"/>
      <c r="AC1" s="176"/>
    </row>
    <row r="2" spans="2:29" ht="20.100000000000001" customHeight="1">
      <c r="B2" s="1095" t="str">
        <f>Cover!B3</f>
        <v>SRTS-II/C&amp;M/WC-4284/NIT-268(E)/2025---SR2/T/S-MISC/DOM/C00/25/04425; RFX:5002004385</v>
      </c>
      <c r="C2" s="1095"/>
      <c r="D2" s="1095"/>
      <c r="E2" s="1095"/>
      <c r="F2" s="1095"/>
      <c r="G2" s="1095"/>
      <c r="H2" s="156"/>
      <c r="I2" s="156"/>
      <c r="J2" s="156"/>
      <c r="K2" s="156"/>
      <c r="L2" s="156"/>
      <c r="M2" s="156"/>
      <c r="N2" s="156"/>
      <c r="O2" s="156"/>
      <c r="P2" s="156"/>
      <c r="Q2" s="156"/>
      <c r="R2" s="156"/>
      <c r="S2" s="156"/>
      <c r="T2" s="156"/>
      <c r="U2" s="156"/>
      <c r="V2" s="156"/>
      <c r="W2" s="156"/>
      <c r="X2" s="156"/>
      <c r="Y2" s="156"/>
      <c r="AA2" s="154" t="s">
        <v>263</v>
      </c>
      <c r="AB2" s="341"/>
      <c r="AC2" s="177"/>
    </row>
    <row r="3" spans="2:29" ht="26.25" hidden="1" customHeight="1">
      <c r="B3" s="157"/>
      <c r="C3" s="157"/>
      <c r="D3" s="157"/>
      <c r="E3" s="157"/>
      <c r="F3" s="156"/>
      <c r="G3" s="156"/>
      <c r="H3" s="156"/>
      <c r="I3" s="156"/>
      <c r="J3" s="156"/>
      <c r="K3" s="156"/>
      <c r="L3" s="156"/>
      <c r="M3" s="156"/>
      <c r="N3" s="156"/>
      <c r="O3" s="156"/>
      <c r="P3" s="156"/>
      <c r="Q3" s="156"/>
      <c r="R3" s="156"/>
      <c r="S3" s="156"/>
      <c r="T3" s="156"/>
      <c r="U3" s="156"/>
      <c r="V3" s="156"/>
      <c r="W3" s="156"/>
      <c r="X3" s="156"/>
      <c r="Y3" s="156"/>
      <c r="AA3" s="939" t="s">
        <v>570</v>
      </c>
      <c r="AB3" s="341"/>
      <c r="AC3" s="177"/>
    </row>
    <row r="4" spans="2:29" ht="20.100000000000001" customHeight="1">
      <c r="B4" s="1096" t="s">
        <v>264</v>
      </c>
      <c r="C4" s="1096"/>
      <c r="D4" s="1096"/>
      <c r="E4" s="1096"/>
      <c r="F4" s="1096"/>
      <c r="G4" s="1096"/>
      <c r="H4" s="156"/>
      <c r="I4" s="156"/>
      <c r="J4" s="156"/>
      <c r="K4" s="156"/>
      <c r="L4" s="156"/>
      <c r="M4" s="156"/>
      <c r="N4" s="156"/>
      <c r="O4" s="156"/>
      <c r="P4" s="156"/>
      <c r="Q4" s="156"/>
      <c r="R4" s="156"/>
      <c r="S4" s="156"/>
      <c r="T4" s="156"/>
      <c r="U4" s="156"/>
      <c r="V4" s="156"/>
      <c r="W4" s="156"/>
      <c r="X4" s="156"/>
      <c r="Y4" s="156"/>
      <c r="AA4" s="939"/>
      <c r="AB4" s="341"/>
      <c r="AC4" s="177"/>
    </row>
    <row r="5" spans="2:29" ht="12" customHeight="1">
      <c r="B5" s="158"/>
      <c r="C5" s="158"/>
      <c r="F5" s="156"/>
      <c r="G5" s="156"/>
      <c r="H5" s="156"/>
      <c r="I5" s="156"/>
      <c r="J5" s="156"/>
      <c r="K5" s="156"/>
      <c r="L5" s="156"/>
      <c r="M5" s="156"/>
      <c r="N5" s="156"/>
      <c r="O5" s="156"/>
      <c r="P5" s="156"/>
      <c r="Q5" s="156"/>
      <c r="R5" s="156"/>
      <c r="S5" s="156"/>
      <c r="T5" s="156"/>
      <c r="U5" s="156"/>
      <c r="V5" s="156"/>
      <c r="W5" s="156"/>
      <c r="X5" s="156"/>
      <c r="Y5" s="156"/>
      <c r="AA5" s="177"/>
      <c r="AB5" s="177"/>
      <c r="AC5" s="177"/>
    </row>
    <row r="6" spans="2:29" s="159" customFormat="1" ht="43.5" customHeight="1" thickBot="1">
      <c r="B6" s="690" t="s">
        <v>265</v>
      </c>
      <c r="C6" s="692"/>
      <c r="D6" s="1097" t="s">
        <v>570</v>
      </c>
      <c r="E6" s="1097"/>
      <c r="F6" s="1097"/>
      <c r="G6" s="1097"/>
      <c r="H6" s="160"/>
      <c r="I6" s="160">
        <f>IF(D6="Sole Bidder",1,2)</f>
        <v>2</v>
      </c>
      <c r="J6" s="160"/>
      <c r="K6" s="160"/>
      <c r="L6" s="160"/>
      <c r="M6" s="160"/>
      <c r="N6" s="160"/>
      <c r="O6" s="160"/>
      <c r="P6" s="160"/>
      <c r="Q6" s="160"/>
      <c r="R6" s="160"/>
      <c r="S6" s="160"/>
      <c r="U6" s="160"/>
      <c r="V6" s="160"/>
      <c r="W6" s="160"/>
      <c r="X6" s="160"/>
      <c r="Y6" s="160"/>
      <c r="AA6" s="565"/>
      <c r="AB6" s="176"/>
      <c r="AC6" s="176"/>
    </row>
    <row r="7" spans="2:29" ht="44.25" hidden="1" customHeight="1">
      <c r="B7" s="689" t="str">
        <f>IF(D6= "JV (Joint Venture)", "Total Nos. of  Partners in the JV [excluding the Lead Partner]", "")</f>
        <v/>
      </c>
      <c r="C7" s="691"/>
      <c r="D7" s="1098" t="s">
        <v>445</v>
      </c>
      <c r="E7" s="1099"/>
      <c r="F7" s="1099"/>
      <c r="G7" s="1100"/>
      <c r="AA7" s="565"/>
      <c r="AB7" s="177"/>
      <c r="AC7" s="177"/>
    </row>
    <row r="8" spans="2:29" ht="19.5" customHeight="1">
      <c r="B8" s="162"/>
      <c r="C8" s="162"/>
      <c r="D8" s="160"/>
    </row>
    <row r="9" spans="2:29" ht="20.100000000000001" customHeight="1">
      <c r="B9" s="163" t="str">
        <f>IF(D6= "Sole Bidder", "Name of Sole Bidder", "Name of Lead Partner")</f>
        <v>Name of Lead Partner</v>
      </c>
      <c r="C9" s="164"/>
      <c r="D9" s="1103"/>
      <c r="E9" s="1104"/>
      <c r="F9" s="1104"/>
      <c r="G9" s="1105"/>
    </row>
    <row r="10" spans="2:29" ht="20.100000000000001" customHeight="1">
      <c r="B10" s="165" t="str">
        <f>IF(D6= "Sole Bidder", "Address of Sole Bidder", "Address of Lead Partner")</f>
        <v>Address of Lead Partner</v>
      </c>
      <c r="C10" s="166"/>
      <c r="D10" s="1103"/>
      <c r="E10" s="1104"/>
      <c r="F10" s="1104"/>
      <c r="G10" s="1105"/>
    </row>
    <row r="11" spans="2:29" ht="20.100000000000001" customHeight="1">
      <c r="B11" s="167"/>
      <c r="C11" s="168"/>
      <c r="D11" s="1103"/>
      <c r="E11" s="1104"/>
      <c r="F11" s="1104"/>
      <c r="G11" s="1105"/>
    </row>
    <row r="12" spans="2:29" ht="20.100000000000001" customHeight="1">
      <c r="B12" s="169"/>
      <c r="C12" s="170"/>
      <c r="D12" s="1103"/>
      <c r="E12" s="1104"/>
      <c r="F12" s="1104"/>
      <c r="G12" s="1105"/>
    </row>
    <row r="13" spans="2:29" ht="20.100000000000001" customHeight="1"/>
    <row r="14" spans="2:29" ht="20.100000000000001" customHeight="1">
      <c r="B14" s="163" t="str">
        <f>IF(D7=1, "Name of other Partner","Name of other Partner - 1")</f>
        <v>Name of other Partner - 1</v>
      </c>
      <c r="C14" s="164"/>
      <c r="D14" s="1103"/>
      <c r="E14" s="1104"/>
      <c r="F14" s="1104"/>
      <c r="G14" s="1105"/>
    </row>
    <row r="15" spans="2:29" ht="10.5" customHeight="1">
      <c r="B15" s="165" t="str">
        <f>IF(D7=1, "Address of other Partner","Address of other Partner - 1")</f>
        <v>Address of other Partner - 1</v>
      </c>
      <c r="C15" s="166"/>
      <c r="D15" s="1088"/>
      <c r="E15" s="1089"/>
      <c r="F15" s="1089"/>
      <c r="G15" s="1090"/>
    </row>
    <row r="16" spans="2:29" ht="19.5" hidden="1" customHeight="1">
      <c r="B16" s="167"/>
      <c r="C16" s="168"/>
      <c r="D16" s="1088" t="s">
        <v>457</v>
      </c>
      <c r="E16" s="1089"/>
      <c r="F16" s="1089"/>
      <c r="G16" s="1090"/>
    </row>
    <row r="17" spans="2:7" ht="19.5" hidden="1" customHeight="1">
      <c r="B17" s="169"/>
      <c r="C17" s="170"/>
      <c r="D17" s="1088" t="s">
        <v>457</v>
      </c>
      <c r="E17" s="1089"/>
      <c r="F17" s="1089"/>
      <c r="G17" s="1090"/>
    </row>
    <row r="18" spans="2:7" ht="19.5" hidden="1" customHeight="1"/>
    <row r="19" spans="2:7" ht="19.5" hidden="1" customHeight="1">
      <c r="B19" s="163" t="s">
        <v>446</v>
      </c>
      <c r="C19" s="164"/>
      <c r="D19" s="1091" t="s">
        <v>457</v>
      </c>
      <c r="E19" s="1092"/>
      <c r="F19" s="1092"/>
      <c r="G19" s="1093"/>
    </row>
    <row r="20" spans="2:7" ht="19.5" hidden="1" customHeight="1">
      <c r="B20" s="165" t="s">
        <v>447</v>
      </c>
      <c r="C20" s="166"/>
      <c r="D20" s="1091" t="s">
        <v>457</v>
      </c>
      <c r="E20" s="1092"/>
      <c r="F20" s="1092"/>
      <c r="G20" s="1093"/>
    </row>
    <row r="21" spans="2:7" ht="19.5" hidden="1" customHeight="1">
      <c r="B21" s="167"/>
      <c r="C21" s="168"/>
      <c r="D21" s="1091" t="s">
        <v>457</v>
      </c>
      <c r="E21" s="1092"/>
      <c r="F21" s="1092"/>
      <c r="G21" s="1093"/>
    </row>
    <row r="22" spans="2:7" ht="19.5" hidden="1" customHeight="1">
      <c r="B22" s="169"/>
      <c r="C22" s="170"/>
      <c r="D22" s="1103" t="s">
        <v>457</v>
      </c>
      <c r="E22" s="1106"/>
      <c r="F22" s="1106"/>
      <c r="G22" s="1107"/>
    </row>
    <row r="23" spans="2:7" ht="19.5" hidden="1" customHeight="1"/>
    <row r="24" spans="2:7" ht="19.5" hidden="1" customHeight="1"/>
    <row r="25" spans="2:7" ht="19.5" hidden="1" customHeight="1"/>
    <row r="26" spans="2:7" ht="21" customHeight="1">
      <c r="B26" s="171" t="s">
        <v>266</v>
      </c>
      <c r="C26" s="172"/>
      <c r="D26" s="1103"/>
      <c r="E26" s="1104"/>
      <c r="F26" s="1104"/>
      <c r="G26" s="1105"/>
    </row>
    <row r="27" spans="2:7" ht="21" customHeight="1">
      <c r="B27" s="171" t="s">
        <v>267</v>
      </c>
      <c r="C27" s="172"/>
      <c r="D27" s="1103"/>
      <c r="E27" s="1104"/>
      <c r="F27" s="1104"/>
      <c r="G27" s="1105"/>
    </row>
    <row r="28" spans="2:7" ht="21" customHeight="1">
      <c r="B28" s="171" t="s">
        <v>468</v>
      </c>
      <c r="C28" s="172"/>
      <c r="D28" s="1108"/>
      <c r="E28" s="1109"/>
      <c r="F28" s="1109"/>
      <c r="G28" s="1109"/>
    </row>
    <row r="29" spans="2:7" ht="21" customHeight="1">
      <c r="B29" s="171" t="s">
        <v>469</v>
      </c>
      <c r="C29" s="172"/>
      <c r="D29" s="1101"/>
      <c r="E29" s="1102"/>
      <c r="F29" s="1102"/>
      <c r="G29" s="1102"/>
    </row>
    <row r="30" spans="2:7" ht="21" customHeight="1">
      <c r="B30" s="171" t="s">
        <v>470</v>
      </c>
      <c r="C30" s="172"/>
      <c r="D30" s="1101"/>
      <c r="E30" s="1102"/>
      <c r="F30" s="1102"/>
      <c r="G30" s="1102"/>
    </row>
    <row r="31" spans="2:7" ht="21" customHeight="1">
      <c r="B31" s="171" t="s">
        <v>471</v>
      </c>
      <c r="C31" s="172"/>
      <c r="D31" s="1101"/>
      <c r="E31" s="1102"/>
      <c r="F31" s="1102"/>
      <c r="G31" s="1102"/>
    </row>
    <row r="32" spans="2:7">
      <c r="B32" s="173"/>
      <c r="C32" s="173"/>
      <c r="D32" s="173"/>
    </row>
    <row r="33" spans="2:25" s="159" customFormat="1" ht="21" customHeight="1">
      <c r="B33" s="171" t="s">
        <v>268</v>
      </c>
      <c r="C33" s="172"/>
      <c r="D33" s="338"/>
      <c r="E33" s="566"/>
      <c r="F33" s="338">
        <v>2025</v>
      </c>
      <c r="G33" s="339" t="str">
        <f>IF(D33&gt;H33, "Invalid Date !", "")</f>
        <v/>
      </c>
      <c r="H33" s="340">
        <f>IF(E33="Feb",28,IF(OR(E33="Apr", E33="Jun", E33="Sep", E33="Nov"),30,31))</f>
        <v>31</v>
      </c>
      <c r="I33" s="156"/>
      <c r="J33" s="156"/>
      <c r="K33" s="156"/>
      <c r="L33" s="156"/>
      <c r="M33" s="156"/>
      <c r="N33" s="156"/>
      <c r="O33" s="156"/>
      <c r="P33" s="156"/>
      <c r="Q33" s="156"/>
      <c r="R33" s="156"/>
      <c r="S33" s="156"/>
      <c r="T33" s="156"/>
      <c r="U33" s="156"/>
      <c r="V33" s="156"/>
      <c r="W33" s="156"/>
      <c r="X33" s="156"/>
      <c r="Y33" s="156"/>
    </row>
    <row r="34" spans="2:25" ht="21" customHeight="1">
      <c r="B34" s="171" t="s">
        <v>269</v>
      </c>
      <c r="C34" s="172"/>
      <c r="D34" s="1103"/>
      <c r="E34" s="1104"/>
      <c r="F34" s="1104"/>
      <c r="G34" s="1105"/>
    </row>
    <row r="35" spans="2:25">
      <c r="E35" s="161"/>
    </row>
  </sheetData>
  <sheetProtection formatColumns="0" formatRows="0" selectLockedCells="1"/>
  <customSheetViews>
    <customSheetView guid="{9AABADBB-0C61-4F6E-8EBA-FB1F391DCDF7}" showGridLines="0" printArea="1" hiddenRows="1" hiddenColumns="1" view="pageBreakPreview" topLeftCell="A11">
      <selection activeCell="D11" sqref="D11:G11"/>
      <pageMargins left="0.75" right="0.75" top="0.69" bottom="0.7" header="0.4" footer="0.37"/>
      <pageSetup orientation="portrait" r:id="rId1"/>
      <headerFooter alignWithMargins="0"/>
    </customSheetView>
    <customSheetView guid="{17F5C48B-526E-48D2-9F97-823D578F9893}" showGridLines="0" printArea="1" hiddenColumns="1" view="pageBreakPreview" topLeftCell="C3">
      <selection activeCell="D6" sqref="D6:G6"/>
      <pageMargins left="0.75" right="0.75" top="0.69" bottom="0.7" header="0.4" footer="0.37"/>
      <pageSetup orientation="portrait" r:id="rId2"/>
      <headerFooter alignWithMargins="0"/>
    </customSheetView>
    <customSheetView guid="{E81F0721-C35D-4189-B675-E46A21339863}" showGridLines="0" printArea="1" view="pageBreakPreview">
      <selection activeCell="D6" sqref="D6:G6"/>
      <pageMargins left="0.75" right="0.75" top="0.69" bottom="0.7" header="0.4" footer="0.37"/>
      <pageSetup orientation="portrait" r:id="rId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4"/>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5"/>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6"/>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7"/>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8"/>
      <headerFooter alignWithMargins="0"/>
    </customSheetView>
    <customSheetView guid="{E9F4E142-7D26-464D-BECA-4F3806DB1FE1}" showGridLines="0">
      <selection activeCell="G8" sqref="G8"/>
      <pageMargins left="0.75" right="0.75" top="0.69" bottom="0.7" header="0.4" footer="0.37"/>
      <pageSetup orientation="portrait" r:id="rId9"/>
      <headerFooter alignWithMargins="0"/>
    </customSheetView>
    <customSheetView guid="{27A45B7A-04F2-4516-B80B-5ED0825D4ED3}" showGridLines="0">
      <selection activeCell="D6" sqref="D6:G6"/>
      <pageMargins left="0.75" right="0.75" top="0.69" bottom="0.7" header="0.4" footer="0.37"/>
      <pageSetup orientation="portrait" r:id="rId10"/>
      <headerFooter alignWithMargins="0"/>
    </customSheetView>
    <customSheetView guid="{14D7F02E-BCCA-4517-ABC7-537FF4AEB67A}" showGridLines="0">
      <selection activeCell="D10" sqref="D10:G10"/>
      <pageMargins left="0.75" right="0.75" top="0.69" bottom="0.7" header="0.4" footer="0.37"/>
      <pageSetup orientation="portrait" r:id="rId11"/>
      <headerFooter alignWithMargins="0"/>
    </customSheetView>
    <customSheetView guid="{01ACF2E1-8E61-4459-ABC1-B6C183DEED61}" showGridLines="0" showRuler="0">
      <selection activeCell="D28" sqref="D28"/>
      <pageMargins left="0.75" right="0.75" top="0.69" bottom="0.7" header="0.4" footer="0.37"/>
      <pageSetup orientation="portrait" r:id="rId12"/>
      <headerFooter alignWithMargins="0"/>
    </customSheetView>
    <customSheetView guid="{4F65FF32-EC61-4022-A399-2986D7B6B8B3}" showGridLines="0" showRuler="0">
      <selection activeCell="D6" sqref="D6"/>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B23AD343-29DA-4CE0-BD10-47BF44F3782F}" showGridLines="0">
      <selection activeCell="G8" sqref="G8"/>
      <pageMargins left="0.75" right="0.75" top="0.69" bottom="0.7" header="0.4" footer="0.37"/>
      <pageSetup orientation="portrait" r:id="rId15"/>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6"/>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7"/>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19"/>
      <headerFooter alignWithMargins="0"/>
    </customSheetView>
    <customSheetView guid="{B835C05C-B615-4DCB-982D-4519616B3CD8}" showGridLines="0" printArea="1" view="pageBreakPreview">
      <selection activeCell="D10" sqref="D10:G10"/>
      <pageMargins left="0.75" right="0.75" top="0.69" bottom="0.7" header="0.4" footer="0.37"/>
      <pageSetup orientation="portrait" r:id="rId20"/>
      <headerFooter alignWithMargins="0"/>
    </customSheetView>
    <customSheetView guid="{9154002C-6C58-44C9-AE93-0E761C3D01FD}" showGridLines="0" printArea="1" hiddenRows="1" hiddenColumns="1" view="pageBreakPreview" topLeftCell="A11">
      <selection activeCell="D11" sqref="D11:G11"/>
      <pageMargins left="0.75" right="0.75" top="0.69" bottom="0.7" header="0.4" footer="0.37"/>
      <pageSetup orientation="portrait" r:id="rId21"/>
      <headerFooter alignWithMargins="0"/>
    </customSheetView>
  </customSheetViews>
  <mergeCells count="24">
    <mergeCell ref="D29:G29"/>
    <mergeCell ref="D30:G30"/>
    <mergeCell ref="D31:G31"/>
    <mergeCell ref="D34:G34"/>
    <mergeCell ref="D9:G9"/>
    <mergeCell ref="D10:G10"/>
    <mergeCell ref="D11:G11"/>
    <mergeCell ref="D12:G12"/>
    <mergeCell ref="D17:G17"/>
    <mergeCell ref="D26:G26"/>
    <mergeCell ref="D27:G27"/>
    <mergeCell ref="D22:G22"/>
    <mergeCell ref="D21:G21"/>
    <mergeCell ref="D28:G28"/>
    <mergeCell ref="D16:G16"/>
    <mergeCell ref="D14:G14"/>
    <mergeCell ref="D15:G15"/>
    <mergeCell ref="D20:G20"/>
    <mergeCell ref="D19:G19"/>
    <mergeCell ref="B1:G1"/>
    <mergeCell ref="B2:G2"/>
    <mergeCell ref="B4:G4"/>
    <mergeCell ref="D6:G6"/>
    <mergeCell ref="D7:G7"/>
  </mergeCells>
  <phoneticPr fontId="35" type="noConversion"/>
  <conditionalFormatting sqref="B14:C17">
    <cfRule type="expression" dxfId="43" priority="8" stopIfTrue="1">
      <formula>$AA$6&lt;1</formula>
    </cfRule>
  </conditionalFormatting>
  <conditionalFormatting sqref="B19:C22">
    <cfRule type="expression" dxfId="42" priority="7" stopIfTrue="1">
      <formula>$AA$6&lt;2</formula>
    </cfRule>
  </conditionalFormatting>
  <conditionalFormatting sqref="B7:G7">
    <cfRule type="expression" dxfId="41" priority="10" stopIfTrue="1">
      <formula>$D$6="Sole Bidder"</formula>
    </cfRule>
  </conditionalFormatting>
  <conditionalFormatting sqref="D14:G17">
    <cfRule type="expression" dxfId="40" priority="2" stopIfTrue="1">
      <formula>$AA$6&lt;1</formula>
    </cfRule>
  </conditionalFormatting>
  <conditionalFormatting sqref="D19:G22">
    <cfRule type="expression" dxfId="39" priority="1" stopIfTrue="1">
      <formula>$AA$6&lt;2</formula>
    </cfRule>
  </conditionalFormatting>
  <dataValidations count="5">
    <dataValidation type="list" allowBlank="1" showInputMessage="1" showErrorMessage="1" sqref="D7:G7" xr:uid="{00000000-0002-0000-0300-000000000000}">
      <formula1>$AB$2:$AB$4</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"2025,2026"</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2"/>
  <headerFooter alignWithMargins="0"/>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V159"/>
  <sheetViews>
    <sheetView view="pageBreakPreview" zoomScale="70" zoomScaleSheetLayoutView="70" workbookViewId="0">
      <selection activeCell="J13" sqref="J13"/>
    </sheetView>
  </sheetViews>
  <sheetFormatPr defaultColWidth="9" defaultRowHeight="16.5"/>
  <cols>
    <col min="1" max="1" width="7.375" style="730" customWidth="1"/>
    <col min="2" max="2" width="12.625" style="730" customWidth="1"/>
    <col min="3" max="3" width="17.25" style="731" customWidth="1"/>
    <col min="4" max="4" width="9.875" style="730" customWidth="1"/>
    <col min="5" max="5" width="15.375" style="730" customWidth="1"/>
    <col min="6" max="6" width="52.375" style="728" customWidth="1"/>
    <col min="7" max="7" width="11.625" style="730" customWidth="1"/>
    <col min="8" max="8" width="10.5" style="731" customWidth="1"/>
    <col min="9" max="9" width="14" style="728" customWidth="1"/>
    <col min="10" max="10" width="15.75" style="728" customWidth="1"/>
    <col min="11" max="11" width="19" style="728" customWidth="1"/>
    <col min="12" max="12" width="19.75" style="725" hidden="1" customWidth="1"/>
    <col min="13" max="13" width="14.25" style="725" hidden="1" customWidth="1"/>
    <col min="14" max="14" width="11.375" style="726" hidden="1" customWidth="1"/>
    <col min="15" max="15" width="13.625" style="726" hidden="1" customWidth="1"/>
    <col min="16" max="16" width="9" style="727" hidden="1" customWidth="1"/>
    <col min="17" max="22" width="9" style="727" customWidth="1"/>
    <col min="23" max="23" width="9" style="728" customWidth="1"/>
    <col min="24" max="16384" width="9" style="728"/>
  </cols>
  <sheetData>
    <row r="1" spans="1:15" ht="18" customHeight="1">
      <c r="A1" s="719" t="str">
        <f>Cover!B3</f>
        <v>SRTS-II/C&amp;M/WC-4284/NIT-268(E)/2025---SR2/T/S-MISC/DOM/C00/25/04425; RFX:5002004385</v>
      </c>
      <c r="B1" s="719"/>
      <c r="C1" s="722"/>
      <c r="D1" s="719"/>
      <c r="E1" s="721"/>
      <c r="F1" s="720"/>
      <c r="G1" s="721"/>
      <c r="H1" s="722"/>
      <c r="I1" s="723"/>
      <c r="J1" s="723"/>
      <c r="K1" s="724" t="s">
        <v>410</v>
      </c>
    </row>
    <row r="2" spans="1:15" ht="14.1" customHeight="1">
      <c r="A2" s="729"/>
      <c r="B2" s="729"/>
      <c r="D2" s="729"/>
    </row>
    <row r="3" spans="1:15" ht="69.75" customHeight="1">
      <c r="A3" s="1123" t="str">
        <f>Basic!B1</f>
        <v>Implementation of 3rd Party Filed Quality Assurance for 765kV D/c Koppal PS- Narendra (New) Transmission line (TL02)</v>
      </c>
      <c r="B3" s="1123"/>
      <c r="C3" s="1123"/>
      <c r="D3" s="1123"/>
      <c r="E3" s="1123"/>
      <c r="F3" s="1123"/>
      <c r="G3" s="1123"/>
      <c r="H3" s="1123"/>
      <c r="I3" s="1123"/>
      <c r="J3" s="1123"/>
      <c r="K3" s="1123"/>
    </row>
    <row r="4" spans="1:15">
      <c r="A4" s="828"/>
      <c r="B4" s="828"/>
      <c r="C4" s="863"/>
      <c r="D4" s="828"/>
      <c r="E4" s="828"/>
      <c r="F4" s="828"/>
      <c r="G4" s="828"/>
      <c r="H4" s="828"/>
      <c r="I4" s="828"/>
      <c r="J4" s="828"/>
      <c r="K4" s="828"/>
    </row>
    <row r="5" spans="1:15" ht="21.95" customHeight="1">
      <c r="A5" s="1124" t="s">
        <v>23</v>
      </c>
      <c r="B5" s="1124"/>
      <c r="C5" s="1124"/>
      <c r="D5" s="1124"/>
      <c r="E5" s="1124"/>
      <c r="F5" s="1124"/>
      <c r="G5" s="1124"/>
      <c r="H5" s="1124"/>
      <c r="I5" s="1124"/>
      <c r="J5" s="1124"/>
      <c r="K5" s="1124"/>
    </row>
    <row r="6" spans="1:15" ht="14.1" customHeight="1"/>
    <row r="7" spans="1:15" ht="18" customHeight="1">
      <c r="A7" s="733" t="str">
        <f>"Bidder’s Name and Address (" &amp; MID('Names of Bidder'!B9,9, 20) &amp; ") :"</f>
        <v>Bidder’s Name and Address (Lead Partner) :</v>
      </c>
      <c r="B7" s="733"/>
      <c r="C7" s="736"/>
      <c r="D7" s="733"/>
      <c r="E7" s="735"/>
      <c r="F7" s="734"/>
      <c r="G7" s="735"/>
      <c r="H7" s="736"/>
      <c r="I7" s="737" t="s">
        <v>388</v>
      </c>
      <c r="K7" s="734"/>
    </row>
    <row r="8" spans="1:15" ht="18" customHeight="1">
      <c r="A8" s="733"/>
      <c r="B8" s="733"/>
      <c r="C8" s="736"/>
      <c r="D8" s="733"/>
      <c r="E8" s="735"/>
      <c r="F8" s="734"/>
      <c r="G8" s="735"/>
      <c r="H8" s="736"/>
      <c r="I8" s="1127" t="s">
        <v>577</v>
      </c>
      <c r="J8" s="1127"/>
      <c r="K8" s="734"/>
    </row>
    <row r="9" spans="1:15">
      <c r="A9" s="1125" t="str">
        <f>IF('Names of Bidder'!D9="", "", IF('Names of Bidder'!D6= "JV (Joint Venture)", "JV of " &amp;#REF!, ""))</f>
        <v/>
      </c>
      <c r="B9" s="1125"/>
      <c r="C9" s="1125"/>
      <c r="D9" s="1125"/>
      <c r="E9" s="1125"/>
      <c r="F9" s="1125"/>
      <c r="G9" s="1125"/>
      <c r="H9" s="1125"/>
      <c r="I9" s="738" t="s">
        <v>563</v>
      </c>
      <c r="K9" s="734"/>
    </row>
    <row r="10" spans="1:15" ht="18" customHeight="1">
      <c r="A10" s="733" t="s">
        <v>389</v>
      </c>
      <c r="B10" s="733"/>
      <c r="C10" s="1126" t="str">
        <f>IF('Names of Bidder'!D9=0, "", 'Names of Bidder'!D9)</f>
        <v/>
      </c>
      <c r="D10" s="1126"/>
      <c r="E10" s="1126"/>
      <c r="I10" s="738" t="s">
        <v>392</v>
      </c>
      <c r="K10" s="734"/>
    </row>
    <row r="11" spans="1:15" ht="18" customHeight="1">
      <c r="A11" s="733" t="s">
        <v>391</v>
      </c>
      <c r="B11" s="733"/>
      <c r="C11" s="1126" t="str">
        <f>IF('Names of Bidder'!D10=0, "", 'Names of Bidder'!D10)</f>
        <v/>
      </c>
      <c r="D11" s="1126"/>
      <c r="E11" s="1126"/>
      <c r="I11" s="738" t="s">
        <v>564</v>
      </c>
      <c r="K11" s="734"/>
    </row>
    <row r="12" spans="1:15" ht="18" customHeight="1">
      <c r="A12" s="734"/>
      <c r="B12" s="734"/>
      <c r="C12" s="1126" t="str">
        <f>IF('Names of Bidder'!D11=0, "", 'Names of Bidder'!D11)</f>
        <v/>
      </c>
      <c r="D12" s="1126"/>
      <c r="E12" s="1126"/>
      <c r="I12" s="738" t="s">
        <v>578</v>
      </c>
      <c r="K12" s="734"/>
    </row>
    <row r="13" spans="1:15" ht="18" customHeight="1">
      <c r="A13" s="734"/>
      <c r="B13" s="734"/>
      <c r="C13" s="1126" t="str">
        <f>IF('Names of Bidder'!D12=0, "", 'Names of Bidder'!D12)</f>
        <v/>
      </c>
      <c r="D13" s="1126"/>
      <c r="E13" s="1126"/>
      <c r="I13" s="738" t="s">
        <v>579</v>
      </c>
      <c r="K13" s="734"/>
    </row>
    <row r="14" spans="1:15" ht="14.1" customHeight="1">
      <c r="A14" s="734"/>
      <c r="B14" s="734"/>
      <c r="C14" s="740"/>
      <c r="D14" s="734"/>
      <c r="E14" s="739"/>
      <c r="F14" s="734"/>
      <c r="G14" s="739"/>
      <c r="H14" s="740"/>
      <c r="I14" s="733"/>
      <c r="J14" s="285"/>
      <c r="K14" s="285"/>
    </row>
    <row r="15" spans="1:15">
      <c r="A15" s="1122" t="s">
        <v>25</v>
      </c>
      <c r="B15" s="1122"/>
      <c r="C15" s="1122"/>
      <c r="D15" s="1122"/>
      <c r="E15" s="1122"/>
      <c r="F15" s="1122"/>
      <c r="G15" s="1122"/>
      <c r="H15" s="1122"/>
      <c r="I15" s="1122"/>
      <c r="J15" s="1122"/>
      <c r="K15" s="1122"/>
      <c r="L15" s="741"/>
      <c r="M15" s="741"/>
      <c r="N15" s="742"/>
      <c r="O15" s="742"/>
    </row>
    <row r="16" spans="1:15" ht="19.5" customHeight="1">
      <c r="I16" s="743"/>
      <c r="J16" s="743"/>
      <c r="K16" s="744" t="s">
        <v>276</v>
      </c>
      <c r="O16" s="730"/>
    </row>
    <row r="17" spans="1:15" ht="129.75" customHeight="1">
      <c r="A17" s="553" t="s">
        <v>360</v>
      </c>
      <c r="B17" s="848" t="s">
        <v>481</v>
      </c>
      <c r="C17" s="864" t="s">
        <v>507</v>
      </c>
      <c r="D17" s="848" t="s">
        <v>482</v>
      </c>
      <c r="E17" s="848" t="s">
        <v>508</v>
      </c>
      <c r="F17" s="850" t="s">
        <v>387</v>
      </c>
      <c r="G17" s="745" t="s">
        <v>352</v>
      </c>
      <c r="H17" s="746" t="s">
        <v>361</v>
      </c>
      <c r="I17" s="553" t="s">
        <v>492</v>
      </c>
      <c r="J17" s="553" t="s">
        <v>493</v>
      </c>
      <c r="K17" s="553" t="s">
        <v>516</v>
      </c>
      <c r="O17" s="730"/>
    </row>
    <row r="18" spans="1:15" ht="18" customHeight="1">
      <c r="A18" s="745">
        <v>1</v>
      </c>
      <c r="B18" s="851">
        <v>2</v>
      </c>
      <c r="C18" s="865">
        <v>3</v>
      </c>
      <c r="D18" s="851">
        <v>4</v>
      </c>
      <c r="E18" s="851">
        <v>5</v>
      </c>
      <c r="F18" s="745">
        <v>6</v>
      </c>
      <c r="G18" s="745">
        <v>7</v>
      </c>
      <c r="H18" s="746">
        <v>8</v>
      </c>
      <c r="I18" s="745">
        <v>9</v>
      </c>
      <c r="J18" s="745" t="s">
        <v>483</v>
      </c>
      <c r="K18" s="745">
        <v>11</v>
      </c>
    </row>
    <row r="19" spans="1:15" s="753" customFormat="1" ht="31.5">
      <c r="A19" s="747" t="s">
        <v>473</v>
      </c>
      <c r="B19" s="747"/>
      <c r="C19" s="866"/>
      <c r="D19" s="747"/>
      <c r="E19" s="747"/>
      <c r="F19" s="748" t="str">
        <f>Basic!B3</f>
        <v>Field Quality Service</v>
      </c>
      <c r="G19" s="749"/>
      <c r="H19" s="750"/>
      <c r="I19" s="751"/>
      <c r="J19" s="751"/>
      <c r="K19" s="751"/>
      <c r="L19" s="752"/>
      <c r="M19" s="872" t="s">
        <v>490</v>
      </c>
      <c r="N19" s="872" t="s">
        <v>491</v>
      </c>
      <c r="O19" s="752"/>
    </row>
    <row r="20" spans="1:15" s="758" customFormat="1" ht="20.25" customHeight="1">
      <c r="A20" s="1110" t="s">
        <v>524</v>
      </c>
      <c r="B20" s="1111"/>
      <c r="C20" s="1111"/>
      <c r="D20" s="1111"/>
      <c r="E20" s="1111"/>
      <c r="F20" s="1111"/>
      <c r="G20" s="1111"/>
      <c r="H20" s="1111"/>
      <c r="I20" s="1111"/>
      <c r="J20" s="1111"/>
      <c r="K20" s="1112"/>
      <c r="L20" s="757"/>
      <c r="M20" s="757"/>
      <c r="N20" s="757"/>
      <c r="O20" s="757"/>
    </row>
    <row r="21" spans="1:15" s="728" customFormat="1" ht="37.5">
      <c r="A21" s="936">
        <v>1</v>
      </c>
      <c r="B21" s="916">
        <v>222222</v>
      </c>
      <c r="C21" s="862"/>
      <c r="D21" s="897">
        <v>0.18</v>
      </c>
      <c r="E21" s="857" t="s">
        <v>538</v>
      </c>
      <c r="F21" s="917" t="s">
        <v>525</v>
      </c>
      <c r="G21" s="918" t="s">
        <v>472</v>
      </c>
      <c r="H21" s="918">
        <v>1</v>
      </c>
      <c r="I21" s="718"/>
      <c r="J21" s="759" t="str">
        <f>IF(I21=0, "Included",IF(ISERROR(H21*I21), I21, H21*I21))</f>
        <v>Included</v>
      </c>
      <c r="K21" s="899">
        <f>N21</f>
        <v>0</v>
      </c>
      <c r="L21" s="727"/>
      <c r="M21" s="728">
        <f>IF(J21="Included",0,J21)</f>
        <v>0</v>
      </c>
      <c r="N21" s="773">
        <f>IF(E21="confirmed", M21*D21,E21*M21)</f>
        <v>0</v>
      </c>
      <c r="O21" s="773"/>
    </row>
    <row r="22" spans="1:15" s="728" customFormat="1" ht="18.75">
      <c r="A22" s="936">
        <v>2</v>
      </c>
      <c r="B22" s="916">
        <v>2</v>
      </c>
      <c r="C22" s="862"/>
      <c r="D22" s="897">
        <v>0.18</v>
      </c>
      <c r="E22" s="857"/>
      <c r="F22" s="917" t="s">
        <v>526</v>
      </c>
      <c r="G22" s="918" t="s">
        <v>472</v>
      </c>
      <c r="H22" s="918">
        <v>1</v>
      </c>
      <c r="I22" s="718"/>
      <c r="J22" s="759" t="str">
        <f t="shared" ref="J22:J31" si="0">IF(I22=0, "Included",IF(ISERROR(H22*I22), I22, H22*I22))</f>
        <v>Included</v>
      </c>
      <c r="K22" s="899">
        <f t="shared" ref="K22:K31" si="1">N22</f>
        <v>0</v>
      </c>
      <c r="L22" s="727"/>
      <c r="M22" s="728">
        <f t="shared" ref="M22:M48" si="2">IF(J22="Included",0,J22)</f>
        <v>0</v>
      </c>
      <c r="N22" s="773">
        <f t="shared" ref="N22:N48" si="3">IF(E22="", M22*D22,E22*M22)</f>
        <v>0</v>
      </c>
      <c r="O22" s="773"/>
    </row>
    <row r="23" spans="1:15" s="728" customFormat="1" ht="18.75">
      <c r="A23" s="936">
        <v>3</v>
      </c>
      <c r="B23" s="916">
        <v>2</v>
      </c>
      <c r="C23" s="862"/>
      <c r="D23" s="897">
        <v>0.18</v>
      </c>
      <c r="E23" s="857"/>
      <c r="F23" s="917" t="s">
        <v>527</v>
      </c>
      <c r="G23" s="918" t="s">
        <v>472</v>
      </c>
      <c r="H23" s="918">
        <v>1</v>
      </c>
      <c r="I23" s="718"/>
      <c r="J23" s="759" t="str">
        <f t="shared" si="0"/>
        <v>Included</v>
      </c>
      <c r="K23" s="899">
        <f t="shared" si="1"/>
        <v>0</v>
      </c>
      <c r="L23" s="727"/>
      <c r="M23" s="728">
        <f t="shared" si="2"/>
        <v>0</v>
      </c>
      <c r="N23" s="773">
        <f t="shared" si="3"/>
        <v>0</v>
      </c>
      <c r="O23" s="773"/>
    </row>
    <row r="24" spans="1:15" s="728" customFormat="1" ht="56.25">
      <c r="A24" s="936">
        <v>4</v>
      </c>
      <c r="B24" s="916">
        <v>2</v>
      </c>
      <c r="C24" s="862"/>
      <c r="D24" s="897">
        <v>0.18</v>
      </c>
      <c r="E24" s="857"/>
      <c r="F24" s="917" t="s">
        <v>528</v>
      </c>
      <c r="G24" s="918" t="s">
        <v>472</v>
      </c>
      <c r="H24" s="918">
        <v>1</v>
      </c>
      <c r="I24" s="718"/>
      <c r="J24" s="759" t="str">
        <f t="shared" si="0"/>
        <v>Included</v>
      </c>
      <c r="K24" s="899">
        <f t="shared" si="1"/>
        <v>0</v>
      </c>
      <c r="L24" s="727"/>
      <c r="M24" s="728">
        <f t="shared" si="2"/>
        <v>0</v>
      </c>
      <c r="N24" s="773">
        <f t="shared" si="3"/>
        <v>0</v>
      </c>
      <c r="O24" s="773"/>
    </row>
    <row r="25" spans="1:15" s="728" customFormat="1" ht="56.25">
      <c r="A25" s="936">
        <v>5</v>
      </c>
      <c r="B25" s="916">
        <v>2</v>
      </c>
      <c r="C25" s="862"/>
      <c r="D25" s="897">
        <v>0.18</v>
      </c>
      <c r="E25" s="857"/>
      <c r="F25" s="917" t="s">
        <v>529</v>
      </c>
      <c r="G25" s="918" t="s">
        <v>472</v>
      </c>
      <c r="H25" s="918">
        <v>1</v>
      </c>
      <c r="I25" s="718"/>
      <c r="J25" s="759" t="str">
        <f t="shared" si="0"/>
        <v>Included</v>
      </c>
      <c r="K25" s="899">
        <f t="shared" si="1"/>
        <v>0</v>
      </c>
      <c r="L25" s="727"/>
      <c r="M25" s="728">
        <f t="shared" si="2"/>
        <v>0</v>
      </c>
      <c r="N25" s="773">
        <f t="shared" si="3"/>
        <v>0</v>
      </c>
      <c r="O25" s="773"/>
    </row>
    <row r="26" spans="1:15" s="728" customFormat="1" ht="18.75">
      <c r="A26" s="936">
        <v>6</v>
      </c>
      <c r="B26" s="916">
        <v>2</v>
      </c>
      <c r="C26" s="765"/>
      <c r="D26" s="897">
        <v>0.18</v>
      </c>
      <c r="E26" s="553"/>
      <c r="F26" s="917" t="s">
        <v>530</v>
      </c>
      <c r="G26" s="918" t="s">
        <v>472</v>
      </c>
      <c r="H26" s="918">
        <v>1</v>
      </c>
      <c r="I26" s="718"/>
      <c r="J26" s="759" t="str">
        <f t="shared" si="0"/>
        <v>Included</v>
      </c>
      <c r="K26" s="899">
        <f t="shared" si="1"/>
        <v>0</v>
      </c>
      <c r="L26" s="727"/>
      <c r="M26" s="728">
        <f t="shared" si="2"/>
        <v>0</v>
      </c>
      <c r="N26" s="773">
        <f t="shared" si="3"/>
        <v>0</v>
      </c>
      <c r="O26" s="773"/>
    </row>
    <row r="27" spans="1:15" s="728" customFormat="1" ht="18.75">
      <c r="A27" s="936">
        <v>7</v>
      </c>
      <c r="B27" s="916">
        <v>2</v>
      </c>
      <c r="C27" s="862"/>
      <c r="D27" s="897">
        <v>0.18</v>
      </c>
      <c r="E27" s="857"/>
      <c r="F27" s="917" t="s">
        <v>531</v>
      </c>
      <c r="G27" s="918" t="s">
        <v>472</v>
      </c>
      <c r="H27" s="918">
        <v>2</v>
      </c>
      <c r="I27" s="718"/>
      <c r="J27" s="759" t="str">
        <f t="shared" si="0"/>
        <v>Included</v>
      </c>
      <c r="K27" s="899">
        <f t="shared" si="1"/>
        <v>0</v>
      </c>
      <c r="L27" s="861"/>
      <c r="M27" s="728">
        <f t="shared" si="2"/>
        <v>0</v>
      </c>
      <c r="N27" s="773">
        <f t="shared" si="3"/>
        <v>0</v>
      </c>
      <c r="O27" s="773"/>
    </row>
    <row r="28" spans="1:15" s="728" customFormat="1" ht="18.75">
      <c r="A28" s="936">
        <v>8</v>
      </c>
      <c r="B28" s="916">
        <v>2</v>
      </c>
      <c r="C28" s="862"/>
      <c r="D28" s="897">
        <v>0.18</v>
      </c>
      <c r="E28" s="857"/>
      <c r="F28" s="917" t="s">
        <v>532</v>
      </c>
      <c r="G28" s="918" t="s">
        <v>472</v>
      </c>
      <c r="H28" s="918">
        <v>1</v>
      </c>
      <c r="I28" s="718"/>
      <c r="J28" s="759" t="str">
        <f t="shared" si="0"/>
        <v>Included</v>
      </c>
      <c r="K28" s="899">
        <f t="shared" si="1"/>
        <v>0</v>
      </c>
      <c r="L28" s="727"/>
      <c r="M28" s="728">
        <f t="shared" si="2"/>
        <v>0</v>
      </c>
      <c r="N28" s="773">
        <f t="shared" si="3"/>
        <v>0</v>
      </c>
      <c r="O28" s="773"/>
    </row>
    <row r="29" spans="1:15" s="728" customFormat="1" ht="18.75">
      <c r="A29" s="936">
        <v>9</v>
      </c>
      <c r="B29" s="916">
        <v>2</v>
      </c>
      <c r="C29" s="862"/>
      <c r="D29" s="897">
        <v>0.18</v>
      </c>
      <c r="E29" s="857"/>
      <c r="F29" s="917" t="s">
        <v>533</v>
      </c>
      <c r="G29" s="918" t="s">
        <v>536</v>
      </c>
      <c r="H29" s="918">
        <v>2</v>
      </c>
      <c r="I29" s="718"/>
      <c r="J29" s="759" t="str">
        <f t="shared" si="0"/>
        <v>Included</v>
      </c>
      <c r="K29" s="899">
        <f t="shared" si="1"/>
        <v>0</v>
      </c>
      <c r="L29" s="727"/>
      <c r="M29" s="728">
        <f t="shared" si="2"/>
        <v>0</v>
      </c>
      <c r="N29" s="773">
        <f t="shared" si="3"/>
        <v>0</v>
      </c>
      <c r="O29" s="773"/>
    </row>
    <row r="30" spans="1:15" s="728" customFormat="1" ht="18.75">
      <c r="A30" s="936">
        <v>10</v>
      </c>
      <c r="B30" s="916">
        <v>2</v>
      </c>
      <c r="C30" s="862"/>
      <c r="D30" s="897">
        <v>0.18</v>
      </c>
      <c r="E30" s="857"/>
      <c r="F30" s="917" t="s">
        <v>534</v>
      </c>
      <c r="G30" s="918" t="s">
        <v>536</v>
      </c>
      <c r="H30" s="918">
        <v>2</v>
      </c>
      <c r="I30" s="718"/>
      <c r="J30" s="759" t="str">
        <f t="shared" si="0"/>
        <v>Included</v>
      </c>
      <c r="K30" s="899">
        <f t="shared" si="1"/>
        <v>0</v>
      </c>
      <c r="L30" s="727"/>
      <c r="M30" s="728">
        <f t="shared" si="2"/>
        <v>0</v>
      </c>
      <c r="N30" s="773">
        <f t="shared" si="3"/>
        <v>0</v>
      </c>
      <c r="O30" s="773"/>
    </row>
    <row r="31" spans="1:15" s="728" customFormat="1" ht="18.75">
      <c r="A31" s="936">
        <v>11</v>
      </c>
      <c r="B31" s="916">
        <v>2</v>
      </c>
      <c r="C31" s="862"/>
      <c r="D31" s="897">
        <v>0.18</v>
      </c>
      <c r="E31" s="857"/>
      <c r="F31" s="917" t="s">
        <v>535</v>
      </c>
      <c r="G31" s="918" t="s">
        <v>537</v>
      </c>
      <c r="H31" s="918">
        <v>1</v>
      </c>
      <c r="I31" s="718"/>
      <c r="J31" s="759" t="str">
        <f t="shared" si="0"/>
        <v>Included</v>
      </c>
      <c r="K31" s="899">
        <f t="shared" si="1"/>
        <v>0</v>
      </c>
      <c r="L31" s="727"/>
      <c r="M31" s="728">
        <f t="shared" si="2"/>
        <v>0</v>
      </c>
      <c r="N31" s="773">
        <f t="shared" si="3"/>
        <v>0</v>
      </c>
      <c r="O31" s="773"/>
    </row>
    <row r="32" spans="1:15" s="728" customFormat="1" ht="18.75">
      <c r="A32" s="1110" t="s">
        <v>540</v>
      </c>
      <c r="B32" s="1111"/>
      <c r="C32" s="1111"/>
      <c r="D32" s="1111"/>
      <c r="E32" s="1111"/>
      <c r="F32" s="1111"/>
      <c r="G32" s="1111"/>
      <c r="H32" s="1111"/>
      <c r="I32" s="1111"/>
      <c r="J32" s="1111"/>
      <c r="K32" s="1112"/>
      <c r="L32" s="727"/>
      <c r="M32" s="728">
        <f t="shared" si="2"/>
        <v>0</v>
      </c>
      <c r="N32" s="773">
        <f t="shared" si="3"/>
        <v>0</v>
      </c>
      <c r="O32" s="773"/>
    </row>
    <row r="33" spans="1:15" s="728" customFormat="1" ht="21">
      <c r="A33" s="920">
        <v>1</v>
      </c>
      <c r="B33" s="916">
        <v>1</v>
      </c>
      <c r="C33" s="862"/>
      <c r="D33" s="897">
        <v>0.18</v>
      </c>
      <c r="E33" s="857"/>
      <c r="F33" s="917" t="s">
        <v>544</v>
      </c>
      <c r="G33" s="919" t="s">
        <v>536</v>
      </c>
      <c r="H33" s="926">
        <v>2</v>
      </c>
      <c r="I33" s="718"/>
      <c r="J33" s="759" t="str">
        <f t="shared" ref="J33:J48" si="4">IF(I33=0, "Included",IF(ISERROR(H33*I33), I33, H33*I33))</f>
        <v>Included</v>
      </c>
      <c r="K33" s="899">
        <f t="shared" ref="K33:K49" si="5">N33</f>
        <v>0</v>
      </c>
      <c r="L33" s="727"/>
      <c r="M33" s="728">
        <f t="shared" si="2"/>
        <v>0</v>
      </c>
      <c r="N33" s="773">
        <f t="shared" si="3"/>
        <v>0</v>
      </c>
      <c r="O33" s="773"/>
    </row>
    <row r="34" spans="1:15" s="728" customFormat="1" ht="37.5">
      <c r="A34" s="920">
        <v>2</v>
      </c>
      <c r="B34" s="916">
        <v>1</v>
      </c>
      <c r="C34" s="862"/>
      <c r="D34" s="897">
        <v>0.18</v>
      </c>
      <c r="E34" s="857"/>
      <c r="F34" s="917" t="s">
        <v>545</v>
      </c>
      <c r="G34" s="919" t="s">
        <v>560</v>
      </c>
      <c r="H34" s="926">
        <v>6</v>
      </c>
      <c r="I34" s="718"/>
      <c r="J34" s="759" t="str">
        <f t="shared" si="4"/>
        <v>Included</v>
      </c>
      <c r="K34" s="899">
        <f t="shared" si="5"/>
        <v>0</v>
      </c>
      <c r="L34" s="727"/>
      <c r="M34" s="728">
        <f t="shared" si="2"/>
        <v>0</v>
      </c>
      <c r="N34" s="773">
        <f t="shared" si="3"/>
        <v>0</v>
      </c>
      <c r="O34" s="773"/>
    </row>
    <row r="35" spans="1:15" s="728" customFormat="1" ht="56.25">
      <c r="A35" s="920">
        <v>3</v>
      </c>
      <c r="B35" s="916">
        <v>1</v>
      </c>
      <c r="C35" s="862"/>
      <c r="D35" s="897">
        <v>0.18</v>
      </c>
      <c r="E35" s="857"/>
      <c r="F35" s="917" t="s">
        <v>546</v>
      </c>
      <c r="G35" s="919" t="s">
        <v>560</v>
      </c>
      <c r="H35" s="926">
        <v>2</v>
      </c>
      <c r="I35" s="718"/>
      <c r="J35" s="759" t="str">
        <f t="shared" si="4"/>
        <v>Included</v>
      </c>
      <c r="K35" s="899">
        <f t="shared" si="5"/>
        <v>0</v>
      </c>
      <c r="L35" s="727"/>
      <c r="M35" s="728">
        <f t="shared" si="2"/>
        <v>0</v>
      </c>
      <c r="N35" s="773">
        <f t="shared" si="3"/>
        <v>0</v>
      </c>
      <c r="O35" s="773"/>
    </row>
    <row r="36" spans="1:15" s="728" customFormat="1" ht="37.5">
      <c r="A36" s="920">
        <v>4</v>
      </c>
      <c r="B36" s="916">
        <v>1</v>
      </c>
      <c r="C36" s="862"/>
      <c r="D36" s="897">
        <v>0.18</v>
      </c>
      <c r="E36" s="857"/>
      <c r="F36" s="917" t="s">
        <v>547</v>
      </c>
      <c r="G36" s="919" t="s">
        <v>560</v>
      </c>
      <c r="H36" s="926">
        <v>6</v>
      </c>
      <c r="I36" s="718"/>
      <c r="J36" s="759" t="str">
        <f t="shared" si="4"/>
        <v>Included</v>
      </c>
      <c r="K36" s="899">
        <f t="shared" si="5"/>
        <v>0</v>
      </c>
      <c r="L36" s="727"/>
      <c r="M36" s="728">
        <f t="shared" si="2"/>
        <v>0</v>
      </c>
      <c r="N36" s="773">
        <f t="shared" si="3"/>
        <v>0</v>
      </c>
      <c r="O36" s="773"/>
    </row>
    <row r="37" spans="1:15" s="728" customFormat="1" ht="37.5">
      <c r="A37" s="920">
        <v>5</v>
      </c>
      <c r="B37" s="553">
        <v>1</v>
      </c>
      <c r="C37" s="765"/>
      <c r="D37" s="897">
        <v>0.18</v>
      </c>
      <c r="E37" s="857"/>
      <c r="F37" s="917" t="s">
        <v>548</v>
      </c>
      <c r="G37" s="919" t="s">
        <v>560</v>
      </c>
      <c r="H37" s="926">
        <v>6</v>
      </c>
      <c r="I37" s="718"/>
      <c r="J37" s="759" t="str">
        <f t="shared" si="4"/>
        <v>Included</v>
      </c>
      <c r="K37" s="899">
        <f t="shared" si="5"/>
        <v>0</v>
      </c>
      <c r="L37" s="727"/>
      <c r="M37" s="728">
        <f t="shared" si="2"/>
        <v>0</v>
      </c>
      <c r="N37" s="773">
        <f t="shared" si="3"/>
        <v>0</v>
      </c>
      <c r="O37" s="773"/>
    </row>
    <row r="38" spans="1:15" s="728" customFormat="1" ht="21">
      <c r="A38" s="920">
        <v>6</v>
      </c>
      <c r="B38" s="916">
        <v>1</v>
      </c>
      <c r="C38" s="862"/>
      <c r="D38" s="897">
        <v>0.18</v>
      </c>
      <c r="E38" s="857"/>
      <c r="F38" s="917" t="s">
        <v>549</v>
      </c>
      <c r="G38" s="919" t="s">
        <v>560</v>
      </c>
      <c r="H38" s="926">
        <v>24</v>
      </c>
      <c r="I38" s="718"/>
      <c r="J38" s="759" t="str">
        <f t="shared" si="4"/>
        <v>Included</v>
      </c>
      <c r="K38" s="899">
        <f t="shared" si="5"/>
        <v>0</v>
      </c>
      <c r="L38" s="727"/>
      <c r="M38" s="728">
        <f t="shared" si="2"/>
        <v>0</v>
      </c>
      <c r="N38" s="773">
        <f t="shared" si="3"/>
        <v>0</v>
      </c>
      <c r="O38" s="773"/>
    </row>
    <row r="39" spans="1:15" s="728" customFormat="1" ht="37.5">
      <c r="A39" s="920">
        <v>7</v>
      </c>
      <c r="B39" s="916">
        <v>1</v>
      </c>
      <c r="C39" s="862"/>
      <c r="D39" s="897">
        <v>0.18</v>
      </c>
      <c r="E39" s="857"/>
      <c r="F39" s="917" t="s">
        <v>550</v>
      </c>
      <c r="G39" s="919" t="s">
        <v>472</v>
      </c>
      <c r="H39" s="926">
        <v>2</v>
      </c>
      <c r="I39" s="718"/>
      <c r="J39" s="759" t="str">
        <f t="shared" si="4"/>
        <v>Included</v>
      </c>
      <c r="K39" s="899">
        <f t="shared" si="5"/>
        <v>0</v>
      </c>
      <c r="L39" s="727"/>
      <c r="M39" s="728">
        <f t="shared" si="2"/>
        <v>0</v>
      </c>
      <c r="N39" s="773">
        <f t="shared" si="3"/>
        <v>0</v>
      </c>
      <c r="O39" s="773"/>
    </row>
    <row r="40" spans="1:15" s="728" customFormat="1" ht="143.25" customHeight="1">
      <c r="A40" s="920">
        <v>8</v>
      </c>
      <c r="B40" s="754">
        <v>1</v>
      </c>
      <c r="C40" s="764"/>
      <c r="D40" s="897">
        <v>0.18</v>
      </c>
      <c r="E40" s="857"/>
      <c r="F40" s="923" t="s">
        <v>551</v>
      </c>
      <c r="G40" s="925" t="s">
        <v>472</v>
      </c>
      <c r="H40" s="925">
        <v>2</v>
      </c>
      <c r="I40" s="718"/>
      <c r="J40" s="759" t="str">
        <f t="shared" si="4"/>
        <v>Included</v>
      </c>
      <c r="K40" s="899">
        <f t="shared" si="5"/>
        <v>0</v>
      </c>
      <c r="L40" s="727"/>
      <c r="M40" s="728">
        <f t="shared" si="2"/>
        <v>0</v>
      </c>
      <c r="N40" s="773">
        <f t="shared" si="3"/>
        <v>0</v>
      </c>
      <c r="O40" s="773"/>
    </row>
    <row r="41" spans="1:15" s="728" customFormat="1" ht="37.5">
      <c r="A41" s="920">
        <v>9</v>
      </c>
      <c r="B41" s="754">
        <v>1</v>
      </c>
      <c r="C41" s="765"/>
      <c r="D41" s="897">
        <v>0.18</v>
      </c>
      <c r="E41" s="857"/>
      <c r="F41" s="917" t="s">
        <v>552</v>
      </c>
      <c r="G41" s="919" t="s">
        <v>561</v>
      </c>
      <c r="H41" s="926">
        <v>1.4</v>
      </c>
      <c r="I41" s="718"/>
      <c r="J41" s="759" t="str">
        <f t="shared" si="4"/>
        <v>Included</v>
      </c>
      <c r="K41" s="899">
        <f t="shared" si="5"/>
        <v>0</v>
      </c>
      <c r="L41" s="727"/>
      <c r="M41" s="728">
        <f t="shared" si="2"/>
        <v>0</v>
      </c>
      <c r="N41" s="773">
        <f t="shared" si="3"/>
        <v>0</v>
      </c>
      <c r="O41" s="773"/>
    </row>
    <row r="42" spans="1:15" s="728" customFormat="1" ht="21">
      <c r="A42" s="921">
        <v>10</v>
      </c>
      <c r="B42" s="754"/>
      <c r="C42" s="763"/>
      <c r="D42" s="896"/>
      <c r="E42" s="763"/>
      <c r="F42" s="924" t="s">
        <v>553</v>
      </c>
      <c r="G42" s="919"/>
      <c r="H42" s="926"/>
      <c r="I42" s="718"/>
      <c r="J42" s="759"/>
      <c r="K42" s="899"/>
      <c r="L42" s="727"/>
      <c r="M42" s="728">
        <f t="shared" si="2"/>
        <v>0</v>
      </c>
      <c r="N42" s="773">
        <f t="shared" si="3"/>
        <v>0</v>
      </c>
      <c r="O42" s="773"/>
    </row>
    <row r="43" spans="1:15" s="728" customFormat="1" ht="21">
      <c r="A43" s="922" t="s">
        <v>474</v>
      </c>
      <c r="B43" s="754">
        <v>1</v>
      </c>
      <c r="C43" s="862"/>
      <c r="D43" s="897">
        <v>0.18</v>
      </c>
      <c r="E43" s="857"/>
      <c r="F43" s="917" t="s">
        <v>554</v>
      </c>
      <c r="G43" s="919" t="s">
        <v>472</v>
      </c>
      <c r="H43" s="926">
        <v>1</v>
      </c>
      <c r="I43" s="718"/>
      <c r="J43" s="759" t="str">
        <f t="shared" si="4"/>
        <v>Included</v>
      </c>
      <c r="K43" s="899">
        <f t="shared" si="5"/>
        <v>0</v>
      </c>
      <c r="L43" s="727"/>
      <c r="M43" s="728">
        <f t="shared" si="2"/>
        <v>0</v>
      </c>
      <c r="N43" s="773">
        <f t="shared" si="3"/>
        <v>0</v>
      </c>
      <c r="O43" s="773"/>
    </row>
    <row r="44" spans="1:15" s="728" customFormat="1" ht="21">
      <c r="A44" s="922" t="s">
        <v>541</v>
      </c>
      <c r="B44" s="754">
        <v>1</v>
      </c>
      <c r="C44" s="862"/>
      <c r="D44" s="897">
        <v>0.18</v>
      </c>
      <c r="E44" s="857"/>
      <c r="F44" s="917" t="s">
        <v>555</v>
      </c>
      <c r="G44" s="919" t="s">
        <v>472</v>
      </c>
      <c r="H44" s="926">
        <v>1</v>
      </c>
      <c r="I44" s="718"/>
      <c r="J44" s="759" t="str">
        <f t="shared" si="4"/>
        <v>Included</v>
      </c>
      <c r="K44" s="899">
        <f t="shared" si="5"/>
        <v>0</v>
      </c>
      <c r="L44" s="727"/>
      <c r="M44" s="728">
        <f t="shared" si="2"/>
        <v>0</v>
      </c>
      <c r="N44" s="773">
        <f t="shared" si="3"/>
        <v>0</v>
      </c>
      <c r="O44" s="773"/>
    </row>
    <row r="45" spans="1:15" s="728" customFormat="1" ht="21">
      <c r="A45" s="922" t="s">
        <v>539</v>
      </c>
      <c r="B45" s="754">
        <v>1</v>
      </c>
      <c r="C45" s="862"/>
      <c r="D45" s="897">
        <v>0.18</v>
      </c>
      <c r="E45" s="857"/>
      <c r="F45" s="917" t="s">
        <v>556</v>
      </c>
      <c r="G45" s="919" t="s">
        <v>472</v>
      </c>
      <c r="H45" s="926">
        <v>1</v>
      </c>
      <c r="I45" s="718"/>
      <c r="J45" s="759" t="str">
        <f t="shared" si="4"/>
        <v>Included</v>
      </c>
      <c r="K45" s="899">
        <f t="shared" si="5"/>
        <v>0</v>
      </c>
      <c r="L45" s="727"/>
      <c r="M45" s="728">
        <f t="shared" si="2"/>
        <v>0</v>
      </c>
      <c r="N45" s="773">
        <f t="shared" si="3"/>
        <v>0</v>
      </c>
      <c r="O45" s="773"/>
    </row>
    <row r="46" spans="1:15" s="728" customFormat="1" ht="21">
      <c r="A46" s="922" t="s">
        <v>542</v>
      </c>
      <c r="B46" s="754">
        <v>1</v>
      </c>
      <c r="C46" s="756"/>
      <c r="D46" s="897">
        <v>0.18</v>
      </c>
      <c r="E46" s="857"/>
      <c r="F46" s="917" t="s">
        <v>557</v>
      </c>
      <c r="G46" s="919" t="s">
        <v>472</v>
      </c>
      <c r="H46" s="926">
        <v>1</v>
      </c>
      <c r="I46" s="718"/>
      <c r="J46" s="759" t="str">
        <f t="shared" si="4"/>
        <v>Included</v>
      </c>
      <c r="K46" s="899">
        <f t="shared" si="5"/>
        <v>0</v>
      </c>
      <c r="L46" s="727"/>
      <c r="M46" s="728">
        <f t="shared" si="2"/>
        <v>0</v>
      </c>
      <c r="N46" s="773">
        <f t="shared" si="3"/>
        <v>0</v>
      </c>
      <c r="O46" s="773"/>
    </row>
    <row r="47" spans="1:15" s="728" customFormat="1" ht="21">
      <c r="A47" s="922" t="s">
        <v>543</v>
      </c>
      <c r="B47" s="754">
        <v>1</v>
      </c>
      <c r="C47" s="862"/>
      <c r="D47" s="897">
        <v>0.18</v>
      </c>
      <c r="E47" s="857"/>
      <c r="F47" s="917" t="s">
        <v>558</v>
      </c>
      <c r="G47" s="919" t="s">
        <v>472</v>
      </c>
      <c r="H47" s="926">
        <v>1</v>
      </c>
      <c r="I47" s="718"/>
      <c r="J47" s="759" t="str">
        <f t="shared" si="4"/>
        <v>Included</v>
      </c>
      <c r="K47" s="899">
        <f t="shared" si="5"/>
        <v>0</v>
      </c>
      <c r="L47" s="727"/>
      <c r="M47" s="728">
        <f t="shared" si="2"/>
        <v>0</v>
      </c>
      <c r="N47" s="773">
        <f t="shared" si="3"/>
        <v>0</v>
      </c>
      <c r="O47" s="773"/>
    </row>
    <row r="48" spans="1:15" s="728" customFormat="1" ht="37.5">
      <c r="A48" s="920">
        <v>11</v>
      </c>
      <c r="B48" s="754">
        <v>1</v>
      </c>
      <c r="C48" s="756"/>
      <c r="D48" s="897">
        <v>0.18</v>
      </c>
      <c r="E48" s="857"/>
      <c r="F48" s="917" t="s">
        <v>559</v>
      </c>
      <c r="G48" s="919" t="s">
        <v>562</v>
      </c>
      <c r="H48" s="926">
        <v>1</v>
      </c>
      <c r="I48" s="718"/>
      <c r="J48" s="759" t="str">
        <f t="shared" si="4"/>
        <v>Included</v>
      </c>
      <c r="K48" s="899">
        <f t="shared" si="5"/>
        <v>0</v>
      </c>
      <c r="L48" s="727"/>
      <c r="M48" s="728">
        <f t="shared" si="2"/>
        <v>0</v>
      </c>
      <c r="N48" s="773">
        <f t="shared" si="3"/>
        <v>0</v>
      </c>
      <c r="O48" s="773"/>
    </row>
    <row r="49" spans="1:22" ht="21" hidden="1">
      <c r="A49" s="927"/>
      <c r="B49" s="928"/>
      <c r="C49" s="929"/>
      <c r="D49" s="930"/>
      <c r="E49" s="931"/>
      <c r="F49" s="932"/>
      <c r="G49" s="933"/>
      <c r="H49" s="934"/>
      <c r="I49" s="718"/>
      <c r="J49" s="759"/>
      <c r="K49" s="935">
        <f t="shared" si="5"/>
        <v>0</v>
      </c>
      <c r="L49" s="727"/>
      <c r="M49" s="728"/>
      <c r="N49" s="773">
        <f>SUM(N21:N48)</f>
        <v>0</v>
      </c>
      <c r="O49" s="773"/>
      <c r="P49" s="728"/>
      <c r="Q49" s="728"/>
      <c r="R49" s="728"/>
      <c r="S49" s="728"/>
      <c r="T49" s="728"/>
      <c r="U49" s="728"/>
      <c r="V49" s="728"/>
    </row>
    <row r="50" spans="1:22">
      <c r="A50" s="768"/>
      <c r="B50" s="846"/>
      <c r="C50" s="867"/>
      <c r="D50" s="846"/>
      <c r="E50" s="846"/>
      <c r="F50" s="766" t="s">
        <v>519</v>
      </c>
      <c r="G50" s="769"/>
      <c r="H50" s="770"/>
      <c r="I50" s="771"/>
      <c r="J50" s="772">
        <f>SUM(J21:J48)</f>
        <v>0</v>
      </c>
      <c r="K50" s="900"/>
      <c r="N50" s="777" t="s">
        <v>496</v>
      </c>
      <c r="O50" s="725"/>
      <c r="P50" s="728"/>
      <c r="Q50" s="728"/>
      <c r="R50" s="728"/>
      <c r="S50" s="728"/>
      <c r="T50" s="728"/>
      <c r="U50" s="728"/>
      <c r="V50" s="728"/>
    </row>
    <row r="51" spans="1:22" hidden="1">
      <c r="A51" s="774"/>
      <c r="B51" s="847"/>
      <c r="C51" s="868"/>
      <c r="D51" s="847"/>
      <c r="E51" s="847"/>
      <c r="F51" s="1113" t="s">
        <v>506</v>
      </c>
      <c r="G51" s="1114"/>
      <c r="H51" s="1115"/>
      <c r="I51" s="759"/>
      <c r="J51" s="767">
        <f>'Sch-7'!F20</f>
        <v>0</v>
      </c>
      <c r="K51" s="775"/>
      <c r="P51" s="728"/>
      <c r="Q51" s="728"/>
      <c r="R51" s="728"/>
      <c r="S51" s="728"/>
      <c r="T51" s="728"/>
      <c r="U51" s="728"/>
      <c r="V51" s="728"/>
    </row>
    <row r="52" spans="1:22">
      <c r="A52" s="901"/>
      <c r="B52" s="902"/>
      <c r="C52" s="903"/>
      <c r="D52" s="902"/>
      <c r="E52" s="902"/>
      <c r="F52" s="1117" t="s">
        <v>415</v>
      </c>
      <c r="G52" s="1118"/>
      <c r="H52" s="1119"/>
      <c r="I52" s="904"/>
      <c r="J52" s="905">
        <f>J50+J51</f>
        <v>0</v>
      </c>
      <c r="K52" s="906"/>
      <c r="P52" s="728"/>
      <c r="Q52" s="728"/>
      <c r="R52" s="728"/>
      <c r="S52" s="728"/>
      <c r="T52" s="728"/>
      <c r="U52" s="728"/>
      <c r="V52" s="728"/>
    </row>
    <row r="53" spans="1:22">
      <c r="A53" s="907"/>
      <c r="B53" s="907"/>
      <c r="C53" s="908"/>
      <c r="D53" s="907"/>
      <c r="E53" s="907"/>
      <c r="F53" s="909" t="s">
        <v>517</v>
      </c>
      <c r="G53" s="910"/>
      <c r="H53" s="910"/>
      <c r="I53" s="759"/>
      <c r="J53" s="767"/>
      <c r="K53" s="912">
        <f>N49</f>
        <v>0</v>
      </c>
      <c r="P53" s="728"/>
      <c r="Q53" s="728"/>
      <c r="R53" s="728"/>
      <c r="S53" s="728"/>
      <c r="T53" s="728"/>
      <c r="U53" s="728"/>
      <c r="V53" s="728"/>
    </row>
    <row r="54" spans="1:22" ht="16.5" customHeight="1">
      <c r="A54" s="1120"/>
      <c r="B54" s="1120"/>
      <c r="C54" s="1120"/>
      <c r="D54" s="1120"/>
      <c r="E54" s="1120"/>
      <c r="F54" s="1120"/>
      <c r="G54" s="1120"/>
      <c r="H54" s="1120"/>
      <c r="I54" s="1120"/>
      <c r="J54" s="1120"/>
      <c r="K54" s="1120"/>
      <c r="P54" s="728"/>
      <c r="Q54" s="728"/>
      <c r="R54" s="728"/>
      <c r="S54" s="728"/>
      <c r="T54" s="728"/>
      <c r="U54" s="728"/>
      <c r="V54" s="728"/>
    </row>
    <row r="55" spans="1:22" ht="33.75" customHeight="1">
      <c r="A55" s="777" t="s">
        <v>402</v>
      </c>
      <c r="B55" s="1133" t="s">
        <v>484</v>
      </c>
      <c r="C55" s="1133"/>
      <c r="D55" s="1133"/>
      <c r="E55" s="1133"/>
      <c r="F55" s="1133"/>
      <c r="G55" s="1133"/>
      <c r="H55" s="1133"/>
      <c r="I55" s="1133"/>
      <c r="J55" s="1133"/>
      <c r="K55" s="1133"/>
      <c r="L55" s="911"/>
      <c r="M55" s="860"/>
      <c r="P55" s="728"/>
      <c r="Q55" s="728"/>
      <c r="R55" s="728"/>
      <c r="S55" s="728"/>
      <c r="T55" s="728"/>
      <c r="U55" s="728"/>
      <c r="V55" s="728"/>
    </row>
    <row r="56" spans="1:22" ht="49.5" customHeight="1">
      <c r="A56" s="778" t="s">
        <v>486</v>
      </c>
      <c r="B56" s="1133" t="s">
        <v>485</v>
      </c>
      <c r="C56" s="1133"/>
      <c r="D56" s="1133"/>
      <c r="E56" s="1133"/>
      <c r="F56" s="1133"/>
      <c r="G56" s="1133"/>
      <c r="H56" s="1133"/>
      <c r="I56" s="1133"/>
      <c r="J56" s="1133"/>
      <c r="K56" s="1133"/>
      <c r="L56" s="911"/>
      <c r="M56" s="860"/>
      <c r="P56" s="728"/>
      <c r="Q56" s="728"/>
      <c r="R56" s="728"/>
      <c r="S56" s="728"/>
      <c r="T56" s="728"/>
      <c r="U56" s="728"/>
      <c r="V56" s="728"/>
    </row>
    <row r="57" spans="1:22" ht="21.75" customHeight="1">
      <c r="A57" s="779" t="s">
        <v>398</v>
      </c>
      <c r="B57" s="780" t="str">
        <f>'Names of Bidder'!D33&amp;"-"&amp; 'Names of Bidder'!E33&amp;"-" &amp;'Names of Bidder'!F33</f>
        <v>--2025</v>
      </c>
      <c r="D57" s="779"/>
      <c r="E57" s="776"/>
      <c r="G57" s="781"/>
      <c r="H57" s="782"/>
      <c r="K57" s="743"/>
      <c r="P57" s="728"/>
      <c r="Q57" s="728"/>
      <c r="R57" s="728"/>
      <c r="S57" s="728"/>
      <c r="T57" s="728"/>
      <c r="U57" s="728"/>
      <c r="V57" s="728"/>
    </row>
    <row r="58" spans="1:22" ht="33.6" customHeight="1">
      <c r="A58" s="779" t="s">
        <v>399</v>
      </c>
      <c r="B58" s="780" t="str">
        <f>IF('Names of Bidder'!D34=0, "", 'Names of Bidder'!D34)</f>
        <v/>
      </c>
      <c r="D58" s="779"/>
      <c r="E58" s="776"/>
      <c r="G58" s="1121" t="s">
        <v>400</v>
      </c>
      <c r="H58" s="1121"/>
      <c r="I58" s="743" t="str">
        <f>IF('Names of Bidder'!D26=0, "", 'Names of Bidder'!D26)</f>
        <v/>
      </c>
      <c r="K58" s="743"/>
      <c r="P58" s="728"/>
      <c r="Q58" s="728"/>
      <c r="R58" s="728"/>
      <c r="S58" s="728"/>
      <c r="T58" s="728"/>
      <c r="U58" s="728"/>
      <c r="V58" s="728"/>
    </row>
    <row r="59" spans="1:22" ht="22.5" customHeight="1">
      <c r="A59" s="726"/>
      <c r="B59" s="726"/>
      <c r="C59" s="869"/>
      <c r="D59" s="726"/>
      <c r="E59" s="726"/>
      <c r="F59" s="727"/>
      <c r="G59" s="1121" t="s">
        <v>401</v>
      </c>
      <c r="H59" s="1121"/>
      <c r="I59" s="743" t="str">
        <f>IF('Names of Bidder'!D27=0, "", 'Names of Bidder'!D27)</f>
        <v/>
      </c>
      <c r="J59" s="727"/>
      <c r="K59" s="727"/>
      <c r="P59" s="728"/>
      <c r="Q59" s="728"/>
      <c r="R59" s="728"/>
      <c r="S59" s="728"/>
      <c r="T59" s="728"/>
      <c r="U59" s="728"/>
      <c r="V59" s="728"/>
    </row>
    <row r="60" spans="1:22" ht="33.6" customHeight="1">
      <c r="A60" s="783"/>
      <c r="B60" s="783"/>
      <c r="C60" s="785"/>
      <c r="D60" s="783"/>
      <c r="E60" s="783"/>
      <c r="F60" s="760"/>
      <c r="G60" s="783"/>
      <c r="H60" s="782"/>
      <c r="I60" s="784"/>
      <c r="J60" s="760"/>
      <c r="K60" s="760"/>
      <c r="P60" s="728"/>
      <c r="Q60" s="728"/>
      <c r="R60" s="728"/>
      <c r="S60" s="728"/>
      <c r="T60" s="728"/>
      <c r="U60" s="728"/>
      <c r="V60" s="728"/>
    </row>
    <row r="61" spans="1:22">
      <c r="A61" s="783"/>
      <c r="B61" s="783"/>
      <c r="C61" s="785"/>
      <c r="D61" s="783"/>
      <c r="E61" s="783"/>
      <c r="F61" s="760"/>
      <c r="G61" s="783"/>
      <c r="H61" s="785"/>
      <c r="I61" s="760"/>
      <c r="J61" s="760"/>
      <c r="K61" s="760"/>
      <c r="P61" s="728"/>
      <c r="Q61" s="728"/>
      <c r="R61" s="728"/>
      <c r="S61" s="728"/>
      <c r="T61" s="728"/>
      <c r="U61" s="728"/>
      <c r="V61" s="728"/>
    </row>
    <row r="62" spans="1:22">
      <c r="A62" s="783"/>
      <c r="B62" s="783"/>
      <c r="C62" s="785"/>
      <c r="D62" s="783"/>
      <c r="E62" s="783"/>
      <c r="F62" s="760"/>
      <c r="G62" s="783"/>
      <c r="H62" s="785"/>
      <c r="I62" s="760"/>
      <c r="J62" s="760"/>
      <c r="K62" s="760"/>
      <c r="P62" s="728"/>
      <c r="Q62" s="728"/>
      <c r="R62" s="728"/>
      <c r="S62" s="728"/>
      <c r="T62" s="728"/>
      <c r="U62" s="728"/>
      <c r="V62" s="728"/>
    </row>
    <row r="63" spans="1:22">
      <c r="A63" s="783"/>
      <c r="B63" s="783"/>
      <c r="C63" s="785"/>
      <c r="D63" s="783"/>
      <c r="E63" s="783"/>
      <c r="F63" s="760"/>
      <c r="G63" s="783"/>
      <c r="H63" s="785"/>
      <c r="I63" s="760"/>
      <c r="J63" s="760"/>
      <c r="K63" s="760"/>
      <c r="P63" s="728"/>
      <c r="Q63" s="728"/>
      <c r="R63" s="728"/>
      <c r="S63" s="728"/>
      <c r="T63" s="728"/>
      <c r="U63" s="728"/>
      <c r="V63" s="728"/>
    </row>
    <row r="64" spans="1:22" ht="15.75">
      <c r="A64" s="783"/>
      <c r="B64" s="783"/>
      <c r="C64" s="785"/>
      <c r="D64" s="783"/>
      <c r="E64" s="783"/>
      <c r="F64" s="760"/>
      <c r="G64" s="783"/>
      <c r="H64" s="785"/>
      <c r="I64" s="760"/>
      <c r="J64" s="760"/>
      <c r="K64" s="760"/>
      <c r="L64" s="728"/>
      <c r="M64" s="728"/>
      <c r="N64" s="728"/>
      <c r="O64" s="728"/>
      <c r="P64" s="728"/>
      <c r="Q64" s="728"/>
      <c r="R64" s="728"/>
      <c r="S64" s="728"/>
      <c r="T64" s="728"/>
      <c r="U64" s="728"/>
      <c r="V64" s="728"/>
    </row>
    <row r="65" spans="1:22" ht="15.75">
      <c r="A65" s="783"/>
      <c r="B65" s="783"/>
      <c r="C65" s="785"/>
      <c r="D65" s="783"/>
      <c r="E65" s="783"/>
      <c r="F65" s="760"/>
      <c r="G65" s="783"/>
      <c r="H65" s="785"/>
      <c r="I65" s="760"/>
      <c r="J65" s="760"/>
      <c r="K65" s="760"/>
      <c r="L65" s="728"/>
      <c r="M65" s="728"/>
      <c r="N65" s="728"/>
      <c r="O65" s="728"/>
      <c r="P65" s="728"/>
      <c r="Q65" s="728"/>
      <c r="R65" s="728"/>
      <c r="S65" s="728"/>
      <c r="T65" s="728"/>
      <c r="U65" s="728"/>
      <c r="V65" s="728"/>
    </row>
    <row r="66" spans="1:22" ht="15.75">
      <c r="A66" s="783"/>
      <c r="B66" s="783"/>
      <c r="C66" s="785"/>
      <c r="D66" s="783"/>
      <c r="E66" s="783"/>
      <c r="F66" s="760"/>
      <c r="G66" s="783"/>
      <c r="H66" s="785"/>
      <c r="I66" s="760"/>
      <c r="J66" s="760"/>
      <c r="K66" s="760"/>
      <c r="L66" s="728"/>
      <c r="M66" s="728"/>
      <c r="N66" s="728"/>
      <c r="O66" s="728"/>
      <c r="P66" s="728"/>
      <c r="Q66" s="728"/>
      <c r="R66" s="728"/>
      <c r="S66" s="728"/>
      <c r="T66" s="728"/>
      <c r="U66" s="728"/>
      <c r="V66" s="728"/>
    </row>
    <row r="67" spans="1:22" ht="15.75">
      <c r="A67" s="783"/>
      <c r="B67" s="783"/>
      <c r="C67" s="785"/>
      <c r="D67" s="783"/>
      <c r="E67" s="783"/>
      <c r="F67" s="760"/>
      <c r="G67" s="783"/>
      <c r="H67" s="785"/>
      <c r="I67" s="760"/>
      <c r="J67" s="760"/>
      <c r="K67" s="760"/>
      <c r="L67" s="728"/>
      <c r="M67" s="728"/>
      <c r="N67" s="728"/>
      <c r="O67" s="728"/>
      <c r="P67" s="728"/>
      <c r="Q67" s="728"/>
      <c r="R67" s="728"/>
      <c r="S67" s="728"/>
      <c r="T67" s="728"/>
      <c r="U67" s="728"/>
      <c r="V67" s="728"/>
    </row>
    <row r="68" spans="1:22" ht="15.75">
      <c r="A68" s="783"/>
      <c r="B68" s="783"/>
      <c r="C68" s="785"/>
      <c r="D68" s="783"/>
      <c r="E68" s="783"/>
      <c r="F68" s="760"/>
      <c r="G68" s="783"/>
      <c r="H68" s="785"/>
      <c r="I68" s="760"/>
      <c r="J68" s="760"/>
      <c r="K68" s="760"/>
      <c r="L68" s="728"/>
      <c r="M68" s="728"/>
      <c r="N68" s="728"/>
      <c r="O68" s="728"/>
      <c r="P68" s="728"/>
      <c r="Q68" s="728"/>
      <c r="R68" s="728"/>
      <c r="S68" s="728"/>
      <c r="T68" s="728"/>
      <c r="U68" s="728"/>
      <c r="V68" s="728"/>
    </row>
    <row r="69" spans="1:22" ht="15.75">
      <c r="A69" s="783"/>
      <c r="B69" s="783"/>
      <c r="C69" s="785"/>
      <c r="D69" s="783"/>
      <c r="E69" s="783"/>
      <c r="F69" s="760"/>
      <c r="G69" s="783"/>
      <c r="H69" s="785"/>
      <c r="I69" s="760"/>
      <c r="J69" s="760"/>
      <c r="K69" s="760"/>
      <c r="L69" s="728"/>
      <c r="M69" s="728"/>
      <c r="N69" s="728"/>
      <c r="O69" s="728"/>
      <c r="P69" s="728"/>
      <c r="Q69" s="728"/>
      <c r="R69" s="728"/>
      <c r="S69" s="728"/>
      <c r="T69" s="728"/>
      <c r="U69" s="728"/>
      <c r="V69" s="728"/>
    </row>
    <row r="70" spans="1:22" ht="15.75">
      <c r="A70" s="783"/>
      <c r="B70" s="783"/>
      <c r="C70" s="785"/>
      <c r="D70" s="783"/>
      <c r="E70" s="783"/>
      <c r="F70" s="760"/>
      <c r="G70" s="783"/>
      <c r="H70" s="785"/>
      <c r="I70" s="760"/>
      <c r="J70" s="760"/>
      <c r="K70" s="760"/>
      <c r="L70" s="728"/>
      <c r="M70" s="728"/>
      <c r="N70" s="728"/>
      <c r="O70" s="728"/>
      <c r="P70" s="728"/>
      <c r="Q70" s="728"/>
      <c r="R70" s="728"/>
      <c r="S70" s="728"/>
      <c r="T70" s="728"/>
      <c r="U70" s="728"/>
      <c r="V70" s="728"/>
    </row>
    <row r="71" spans="1:22" ht="15.75">
      <c r="A71" s="783"/>
      <c r="B71" s="783"/>
      <c r="C71" s="785"/>
      <c r="D71" s="783"/>
      <c r="E71" s="783"/>
      <c r="F71" s="760"/>
      <c r="G71" s="783"/>
      <c r="H71" s="785"/>
      <c r="I71" s="760"/>
      <c r="J71" s="760"/>
      <c r="K71" s="760"/>
      <c r="L71" s="728"/>
      <c r="M71" s="728"/>
      <c r="N71" s="728"/>
      <c r="O71" s="728"/>
      <c r="P71" s="728"/>
      <c r="Q71" s="728"/>
      <c r="R71" s="728"/>
      <c r="S71" s="728"/>
      <c r="T71" s="728"/>
      <c r="U71" s="728"/>
      <c r="V71" s="728"/>
    </row>
    <row r="72" spans="1:22" ht="15.75">
      <c r="A72" s="783"/>
      <c r="B72" s="783"/>
      <c r="C72" s="785"/>
      <c r="D72" s="783"/>
      <c r="E72" s="783"/>
      <c r="F72" s="760"/>
      <c r="G72" s="783"/>
      <c r="H72" s="785"/>
      <c r="I72" s="760"/>
      <c r="J72" s="760"/>
      <c r="K72" s="760"/>
      <c r="L72" s="728"/>
      <c r="M72" s="728"/>
      <c r="N72" s="728"/>
      <c r="O72" s="728"/>
      <c r="P72" s="728"/>
      <c r="Q72" s="728"/>
      <c r="R72" s="728"/>
      <c r="S72" s="728"/>
      <c r="T72" s="728"/>
      <c r="U72" s="728"/>
      <c r="V72" s="728"/>
    </row>
    <row r="73" spans="1:22" ht="15.75">
      <c r="A73" s="783"/>
      <c r="B73" s="783"/>
      <c r="C73" s="785"/>
      <c r="D73" s="783"/>
      <c r="E73" s="783"/>
      <c r="F73" s="760"/>
      <c r="G73" s="783"/>
      <c r="H73" s="785"/>
      <c r="I73" s="760"/>
      <c r="J73" s="760"/>
      <c r="K73" s="760"/>
      <c r="L73" s="728"/>
      <c r="M73" s="728"/>
      <c r="N73" s="728"/>
      <c r="O73" s="728"/>
      <c r="P73" s="728"/>
      <c r="Q73" s="728"/>
      <c r="R73" s="728"/>
      <c r="S73" s="728"/>
      <c r="T73" s="728"/>
      <c r="U73" s="728"/>
      <c r="V73" s="728"/>
    </row>
    <row r="74" spans="1:22" ht="15.75">
      <c r="A74" s="783"/>
      <c r="B74" s="783"/>
      <c r="C74" s="785"/>
      <c r="D74" s="783"/>
      <c r="E74" s="783"/>
      <c r="F74" s="760"/>
      <c r="G74" s="783"/>
      <c r="H74" s="785"/>
      <c r="I74" s="760"/>
      <c r="J74" s="760"/>
      <c r="K74" s="760"/>
      <c r="L74" s="728"/>
      <c r="M74" s="728"/>
      <c r="N74" s="728"/>
      <c r="O74" s="728"/>
      <c r="P74" s="728"/>
      <c r="Q74" s="728"/>
      <c r="R74" s="728"/>
      <c r="S74" s="728"/>
      <c r="T74" s="728"/>
      <c r="U74" s="728"/>
      <c r="V74" s="728"/>
    </row>
    <row r="75" spans="1:22" ht="15.75">
      <c r="A75" s="783"/>
      <c r="B75" s="783"/>
      <c r="C75" s="785"/>
      <c r="D75" s="783"/>
      <c r="E75" s="783"/>
      <c r="F75" s="760"/>
      <c r="G75" s="783"/>
      <c r="H75" s="785"/>
      <c r="I75" s="760"/>
      <c r="J75" s="760"/>
      <c r="K75" s="760"/>
      <c r="L75" s="728"/>
      <c r="M75" s="728"/>
      <c r="N75" s="728"/>
      <c r="O75" s="728"/>
      <c r="P75" s="728"/>
      <c r="Q75" s="728"/>
      <c r="R75" s="728"/>
      <c r="S75" s="728"/>
      <c r="T75" s="728"/>
      <c r="U75" s="728"/>
      <c r="V75" s="728"/>
    </row>
    <row r="76" spans="1:22" ht="15.75">
      <c r="A76" s="783"/>
      <c r="B76" s="783"/>
      <c r="C76" s="785"/>
      <c r="D76" s="783"/>
      <c r="E76" s="783"/>
      <c r="F76" s="760"/>
      <c r="G76" s="783"/>
      <c r="H76" s="785"/>
      <c r="I76" s="760"/>
      <c r="J76" s="760"/>
      <c r="K76" s="760"/>
      <c r="L76" s="728"/>
      <c r="M76" s="728"/>
      <c r="N76" s="728"/>
      <c r="O76" s="728"/>
      <c r="P76" s="728"/>
      <c r="Q76" s="728"/>
      <c r="R76" s="728"/>
      <c r="S76" s="728"/>
      <c r="T76" s="728"/>
      <c r="U76" s="728"/>
      <c r="V76" s="728"/>
    </row>
    <row r="77" spans="1:22" ht="15.75">
      <c r="A77" s="783"/>
      <c r="B77" s="783"/>
      <c r="C77" s="785"/>
      <c r="D77" s="783"/>
      <c r="E77" s="783"/>
      <c r="F77" s="760"/>
      <c r="G77" s="783"/>
      <c r="H77" s="785"/>
      <c r="I77" s="760"/>
      <c r="J77" s="760"/>
      <c r="K77" s="760"/>
      <c r="L77" s="728"/>
      <c r="M77" s="728"/>
      <c r="N77" s="728"/>
      <c r="O77" s="728"/>
      <c r="P77" s="728"/>
      <c r="Q77" s="728"/>
      <c r="R77" s="728"/>
      <c r="S77" s="728"/>
      <c r="T77" s="728"/>
      <c r="U77" s="728"/>
      <c r="V77" s="728"/>
    </row>
    <row r="78" spans="1:22" ht="15.75">
      <c r="A78" s="783"/>
      <c r="B78" s="783"/>
      <c r="C78" s="785"/>
      <c r="D78" s="783"/>
      <c r="E78" s="783"/>
      <c r="F78" s="760"/>
      <c r="G78" s="783"/>
      <c r="H78" s="785"/>
      <c r="I78" s="760"/>
      <c r="J78" s="760"/>
      <c r="K78" s="760"/>
      <c r="L78" s="728"/>
      <c r="M78" s="728"/>
      <c r="N78" s="728"/>
      <c r="O78" s="728"/>
      <c r="P78" s="728"/>
      <c r="Q78" s="728"/>
      <c r="R78" s="728"/>
      <c r="S78" s="728"/>
      <c r="T78" s="728"/>
      <c r="U78" s="728"/>
      <c r="V78" s="728"/>
    </row>
    <row r="79" spans="1:22" ht="15.75">
      <c r="A79" s="783"/>
      <c r="B79" s="783"/>
      <c r="C79" s="785"/>
      <c r="D79" s="783"/>
      <c r="E79" s="783"/>
      <c r="F79" s="760"/>
      <c r="G79" s="783"/>
      <c r="H79" s="785"/>
      <c r="I79" s="760"/>
      <c r="J79" s="760"/>
      <c r="K79" s="760"/>
      <c r="L79" s="728"/>
      <c r="M79" s="728"/>
      <c r="N79" s="728"/>
      <c r="O79" s="728"/>
      <c r="P79" s="728"/>
      <c r="Q79" s="728"/>
      <c r="R79" s="728"/>
      <c r="S79" s="728"/>
      <c r="T79" s="728"/>
      <c r="U79" s="728"/>
      <c r="V79" s="728"/>
    </row>
    <row r="80" spans="1:22">
      <c r="A80" s="783"/>
      <c r="B80" s="783"/>
      <c r="C80" s="785"/>
      <c r="D80" s="783"/>
      <c r="E80" s="783"/>
      <c r="F80" s="760"/>
      <c r="G80" s="783"/>
      <c r="H80" s="785"/>
      <c r="I80" s="760"/>
      <c r="J80" s="760"/>
      <c r="K80" s="760"/>
      <c r="P80" s="728"/>
      <c r="Q80" s="728"/>
      <c r="R80" s="728"/>
      <c r="S80" s="728"/>
      <c r="T80" s="728"/>
      <c r="U80" s="728"/>
      <c r="V80" s="728"/>
    </row>
    <row r="81" spans="1:22">
      <c r="A81" s="783"/>
      <c r="B81" s="783"/>
      <c r="C81" s="785"/>
      <c r="D81" s="783"/>
      <c r="E81" s="783"/>
      <c r="F81" s="760"/>
      <c r="G81" s="783"/>
      <c r="H81" s="785"/>
      <c r="I81" s="760"/>
      <c r="J81" s="760"/>
      <c r="K81" s="760"/>
      <c r="P81" s="728"/>
      <c r="Q81" s="728"/>
      <c r="R81" s="728"/>
      <c r="S81" s="728"/>
      <c r="T81" s="728"/>
      <c r="U81" s="728"/>
      <c r="V81" s="728"/>
    </row>
    <row r="82" spans="1:22">
      <c r="A82" s="783"/>
      <c r="B82" s="783"/>
      <c r="C82" s="785"/>
      <c r="D82" s="783"/>
      <c r="E82" s="783"/>
      <c r="F82" s="760"/>
      <c r="G82" s="783"/>
      <c r="H82" s="785"/>
      <c r="I82" s="760"/>
      <c r="J82" s="760"/>
      <c r="K82" s="760"/>
      <c r="P82" s="728"/>
      <c r="Q82" s="728"/>
      <c r="R82" s="728"/>
      <c r="S82" s="728"/>
      <c r="T82" s="728"/>
      <c r="U82" s="728"/>
      <c r="V82" s="728"/>
    </row>
    <row r="83" spans="1:22">
      <c r="A83" s="783"/>
      <c r="B83" s="783"/>
      <c r="C83" s="785"/>
      <c r="D83" s="783"/>
      <c r="E83" s="783"/>
      <c r="F83" s="760"/>
      <c r="G83" s="783"/>
      <c r="H83" s="785"/>
      <c r="I83" s="760"/>
      <c r="J83" s="760"/>
      <c r="K83" s="760"/>
      <c r="P83" s="728"/>
      <c r="Q83" s="728"/>
      <c r="R83" s="728"/>
      <c r="S83" s="728"/>
      <c r="T83" s="728"/>
      <c r="U83" s="728"/>
      <c r="V83" s="728"/>
    </row>
    <row r="84" spans="1:22">
      <c r="A84" s="783"/>
      <c r="B84" s="783"/>
      <c r="C84" s="785"/>
      <c r="D84" s="783"/>
      <c r="E84" s="783"/>
      <c r="F84" s="760"/>
      <c r="G84" s="783"/>
      <c r="H84" s="785"/>
      <c r="I84" s="760"/>
      <c r="J84" s="760"/>
      <c r="K84" s="760"/>
      <c r="P84" s="728"/>
      <c r="Q84" s="728"/>
      <c r="R84" s="728"/>
      <c r="S84" s="728"/>
      <c r="T84" s="728"/>
      <c r="U84" s="728"/>
      <c r="V84" s="728"/>
    </row>
    <row r="85" spans="1:22" ht="18" customHeight="1">
      <c r="A85" s="786"/>
      <c r="B85" s="786"/>
      <c r="C85" s="788"/>
      <c r="D85" s="786"/>
      <c r="E85" s="787"/>
      <c r="F85" s="760"/>
      <c r="G85" s="787"/>
      <c r="H85" s="788"/>
      <c r="I85" s="789"/>
      <c r="J85" s="789"/>
      <c r="K85" s="784"/>
      <c r="P85" s="728"/>
      <c r="Q85" s="728"/>
      <c r="R85" s="728"/>
      <c r="S85" s="728"/>
      <c r="T85" s="728"/>
      <c r="U85" s="728"/>
      <c r="V85" s="728"/>
    </row>
    <row r="86" spans="1:22" ht="18" customHeight="1">
      <c r="A86" s="790"/>
      <c r="B86" s="790"/>
      <c r="C86" s="785"/>
      <c r="D86" s="790"/>
      <c r="E86" s="783"/>
      <c r="F86" s="760"/>
      <c r="G86" s="783"/>
      <c r="H86" s="785"/>
      <c r="I86" s="760"/>
      <c r="J86" s="760"/>
      <c r="K86" s="760"/>
      <c r="P86" s="728"/>
      <c r="Q86" s="728"/>
      <c r="R86" s="728"/>
      <c r="S86" s="728"/>
      <c r="T86" s="728"/>
      <c r="U86" s="728"/>
      <c r="V86" s="728"/>
    </row>
    <row r="87" spans="1:22" ht="39.950000000000003" customHeight="1">
      <c r="A87" s="1116"/>
      <c r="B87" s="1116"/>
      <c r="C87" s="1116"/>
      <c r="D87" s="1116"/>
      <c r="E87" s="1116"/>
      <c r="F87" s="1116"/>
      <c r="G87" s="1116"/>
      <c r="H87" s="1116"/>
      <c r="I87" s="1116"/>
      <c r="J87" s="1116"/>
      <c r="K87" s="1116"/>
      <c r="P87" s="728"/>
      <c r="Q87" s="728"/>
      <c r="R87" s="728"/>
      <c r="S87" s="728"/>
      <c r="T87" s="728"/>
      <c r="U87" s="728"/>
      <c r="V87" s="728"/>
    </row>
    <row r="88" spans="1:22" ht="21.95" customHeight="1">
      <c r="A88" s="1131"/>
      <c r="B88" s="1131"/>
      <c r="C88" s="1131"/>
      <c r="D88" s="1131"/>
      <c r="E88" s="1131"/>
      <c r="F88" s="1131"/>
      <c r="G88" s="1131"/>
      <c r="H88" s="1131"/>
      <c r="I88" s="1131"/>
      <c r="J88" s="1131"/>
      <c r="K88" s="1131"/>
      <c r="P88" s="728"/>
      <c r="Q88" s="728"/>
      <c r="R88" s="728"/>
      <c r="S88" s="728"/>
      <c r="T88" s="728"/>
      <c r="U88" s="728"/>
      <c r="V88" s="728"/>
    </row>
    <row r="89" spans="1:22" ht="18" customHeight="1">
      <c r="A89" s="783"/>
      <c r="B89" s="783"/>
      <c r="C89" s="785"/>
      <c r="D89" s="783"/>
      <c r="E89" s="783"/>
      <c r="F89" s="760"/>
      <c r="G89" s="783"/>
      <c r="H89" s="785"/>
      <c r="I89" s="760"/>
      <c r="J89" s="760"/>
      <c r="K89" s="760"/>
      <c r="P89" s="728"/>
      <c r="Q89" s="728"/>
      <c r="R89" s="728"/>
      <c r="S89" s="728"/>
      <c r="T89" s="728"/>
      <c r="U89" s="728"/>
      <c r="V89" s="728"/>
    </row>
    <row r="90" spans="1:22" ht="18" customHeight="1">
      <c r="A90" s="792"/>
      <c r="B90" s="792"/>
      <c r="C90" s="795"/>
      <c r="D90" s="792"/>
      <c r="E90" s="794"/>
      <c r="F90" s="793"/>
      <c r="G90" s="794"/>
      <c r="H90" s="795"/>
      <c r="I90" s="790"/>
      <c r="J90" s="760"/>
      <c r="K90" s="793"/>
      <c r="P90" s="728"/>
      <c r="Q90" s="728"/>
      <c r="R90" s="728"/>
      <c r="S90" s="728"/>
      <c r="T90" s="728"/>
      <c r="U90" s="728"/>
      <c r="V90" s="728"/>
    </row>
    <row r="91" spans="1:22" ht="35.25" customHeight="1">
      <c r="A91" s="1132"/>
      <c r="B91" s="1132"/>
      <c r="C91" s="1132"/>
      <c r="D91" s="1132"/>
      <c r="E91" s="1132"/>
      <c r="F91" s="1132"/>
      <c r="G91" s="1132"/>
      <c r="H91" s="1132"/>
      <c r="I91" s="796"/>
      <c r="J91" s="760"/>
      <c r="K91" s="793"/>
      <c r="P91" s="728"/>
      <c r="Q91" s="728"/>
      <c r="R91" s="728"/>
      <c r="S91" s="728"/>
      <c r="T91" s="728"/>
      <c r="U91" s="728"/>
      <c r="V91" s="728"/>
    </row>
    <row r="92" spans="1:22" ht="18" customHeight="1">
      <c r="A92" s="792"/>
      <c r="B92" s="792"/>
      <c r="C92" s="795"/>
      <c r="D92" s="792"/>
      <c r="E92" s="794"/>
      <c r="F92" s="1130"/>
      <c r="G92" s="1130"/>
      <c r="H92" s="1130"/>
      <c r="I92" s="796"/>
      <c r="J92" s="760"/>
      <c r="K92" s="793"/>
      <c r="P92" s="728"/>
      <c r="Q92" s="728"/>
      <c r="R92" s="728"/>
      <c r="S92" s="728"/>
      <c r="T92" s="728"/>
      <c r="U92" s="728"/>
      <c r="V92" s="728"/>
    </row>
    <row r="93" spans="1:22" ht="18" customHeight="1">
      <c r="A93" s="792"/>
      <c r="B93" s="792"/>
      <c r="C93" s="795"/>
      <c r="D93" s="792"/>
      <c r="E93" s="794"/>
      <c r="F93" s="1130"/>
      <c r="G93" s="1130"/>
      <c r="H93" s="1130"/>
      <c r="I93" s="796"/>
      <c r="J93" s="760"/>
      <c r="K93" s="793"/>
      <c r="P93" s="728"/>
      <c r="Q93" s="728"/>
      <c r="R93" s="728"/>
      <c r="S93" s="728"/>
      <c r="T93" s="728"/>
      <c r="U93" s="728"/>
      <c r="V93" s="728"/>
    </row>
    <row r="94" spans="1:22" ht="18" customHeight="1">
      <c r="A94" s="793"/>
      <c r="B94" s="793"/>
      <c r="C94" s="798"/>
      <c r="D94" s="793"/>
      <c r="E94" s="797"/>
      <c r="F94" s="1130"/>
      <c r="G94" s="1130"/>
      <c r="H94" s="1130"/>
      <c r="I94" s="796"/>
      <c r="J94" s="760"/>
      <c r="K94" s="793"/>
      <c r="P94" s="728"/>
      <c r="Q94" s="728"/>
      <c r="R94" s="728"/>
      <c r="S94" s="728"/>
      <c r="T94" s="728"/>
      <c r="U94" s="728"/>
      <c r="V94" s="728"/>
    </row>
    <row r="95" spans="1:22" ht="18" customHeight="1">
      <c r="A95" s="793"/>
      <c r="B95" s="793"/>
      <c r="C95" s="798"/>
      <c r="D95" s="793"/>
      <c r="E95" s="797"/>
      <c r="F95" s="1130"/>
      <c r="G95" s="1130"/>
      <c r="H95" s="1130"/>
      <c r="I95" s="796"/>
      <c r="J95" s="760"/>
      <c r="K95" s="793"/>
      <c r="P95" s="728"/>
      <c r="Q95" s="728"/>
      <c r="R95" s="728"/>
      <c r="S95" s="728"/>
      <c r="T95" s="728"/>
      <c r="U95" s="728"/>
      <c r="V95" s="728"/>
    </row>
    <row r="96" spans="1:22" ht="18" customHeight="1">
      <c r="A96" s="793"/>
      <c r="B96" s="793"/>
      <c r="C96" s="798"/>
      <c r="D96" s="793"/>
      <c r="E96" s="797"/>
      <c r="F96" s="793"/>
      <c r="G96" s="797"/>
      <c r="H96" s="798"/>
      <c r="I96" s="792"/>
      <c r="J96" s="760"/>
      <c r="K96" s="760"/>
      <c r="P96" s="728"/>
      <c r="Q96" s="728"/>
      <c r="R96" s="728"/>
      <c r="S96" s="728"/>
      <c r="T96" s="728"/>
      <c r="U96" s="728"/>
      <c r="V96" s="728"/>
    </row>
    <row r="97" spans="1:22" ht="40.5" customHeight="1">
      <c r="A97" s="1135"/>
      <c r="B97" s="1135"/>
      <c r="C97" s="1135"/>
      <c r="D97" s="1135"/>
      <c r="E97" s="1135"/>
      <c r="F97" s="1135"/>
      <c r="G97" s="1135"/>
      <c r="H97" s="1135"/>
      <c r="I97" s="1135"/>
      <c r="J97" s="1135"/>
      <c r="K97" s="1135"/>
      <c r="L97" s="741"/>
      <c r="M97" s="741"/>
      <c r="N97" s="742"/>
      <c r="O97" s="742"/>
      <c r="P97" s="728"/>
      <c r="Q97" s="728"/>
      <c r="R97" s="728"/>
      <c r="S97" s="728"/>
      <c r="T97" s="728"/>
      <c r="U97" s="728"/>
      <c r="V97" s="728"/>
    </row>
    <row r="98" spans="1:22" ht="18" customHeight="1">
      <c r="A98" s="783"/>
      <c r="B98" s="783"/>
      <c r="C98" s="785"/>
      <c r="D98" s="783"/>
      <c r="E98" s="783"/>
      <c r="F98" s="760"/>
      <c r="G98" s="783"/>
      <c r="H98" s="785"/>
      <c r="I98" s="789"/>
      <c r="J98" s="789"/>
      <c r="K98" s="784"/>
      <c r="P98" s="728"/>
      <c r="Q98" s="728"/>
      <c r="R98" s="728"/>
      <c r="S98" s="728"/>
      <c r="T98" s="728"/>
      <c r="U98" s="728"/>
      <c r="V98" s="728"/>
    </row>
    <row r="99" spans="1:22" ht="66" customHeight="1">
      <c r="A99" s="791"/>
      <c r="B99" s="791"/>
      <c r="C99" s="870"/>
      <c r="D99" s="791"/>
      <c r="E99" s="791"/>
      <c r="F99" s="799"/>
      <c r="G99" s="787"/>
      <c r="H99" s="788"/>
      <c r="I99" s="791"/>
      <c r="J99" s="791"/>
      <c r="K99" s="791"/>
      <c r="P99" s="728"/>
      <c r="Q99" s="728"/>
      <c r="R99" s="728"/>
      <c r="S99" s="728"/>
      <c r="T99" s="728"/>
      <c r="U99" s="728"/>
      <c r="V99" s="728"/>
    </row>
    <row r="100" spans="1:22" ht="18" customHeight="1">
      <c r="A100" s="787"/>
      <c r="B100" s="787"/>
      <c r="C100" s="788"/>
      <c r="D100" s="787"/>
      <c r="E100" s="787"/>
      <c r="F100" s="789"/>
      <c r="G100" s="787"/>
      <c r="H100" s="788"/>
      <c r="I100" s="787"/>
      <c r="J100" s="787"/>
      <c r="K100" s="787"/>
      <c r="P100" s="728"/>
      <c r="Q100" s="728"/>
      <c r="R100" s="728"/>
      <c r="S100" s="728"/>
      <c r="T100" s="728"/>
      <c r="U100" s="728"/>
      <c r="V100" s="728"/>
    </row>
    <row r="101" spans="1:22" ht="18" customHeight="1">
      <c r="A101" s="800"/>
      <c r="B101" s="800"/>
      <c r="C101" s="871"/>
      <c r="D101" s="800"/>
      <c r="E101" s="800"/>
      <c r="F101" s="801"/>
      <c r="G101" s="802"/>
      <c r="H101" s="803"/>
      <c r="I101" s="804"/>
      <c r="J101" s="805"/>
      <c r="K101" s="760"/>
      <c r="P101" s="728"/>
      <c r="Q101" s="728"/>
      <c r="R101" s="728"/>
      <c r="S101" s="728"/>
      <c r="T101" s="728"/>
      <c r="U101" s="728"/>
      <c r="V101" s="728"/>
    </row>
    <row r="102" spans="1:22" ht="111" customHeight="1">
      <c r="A102" s="806"/>
      <c r="B102" s="806"/>
      <c r="C102" s="803"/>
      <c r="D102" s="806"/>
      <c r="E102" s="806"/>
      <c r="F102" s="807"/>
      <c r="G102" s="802"/>
      <c r="H102" s="803"/>
      <c r="I102" s="808"/>
      <c r="J102" s="809"/>
      <c r="K102" s="810"/>
      <c r="P102" s="728"/>
      <c r="Q102" s="728"/>
      <c r="R102" s="728"/>
      <c r="S102" s="728"/>
      <c r="T102" s="728"/>
      <c r="U102" s="728"/>
      <c r="V102" s="728"/>
    </row>
    <row r="103" spans="1:22" ht="21.95" customHeight="1">
      <c r="A103" s="806"/>
      <c r="B103" s="806"/>
      <c r="C103" s="803"/>
      <c r="D103" s="806"/>
      <c r="E103" s="806"/>
      <c r="F103" s="811"/>
      <c r="G103" s="802"/>
      <c r="H103" s="803"/>
      <c r="I103" s="812"/>
      <c r="J103" s="813"/>
      <c r="K103" s="760"/>
      <c r="P103" s="728"/>
      <c r="Q103" s="728"/>
      <c r="R103" s="728"/>
      <c r="S103" s="728"/>
      <c r="T103" s="728"/>
      <c r="U103" s="728"/>
      <c r="V103" s="728"/>
    </row>
    <row r="104" spans="1:22" ht="21.95" customHeight="1">
      <c r="A104" s="814"/>
      <c r="B104" s="814"/>
      <c r="C104" s="803"/>
      <c r="D104" s="814"/>
      <c r="E104" s="814"/>
      <c r="F104" s="807"/>
      <c r="G104" s="802"/>
      <c r="H104" s="803"/>
      <c r="I104" s="804"/>
      <c r="J104" s="805"/>
      <c r="K104" s="760"/>
      <c r="P104" s="728"/>
      <c r="Q104" s="728"/>
      <c r="R104" s="728"/>
      <c r="S104" s="728"/>
      <c r="T104" s="728"/>
      <c r="U104" s="728"/>
      <c r="V104" s="728"/>
    </row>
    <row r="105" spans="1:22" ht="21.95" customHeight="1">
      <c r="A105" s="814"/>
      <c r="B105" s="814"/>
      <c r="C105" s="803"/>
      <c r="D105" s="814"/>
      <c r="E105" s="814"/>
      <c r="F105" s="807"/>
      <c r="G105" s="802"/>
      <c r="H105" s="803"/>
      <c r="I105" s="804"/>
      <c r="J105" s="805"/>
      <c r="K105" s="760"/>
      <c r="P105" s="728"/>
      <c r="Q105" s="728"/>
      <c r="R105" s="728"/>
      <c r="S105" s="728"/>
      <c r="T105" s="728"/>
      <c r="U105" s="728"/>
      <c r="V105" s="728"/>
    </row>
    <row r="106" spans="1:22">
      <c r="A106" s="806"/>
      <c r="B106" s="806"/>
      <c r="C106" s="803"/>
      <c r="D106" s="806"/>
      <c r="E106" s="806"/>
      <c r="F106" s="807"/>
      <c r="G106" s="802"/>
      <c r="H106" s="803"/>
      <c r="I106" s="804"/>
      <c r="J106" s="805"/>
      <c r="K106" s="760"/>
      <c r="P106" s="728"/>
      <c r="Q106" s="728"/>
      <c r="R106" s="728"/>
      <c r="S106" s="728"/>
      <c r="T106" s="728"/>
      <c r="U106" s="728"/>
      <c r="V106" s="728"/>
    </row>
    <row r="107" spans="1:22" ht="21.95" customHeight="1">
      <c r="A107" s="806"/>
      <c r="B107" s="806"/>
      <c r="C107" s="803"/>
      <c r="D107" s="806"/>
      <c r="E107" s="806"/>
      <c r="F107" s="811"/>
      <c r="G107" s="802"/>
      <c r="H107" s="803"/>
      <c r="I107" s="804"/>
      <c r="J107" s="805"/>
      <c r="K107" s="810"/>
      <c r="P107" s="728"/>
      <c r="Q107" s="728"/>
      <c r="R107" s="728"/>
      <c r="S107" s="728"/>
      <c r="T107" s="728"/>
      <c r="U107" s="728"/>
      <c r="V107" s="728"/>
    </row>
    <row r="108" spans="1:22" ht="21.95" customHeight="1">
      <c r="A108" s="806"/>
      <c r="B108" s="806"/>
      <c r="C108" s="803"/>
      <c r="D108" s="806"/>
      <c r="E108" s="806"/>
      <c r="F108" s="807"/>
      <c r="G108" s="802"/>
      <c r="H108" s="803"/>
      <c r="I108" s="804"/>
      <c r="J108" s="805"/>
      <c r="K108" s="760"/>
      <c r="P108" s="728"/>
      <c r="Q108" s="728"/>
      <c r="R108" s="728"/>
      <c r="S108" s="728"/>
      <c r="T108" s="728"/>
      <c r="U108" s="728"/>
      <c r="V108" s="728"/>
    </row>
    <row r="109" spans="1:22" ht="21.95" customHeight="1">
      <c r="A109" s="806"/>
      <c r="B109" s="806"/>
      <c r="C109" s="803"/>
      <c r="D109" s="806"/>
      <c r="E109" s="806"/>
      <c r="F109" s="807"/>
      <c r="G109" s="802"/>
      <c r="H109" s="803"/>
      <c r="I109" s="804"/>
      <c r="J109" s="805"/>
      <c r="K109" s="760"/>
      <c r="P109" s="728"/>
      <c r="Q109" s="728"/>
      <c r="R109" s="728"/>
      <c r="S109" s="728"/>
      <c r="T109" s="728"/>
      <c r="U109" s="728"/>
      <c r="V109" s="728"/>
    </row>
    <row r="110" spans="1:22">
      <c r="A110" s="806"/>
      <c r="B110" s="806"/>
      <c r="C110" s="803"/>
      <c r="D110" s="806"/>
      <c r="E110" s="806"/>
      <c r="F110" s="807"/>
      <c r="G110" s="802"/>
      <c r="H110" s="803"/>
      <c r="I110" s="804"/>
      <c r="J110" s="805"/>
      <c r="K110" s="810"/>
      <c r="P110" s="728"/>
      <c r="Q110" s="728"/>
      <c r="R110" s="728"/>
      <c r="S110" s="728"/>
      <c r="T110" s="728"/>
      <c r="U110" s="728"/>
      <c r="V110" s="728"/>
    </row>
    <row r="111" spans="1:22" ht="21.95" customHeight="1">
      <c r="A111" s="806"/>
      <c r="B111" s="806"/>
      <c r="C111" s="803"/>
      <c r="D111" s="806"/>
      <c r="E111" s="806"/>
      <c r="F111" s="811"/>
      <c r="G111" s="802"/>
      <c r="H111" s="803"/>
      <c r="I111" s="815"/>
      <c r="J111" s="805"/>
      <c r="K111" s="816"/>
      <c r="P111" s="728"/>
      <c r="Q111" s="728"/>
      <c r="R111" s="728"/>
      <c r="S111" s="728"/>
      <c r="T111" s="728"/>
      <c r="U111" s="728"/>
      <c r="V111" s="728"/>
    </row>
    <row r="112" spans="1:22" ht="35.1" customHeight="1">
      <c r="A112" s="814"/>
      <c r="B112" s="814"/>
      <c r="C112" s="803"/>
      <c r="D112" s="814"/>
      <c r="E112" s="814"/>
      <c r="F112" s="817"/>
      <c r="G112" s="802"/>
      <c r="H112" s="803"/>
      <c r="I112" s="804"/>
      <c r="J112" s="805"/>
      <c r="K112" s="760"/>
      <c r="P112" s="728"/>
      <c r="Q112" s="728"/>
      <c r="R112" s="728"/>
      <c r="S112" s="728"/>
      <c r="T112" s="728"/>
      <c r="U112" s="728"/>
      <c r="V112" s="728"/>
    </row>
    <row r="113" spans="1:22" ht="21.95" customHeight="1">
      <c r="A113" s="814"/>
      <c r="B113" s="814"/>
      <c r="C113" s="803"/>
      <c r="D113" s="814"/>
      <c r="E113" s="814"/>
      <c r="F113" s="818"/>
      <c r="G113" s="802"/>
      <c r="H113" s="803"/>
      <c r="I113" s="815"/>
      <c r="J113" s="805"/>
      <c r="K113" s="760"/>
      <c r="P113" s="728"/>
      <c r="Q113" s="728"/>
      <c r="R113" s="728"/>
      <c r="S113" s="728"/>
      <c r="T113" s="728"/>
      <c r="U113" s="728"/>
      <c r="V113" s="728"/>
    </row>
    <row r="114" spans="1:22" ht="21.95" customHeight="1">
      <c r="A114" s="814"/>
      <c r="B114" s="814"/>
      <c r="C114" s="803"/>
      <c r="D114" s="814"/>
      <c r="E114" s="814"/>
      <c r="F114" s="818"/>
      <c r="G114" s="802"/>
      <c r="H114" s="803"/>
      <c r="I114" s="815"/>
      <c r="J114" s="805"/>
      <c r="K114" s="760"/>
      <c r="P114" s="728"/>
      <c r="Q114" s="728"/>
      <c r="R114" s="728"/>
      <c r="S114" s="728"/>
      <c r="T114" s="728"/>
      <c r="U114" s="728"/>
      <c r="V114" s="728"/>
    </row>
    <row r="115" spans="1:22" ht="24" customHeight="1">
      <c r="A115" s="800"/>
      <c r="B115" s="800"/>
      <c r="C115" s="871"/>
      <c r="D115" s="800"/>
      <c r="E115" s="800"/>
      <c r="F115" s="819"/>
      <c r="G115" s="802"/>
      <c r="H115" s="803"/>
      <c r="I115" s="804"/>
      <c r="J115" s="805"/>
      <c r="K115" s="760"/>
      <c r="P115" s="728"/>
      <c r="Q115" s="728"/>
      <c r="R115" s="728"/>
      <c r="S115" s="728"/>
      <c r="T115" s="728"/>
      <c r="U115" s="728"/>
      <c r="V115" s="728"/>
    </row>
    <row r="116" spans="1:22" ht="24" customHeight="1">
      <c r="A116" s="814"/>
      <c r="B116" s="814"/>
      <c r="C116" s="803"/>
      <c r="D116" s="814"/>
      <c r="E116" s="814"/>
      <c r="F116" s="820"/>
      <c r="G116" s="802"/>
      <c r="H116" s="803"/>
      <c r="I116" s="804"/>
      <c r="J116" s="805"/>
      <c r="K116" s="760"/>
      <c r="P116" s="728"/>
      <c r="Q116" s="728"/>
      <c r="R116" s="728"/>
      <c r="S116" s="728"/>
      <c r="T116" s="728"/>
      <c r="U116" s="728"/>
      <c r="V116" s="728"/>
    </row>
    <row r="117" spans="1:22" ht="24" customHeight="1">
      <c r="A117" s="806"/>
      <c r="B117" s="806"/>
      <c r="C117" s="803"/>
      <c r="D117" s="806"/>
      <c r="E117" s="806"/>
      <c r="F117" s="807"/>
      <c r="G117" s="802"/>
      <c r="H117" s="803"/>
      <c r="I117" s="804"/>
      <c r="J117" s="805"/>
      <c r="K117" s="760"/>
      <c r="P117" s="728"/>
      <c r="Q117" s="728"/>
      <c r="R117" s="728"/>
      <c r="S117" s="728"/>
      <c r="T117" s="728"/>
      <c r="U117" s="728"/>
      <c r="V117" s="728"/>
    </row>
    <row r="118" spans="1:22" ht="24" customHeight="1">
      <c r="A118" s="814"/>
      <c r="B118" s="814"/>
      <c r="C118" s="803"/>
      <c r="D118" s="814"/>
      <c r="E118" s="814"/>
      <c r="F118" s="818"/>
      <c r="G118" s="802"/>
      <c r="H118" s="803"/>
      <c r="I118" s="815"/>
      <c r="J118" s="805"/>
      <c r="K118" s="760"/>
      <c r="P118" s="728"/>
      <c r="Q118" s="728"/>
      <c r="R118" s="728"/>
      <c r="S118" s="728"/>
      <c r="T118" s="728"/>
      <c r="U118" s="728"/>
      <c r="V118" s="728"/>
    </row>
    <row r="119" spans="1:22" ht="24" customHeight="1">
      <c r="A119" s="800"/>
      <c r="B119" s="800"/>
      <c r="C119" s="871"/>
      <c r="D119" s="800"/>
      <c r="E119" s="800"/>
      <c r="F119" s="801"/>
      <c r="G119" s="802"/>
      <c r="H119" s="803"/>
      <c r="I119" s="804"/>
      <c r="J119" s="805"/>
      <c r="K119" s="760"/>
      <c r="P119" s="728"/>
      <c r="Q119" s="728"/>
      <c r="R119" s="728"/>
      <c r="S119" s="728"/>
      <c r="T119" s="728"/>
      <c r="U119" s="728"/>
      <c r="V119" s="728"/>
    </row>
    <row r="120" spans="1:22" ht="35.1" customHeight="1">
      <c r="A120" s="806"/>
      <c r="B120" s="806"/>
      <c r="C120" s="803"/>
      <c r="D120" s="806"/>
      <c r="E120" s="806"/>
      <c r="F120" s="807"/>
      <c r="G120" s="802"/>
      <c r="H120" s="803"/>
      <c r="I120" s="815"/>
      <c r="J120" s="805"/>
      <c r="K120" s="816"/>
      <c r="P120" s="728"/>
      <c r="Q120" s="728"/>
      <c r="R120" s="728"/>
      <c r="S120" s="728"/>
      <c r="T120" s="728"/>
      <c r="U120" s="728"/>
      <c r="V120" s="728"/>
    </row>
    <row r="121" spans="1:22" ht="24" customHeight="1">
      <c r="A121" s="806"/>
      <c r="B121" s="806"/>
      <c r="C121" s="803"/>
      <c r="D121" s="806"/>
      <c r="E121" s="806"/>
      <c r="F121" s="807"/>
      <c r="G121" s="814"/>
      <c r="H121" s="803"/>
      <c r="I121" s="815"/>
      <c r="J121" s="805"/>
      <c r="K121" s="760"/>
      <c r="P121" s="728"/>
      <c r="Q121" s="728"/>
      <c r="R121" s="728"/>
      <c r="S121" s="728"/>
      <c r="T121" s="728"/>
      <c r="U121" s="728"/>
      <c r="V121" s="728"/>
    </row>
    <row r="122" spans="1:22" ht="24" customHeight="1">
      <c r="A122" s="814"/>
      <c r="B122" s="814"/>
      <c r="C122" s="803"/>
      <c r="D122" s="814"/>
      <c r="E122" s="814"/>
      <c r="F122" s="807"/>
      <c r="G122" s="814"/>
      <c r="H122" s="803"/>
      <c r="I122" s="815"/>
      <c r="J122" s="805"/>
      <c r="K122" s="760"/>
      <c r="P122" s="728"/>
      <c r="Q122" s="728"/>
      <c r="R122" s="728"/>
      <c r="S122" s="728"/>
      <c r="T122" s="728"/>
      <c r="U122" s="728"/>
      <c r="V122" s="728"/>
    </row>
    <row r="123" spans="1:22" ht="24" customHeight="1">
      <c r="A123" s="814"/>
      <c r="B123" s="814"/>
      <c r="C123" s="803"/>
      <c r="D123" s="814"/>
      <c r="E123" s="814"/>
      <c r="F123" s="807"/>
      <c r="G123" s="814"/>
      <c r="H123" s="803"/>
      <c r="I123" s="815"/>
      <c r="J123" s="805"/>
      <c r="K123" s="760"/>
      <c r="P123" s="728"/>
      <c r="Q123" s="728"/>
      <c r="R123" s="728"/>
      <c r="S123" s="728"/>
      <c r="T123" s="728"/>
      <c r="U123" s="728"/>
      <c r="V123" s="728"/>
    </row>
    <row r="124" spans="1:22" ht="24" customHeight="1">
      <c r="A124" s="814"/>
      <c r="B124" s="814"/>
      <c r="C124" s="803"/>
      <c r="D124" s="814"/>
      <c r="E124" s="814"/>
      <c r="F124" s="807"/>
      <c r="G124" s="814"/>
      <c r="H124" s="803"/>
      <c r="I124" s="815"/>
      <c r="J124" s="805"/>
      <c r="K124" s="760"/>
      <c r="P124" s="728"/>
      <c r="Q124" s="728"/>
      <c r="R124" s="728"/>
      <c r="S124" s="728"/>
      <c r="T124" s="728"/>
      <c r="U124" s="728"/>
      <c r="V124" s="728"/>
    </row>
    <row r="125" spans="1:22" ht="24" customHeight="1">
      <c r="A125" s="814"/>
      <c r="B125" s="814"/>
      <c r="C125" s="803"/>
      <c r="D125" s="814"/>
      <c r="E125" s="814"/>
      <c r="F125" s="807"/>
      <c r="G125" s="814"/>
      <c r="H125" s="803"/>
      <c r="I125" s="815"/>
      <c r="J125" s="805"/>
      <c r="K125" s="760"/>
      <c r="P125" s="728"/>
      <c r="Q125" s="728"/>
      <c r="R125" s="728"/>
      <c r="S125" s="728"/>
      <c r="T125" s="728"/>
      <c r="U125" s="728"/>
      <c r="V125" s="728"/>
    </row>
    <row r="126" spans="1:22" ht="24" customHeight="1">
      <c r="A126" s="814"/>
      <c r="B126" s="814"/>
      <c r="C126" s="803"/>
      <c r="D126" s="814"/>
      <c r="E126" s="814"/>
      <c r="F126" s="807"/>
      <c r="G126" s="814"/>
      <c r="H126" s="803"/>
      <c r="I126" s="815"/>
      <c r="J126" s="805"/>
      <c r="K126" s="760"/>
      <c r="P126" s="728"/>
      <c r="Q126" s="728"/>
      <c r="R126" s="728"/>
      <c r="S126" s="728"/>
      <c r="T126" s="728"/>
      <c r="U126" s="728"/>
      <c r="V126" s="728"/>
    </row>
    <row r="127" spans="1:22" ht="24" customHeight="1">
      <c r="A127" s="814"/>
      <c r="B127" s="814"/>
      <c r="C127" s="803"/>
      <c r="D127" s="814"/>
      <c r="E127" s="814"/>
      <c r="F127" s="807"/>
      <c r="G127" s="814"/>
      <c r="H127" s="803"/>
      <c r="I127" s="815"/>
      <c r="J127" s="805"/>
      <c r="K127" s="760"/>
      <c r="P127" s="728"/>
      <c r="Q127" s="728"/>
      <c r="R127" s="728"/>
      <c r="S127" s="728"/>
      <c r="T127" s="728"/>
      <c r="U127" s="728"/>
      <c r="V127" s="728"/>
    </row>
    <row r="128" spans="1:22" ht="35.1" customHeight="1">
      <c r="A128" s="800"/>
      <c r="B128" s="800"/>
      <c r="C128" s="871"/>
      <c r="D128" s="800"/>
      <c r="E128" s="800"/>
      <c r="F128" s="801"/>
      <c r="G128" s="802"/>
      <c r="H128" s="803"/>
      <c r="I128" s="804"/>
      <c r="J128" s="805"/>
      <c r="K128" s="760"/>
      <c r="P128" s="728"/>
      <c r="Q128" s="728"/>
      <c r="R128" s="728"/>
      <c r="S128" s="728"/>
      <c r="T128" s="728"/>
      <c r="U128" s="728"/>
      <c r="V128" s="728"/>
    </row>
    <row r="129" spans="1:22" ht="24" customHeight="1">
      <c r="A129" s="806"/>
      <c r="B129" s="806"/>
      <c r="C129" s="803"/>
      <c r="D129" s="806"/>
      <c r="E129" s="806"/>
      <c r="F129" s="821"/>
      <c r="G129" s="802"/>
      <c r="H129" s="803"/>
      <c r="I129" s="815"/>
      <c r="J129" s="805"/>
      <c r="K129" s="816"/>
      <c r="P129" s="728"/>
      <c r="Q129" s="728"/>
      <c r="R129" s="728"/>
      <c r="S129" s="728"/>
      <c r="T129" s="728"/>
      <c r="U129" s="728"/>
      <c r="V129" s="728"/>
    </row>
    <row r="130" spans="1:22" ht="24" customHeight="1">
      <c r="A130" s="806"/>
      <c r="B130" s="806"/>
      <c r="C130" s="803"/>
      <c r="D130" s="806"/>
      <c r="E130" s="806"/>
      <c r="F130" s="807"/>
      <c r="G130" s="814"/>
      <c r="H130" s="803"/>
      <c r="I130" s="815"/>
      <c r="J130" s="805"/>
      <c r="K130" s="760"/>
      <c r="P130" s="728"/>
      <c r="Q130" s="728"/>
      <c r="R130" s="728"/>
      <c r="S130" s="728"/>
      <c r="T130" s="728"/>
      <c r="U130" s="728"/>
      <c r="V130" s="728"/>
    </row>
    <row r="131" spans="1:22" ht="35.1" customHeight="1">
      <c r="A131" s="806"/>
      <c r="B131" s="806"/>
      <c r="C131" s="803"/>
      <c r="D131" s="806"/>
      <c r="E131" s="806"/>
      <c r="F131" s="801"/>
      <c r="G131" s="802"/>
      <c r="H131" s="803"/>
      <c r="I131" s="804"/>
      <c r="J131" s="805"/>
      <c r="K131" s="760"/>
      <c r="P131" s="728"/>
      <c r="Q131" s="728"/>
      <c r="R131" s="728"/>
      <c r="S131" s="728"/>
      <c r="T131" s="728"/>
      <c r="U131" s="728"/>
      <c r="V131" s="728"/>
    </row>
    <row r="132" spans="1:22" ht="24" customHeight="1">
      <c r="A132" s="800"/>
      <c r="B132" s="800"/>
      <c r="C132" s="871"/>
      <c r="D132" s="800"/>
      <c r="E132" s="800"/>
      <c r="F132" s="822"/>
      <c r="G132" s="814"/>
      <c r="H132" s="803"/>
      <c r="I132" s="805"/>
      <c r="J132" s="805"/>
      <c r="K132" s="760"/>
      <c r="P132" s="728"/>
      <c r="Q132" s="728"/>
      <c r="R132" s="728"/>
      <c r="S132" s="728"/>
      <c r="T132" s="728"/>
      <c r="U132" s="728"/>
      <c r="V132" s="728"/>
    </row>
    <row r="133" spans="1:22" ht="24" customHeight="1">
      <c r="A133" s="800"/>
      <c r="B133" s="800"/>
      <c r="C133" s="871"/>
      <c r="D133" s="800"/>
      <c r="E133" s="800"/>
      <c r="F133" s="822"/>
      <c r="G133" s="814"/>
      <c r="H133" s="803"/>
      <c r="I133" s="804"/>
      <c r="J133" s="805"/>
      <c r="K133" s="760"/>
      <c r="P133" s="728"/>
      <c r="Q133" s="728"/>
      <c r="R133" s="728"/>
      <c r="S133" s="728"/>
      <c r="T133" s="728"/>
      <c r="U133" s="728"/>
      <c r="V133" s="728"/>
    </row>
    <row r="134" spans="1:22" ht="24" customHeight="1">
      <c r="A134" s="800"/>
      <c r="B134" s="800"/>
      <c r="C134" s="871"/>
      <c r="D134" s="800"/>
      <c r="E134" s="800"/>
      <c r="F134" s="822"/>
      <c r="G134" s="814"/>
      <c r="H134" s="803"/>
      <c r="I134" s="805"/>
      <c r="J134" s="805"/>
      <c r="K134" s="760"/>
      <c r="P134" s="728"/>
      <c r="Q134" s="728"/>
      <c r="R134" s="728"/>
      <c r="S134" s="728"/>
      <c r="T134" s="728"/>
      <c r="U134" s="728"/>
      <c r="V134" s="728"/>
    </row>
    <row r="135" spans="1:22" ht="24" customHeight="1">
      <c r="A135" s="800"/>
      <c r="B135" s="800"/>
      <c r="C135" s="871"/>
      <c r="D135" s="800"/>
      <c r="E135" s="800"/>
      <c r="F135" s="822"/>
      <c r="G135" s="814"/>
      <c r="H135" s="803"/>
      <c r="I135" s="805"/>
      <c r="J135" s="805"/>
      <c r="K135" s="760"/>
      <c r="P135" s="728"/>
      <c r="Q135" s="728"/>
      <c r="R135" s="728"/>
      <c r="S135" s="728"/>
      <c r="T135" s="728"/>
      <c r="U135" s="728"/>
      <c r="V135" s="728"/>
    </row>
    <row r="136" spans="1:22" ht="35.1" customHeight="1">
      <c r="A136" s="800"/>
      <c r="B136" s="800"/>
      <c r="C136" s="871"/>
      <c r="D136" s="800"/>
      <c r="E136" s="800"/>
      <c r="F136" s="807"/>
      <c r="G136" s="814"/>
      <c r="H136" s="803"/>
      <c r="I136" s="805"/>
      <c r="J136" s="805"/>
      <c r="K136" s="760"/>
      <c r="P136" s="728"/>
      <c r="Q136" s="728"/>
      <c r="R136" s="728"/>
      <c r="S136" s="728"/>
      <c r="T136" s="728"/>
      <c r="U136" s="728"/>
      <c r="V136" s="728"/>
    </row>
    <row r="137" spans="1:22" ht="30" customHeight="1">
      <c r="A137" s="800"/>
      <c r="B137" s="800"/>
      <c r="C137" s="871"/>
      <c r="D137" s="800"/>
      <c r="E137" s="800"/>
      <c r="F137" s="807"/>
      <c r="G137" s="814"/>
      <c r="H137" s="803"/>
      <c r="I137" s="805"/>
      <c r="J137" s="805"/>
      <c r="K137" s="760"/>
      <c r="P137" s="728"/>
      <c r="Q137" s="728"/>
      <c r="R137" s="728"/>
      <c r="S137" s="728"/>
      <c r="T137" s="728"/>
      <c r="U137" s="728"/>
      <c r="V137" s="728"/>
    </row>
    <row r="138" spans="1:22" ht="26.1" customHeight="1">
      <c r="A138" s="800"/>
      <c r="B138" s="800"/>
      <c r="C138" s="871"/>
      <c r="D138" s="800"/>
      <c r="E138" s="800"/>
      <c r="F138" s="801"/>
      <c r="G138" s="802"/>
      <c r="H138" s="803"/>
      <c r="I138" s="804"/>
      <c r="J138" s="805"/>
      <c r="K138" s="760"/>
      <c r="P138" s="728"/>
      <c r="Q138" s="728"/>
      <c r="R138" s="728"/>
      <c r="S138" s="728"/>
      <c r="T138" s="728"/>
      <c r="U138" s="728"/>
      <c r="V138" s="728"/>
    </row>
    <row r="139" spans="1:22" ht="30" customHeight="1">
      <c r="A139" s="806"/>
      <c r="B139" s="806"/>
      <c r="C139" s="803"/>
      <c r="D139" s="806"/>
      <c r="E139" s="806"/>
      <c r="F139" s="822"/>
      <c r="G139" s="814"/>
      <c r="H139" s="803"/>
      <c r="I139" s="805"/>
      <c r="J139" s="805"/>
      <c r="K139" s="760"/>
      <c r="P139" s="728"/>
      <c r="Q139" s="728"/>
      <c r="R139" s="728"/>
      <c r="S139" s="728"/>
      <c r="T139" s="728"/>
      <c r="U139" s="728"/>
      <c r="V139" s="728"/>
    </row>
    <row r="140" spans="1:22" ht="30" customHeight="1">
      <c r="A140" s="806"/>
      <c r="B140" s="806"/>
      <c r="C140" s="803"/>
      <c r="D140" s="806"/>
      <c r="E140" s="806"/>
      <c r="F140" s="822"/>
      <c r="G140" s="814"/>
      <c r="H140" s="803"/>
      <c r="I140" s="805"/>
      <c r="J140" s="805"/>
      <c r="K140" s="760"/>
      <c r="P140" s="728"/>
      <c r="Q140" s="728"/>
      <c r="R140" s="728"/>
      <c r="S140" s="728"/>
      <c r="T140" s="728"/>
      <c r="U140" s="728"/>
      <c r="V140" s="728"/>
    </row>
    <row r="141" spans="1:22" ht="30" customHeight="1">
      <c r="A141" s="806"/>
      <c r="B141" s="806"/>
      <c r="C141" s="803"/>
      <c r="D141" s="806"/>
      <c r="E141" s="806"/>
      <c r="F141" s="822"/>
      <c r="G141" s="814"/>
      <c r="H141" s="803"/>
      <c r="I141" s="805"/>
      <c r="J141" s="805"/>
      <c r="K141" s="760"/>
      <c r="P141" s="728"/>
      <c r="Q141" s="728"/>
      <c r="R141" s="728"/>
      <c r="S141" s="728"/>
      <c r="T141" s="728"/>
      <c r="U141" s="728"/>
      <c r="V141" s="728"/>
    </row>
    <row r="142" spans="1:22" ht="30" customHeight="1">
      <c r="A142" s="806"/>
      <c r="B142" s="806"/>
      <c r="C142" s="803"/>
      <c r="D142" s="806"/>
      <c r="E142" s="806"/>
      <c r="F142" s="822"/>
      <c r="G142" s="814"/>
      <c r="H142" s="803"/>
      <c r="I142" s="805"/>
      <c r="J142" s="805"/>
      <c r="K142" s="760"/>
      <c r="P142" s="728"/>
      <c r="Q142" s="728"/>
      <c r="R142" s="728"/>
      <c r="S142" s="728"/>
      <c r="T142" s="728"/>
      <c r="U142" s="728"/>
      <c r="V142" s="728"/>
    </row>
    <row r="143" spans="1:22" ht="33" customHeight="1">
      <c r="A143" s="823"/>
      <c r="B143" s="823"/>
      <c r="C143" s="871"/>
      <c r="D143" s="823"/>
      <c r="E143" s="823"/>
      <c r="F143" s="801"/>
      <c r="G143" s="802"/>
      <c r="H143" s="803"/>
      <c r="I143" s="804"/>
      <c r="J143" s="805"/>
      <c r="K143" s="760"/>
      <c r="P143" s="728"/>
      <c r="Q143" s="728"/>
      <c r="R143" s="728"/>
      <c r="S143" s="728"/>
      <c r="T143" s="728"/>
      <c r="U143" s="728"/>
      <c r="V143" s="728"/>
    </row>
    <row r="144" spans="1:22" ht="24" customHeight="1">
      <c r="A144" s="824"/>
      <c r="B144" s="824"/>
      <c r="C144" s="825"/>
      <c r="D144" s="824"/>
      <c r="E144" s="824"/>
      <c r="F144" s="822"/>
      <c r="G144" s="824"/>
      <c r="H144" s="825"/>
      <c r="I144" s="805"/>
      <c r="J144" s="805"/>
      <c r="K144" s="760"/>
      <c r="P144" s="728"/>
      <c r="Q144" s="728"/>
      <c r="R144" s="728"/>
      <c r="S144" s="728"/>
      <c r="T144" s="728"/>
      <c r="U144" s="728"/>
      <c r="V144" s="728"/>
    </row>
    <row r="145" spans="1:22" ht="24" customHeight="1">
      <c r="A145" s="824"/>
      <c r="B145" s="824"/>
      <c r="C145" s="825"/>
      <c r="D145" s="824"/>
      <c r="E145" s="824"/>
      <c r="F145" s="822"/>
      <c r="G145" s="824"/>
      <c r="H145" s="825"/>
      <c r="I145" s="805"/>
      <c r="J145" s="805"/>
      <c r="K145" s="760"/>
      <c r="P145" s="728"/>
      <c r="Q145" s="728"/>
      <c r="R145" s="728"/>
      <c r="S145" s="728"/>
      <c r="T145" s="728"/>
      <c r="U145" s="728"/>
      <c r="V145" s="728"/>
    </row>
    <row r="146" spans="1:22" ht="24" customHeight="1">
      <c r="A146" s="824"/>
      <c r="B146" s="824"/>
      <c r="C146" s="825"/>
      <c r="D146" s="824"/>
      <c r="E146" s="824"/>
      <c r="F146" s="822"/>
      <c r="G146" s="824"/>
      <c r="H146" s="825"/>
      <c r="I146" s="805"/>
      <c r="J146" s="805"/>
      <c r="K146" s="760"/>
      <c r="P146" s="728"/>
      <c r="Q146" s="728"/>
      <c r="R146" s="728"/>
      <c r="S146" s="728"/>
      <c r="T146" s="728"/>
      <c r="U146" s="728"/>
      <c r="V146" s="728"/>
    </row>
    <row r="147" spans="1:22" ht="24" customHeight="1">
      <c r="A147" s="824"/>
      <c r="B147" s="824"/>
      <c r="C147" s="825"/>
      <c r="D147" s="824"/>
      <c r="E147" s="824"/>
      <c r="F147" s="822"/>
      <c r="G147" s="824"/>
      <c r="H147" s="825"/>
      <c r="I147" s="805"/>
      <c r="J147" s="805"/>
      <c r="K147" s="760"/>
      <c r="P147" s="728"/>
      <c r="Q147" s="728"/>
      <c r="R147" s="728"/>
      <c r="S147" s="728"/>
      <c r="T147" s="728"/>
      <c r="U147" s="728"/>
      <c r="V147" s="728"/>
    </row>
    <row r="148" spans="1:22" ht="24" customHeight="1">
      <c r="A148" s="824"/>
      <c r="B148" s="824"/>
      <c r="C148" s="825"/>
      <c r="D148" s="824"/>
      <c r="E148" s="824"/>
      <c r="F148" s="822"/>
      <c r="G148" s="824"/>
      <c r="H148" s="825"/>
      <c r="I148" s="805"/>
      <c r="J148" s="805"/>
      <c r="K148" s="760"/>
      <c r="P148" s="728"/>
      <c r="Q148" s="728"/>
      <c r="R148" s="728"/>
      <c r="S148" s="728"/>
      <c r="T148" s="728"/>
      <c r="U148" s="728"/>
      <c r="V148" s="728"/>
    </row>
    <row r="149" spans="1:22" ht="26.1" customHeight="1">
      <c r="A149" s="814"/>
      <c r="B149" s="814"/>
      <c r="C149" s="803"/>
      <c r="D149" s="814"/>
      <c r="E149" s="814"/>
      <c r="F149" s="1134"/>
      <c r="G149" s="1134"/>
      <c r="H149" s="1134"/>
      <c r="I149" s="805"/>
      <c r="J149" s="805"/>
      <c r="K149" s="760"/>
      <c r="P149" s="728"/>
      <c r="Q149" s="728"/>
      <c r="R149" s="728"/>
      <c r="S149" s="728"/>
      <c r="T149" s="728"/>
      <c r="U149" s="728"/>
      <c r="V149" s="728"/>
    </row>
    <row r="150" spans="1:22" ht="26.1" customHeight="1">
      <c r="A150" s="824"/>
      <c r="B150" s="824"/>
      <c r="C150" s="825"/>
      <c r="D150" s="824"/>
      <c r="E150" s="824"/>
      <c r="F150" s="1128"/>
      <c r="G150" s="1128"/>
      <c r="H150" s="1128"/>
      <c r="I150" s="805"/>
      <c r="J150" s="805"/>
      <c r="K150" s="760"/>
      <c r="P150" s="728"/>
      <c r="Q150" s="728"/>
      <c r="R150" s="728"/>
      <c r="S150" s="728"/>
      <c r="T150" s="728"/>
      <c r="U150" s="728"/>
      <c r="V150" s="728"/>
    </row>
    <row r="151" spans="1:22" ht="26.1" customHeight="1">
      <c r="A151" s="824"/>
      <c r="B151" s="824"/>
      <c r="C151" s="825"/>
      <c r="D151" s="824"/>
      <c r="E151" s="824"/>
      <c r="F151" s="1129"/>
      <c r="G151" s="1129"/>
      <c r="H151" s="1129"/>
      <c r="I151" s="805"/>
      <c r="J151" s="805"/>
      <c r="K151" s="760"/>
      <c r="P151" s="728"/>
      <c r="Q151" s="728"/>
      <c r="R151" s="728"/>
      <c r="S151" s="728"/>
      <c r="T151" s="728"/>
      <c r="U151" s="728"/>
      <c r="V151" s="728"/>
    </row>
    <row r="152" spans="1:22">
      <c r="A152" s="783"/>
      <c r="B152" s="783"/>
      <c r="C152" s="785"/>
      <c r="D152" s="783"/>
      <c r="E152" s="783"/>
      <c r="F152" s="760"/>
      <c r="G152" s="783"/>
      <c r="H152" s="785"/>
      <c r="I152" s="760"/>
      <c r="J152" s="760"/>
      <c r="K152" s="760"/>
      <c r="P152" s="728"/>
      <c r="Q152" s="728"/>
      <c r="R152" s="728"/>
      <c r="S152" s="728"/>
      <c r="T152" s="728"/>
      <c r="U152" s="728"/>
      <c r="V152" s="728"/>
    </row>
    <row r="153" spans="1:22">
      <c r="A153" s="783"/>
      <c r="B153" s="783"/>
      <c r="C153" s="785"/>
      <c r="D153" s="783"/>
      <c r="E153" s="783"/>
      <c r="F153" s="760"/>
      <c r="G153" s="783"/>
      <c r="H153" s="785"/>
      <c r="I153" s="760"/>
      <c r="J153" s="760"/>
      <c r="K153" s="760"/>
      <c r="P153" s="728"/>
      <c r="Q153" s="728"/>
      <c r="R153" s="728"/>
      <c r="S153" s="728"/>
      <c r="T153" s="728"/>
      <c r="U153" s="728"/>
      <c r="V153" s="728"/>
    </row>
    <row r="154" spans="1:22">
      <c r="A154" s="783"/>
      <c r="B154" s="783"/>
      <c r="C154" s="785"/>
      <c r="D154" s="783"/>
      <c r="E154" s="783"/>
      <c r="F154" s="760"/>
      <c r="G154" s="783"/>
      <c r="H154" s="785"/>
      <c r="I154" s="760"/>
      <c r="J154" s="760"/>
      <c r="K154" s="760"/>
      <c r="P154" s="728"/>
      <c r="Q154" s="728"/>
      <c r="R154" s="728"/>
      <c r="S154" s="728"/>
      <c r="T154" s="728"/>
      <c r="U154" s="728"/>
      <c r="V154" s="728"/>
    </row>
    <row r="155" spans="1:22">
      <c r="A155" s="783"/>
      <c r="B155" s="783"/>
      <c r="C155" s="785"/>
      <c r="D155" s="783"/>
      <c r="E155" s="783"/>
      <c r="F155" s="760"/>
      <c r="G155" s="783"/>
      <c r="H155" s="785"/>
      <c r="I155" s="760"/>
      <c r="J155" s="760"/>
      <c r="K155" s="760"/>
      <c r="P155" s="728"/>
      <c r="Q155" s="728"/>
      <c r="R155" s="728"/>
      <c r="S155" s="728"/>
      <c r="T155" s="728"/>
      <c r="U155" s="728"/>
      <c r="V155" s="728"/>
    </row>
    <row r="156" spans="1:22">
      <c r="A156" s="783"/>
      <c r="B156" s="783"/>
      <c r="C156" s="785"/>
      <c r="D156" s="783"/>
      <c r="E156" s="783"/>
      <c r="F156" s="760"/>
      <c r="G156" s="783"/>
      <c r="H156" s="785"/>
      <c r="I156" s="760"/>
      <c r="J156" s="760"/>
      <c r="K156" s="760"/>
      <c r="P156" s="728"/>
      <c r="Q156" s="728"/>
      <c r="R156" s="728"/>
      <c r="S156" s="728"/>
      <c r="T156" s="728"/>
      <c r="U156" s="728"/>
      <c r="V156" s="728"/>
    </row>
    <row r="157" spans="1:22">
      <c r="A157" s="783"/>
      <c r="B157" s="783"/>
      <c r="C157" s="785"/>
      <c r="D157" s="783"/>
      <c r="E157" s="783"/>
      <c r="F157" s="760"/>
      <c r="G157" s="783"/>
      <c r="H157" s="785"/>
      <c r="I157" s="760"/>
      <c r="J157" s="760"/>
      <c r="K157" s="760"/>
      <c r="P157" s="728"/>
      <c r="Q157" s="728"/>
      <c r="R157" s="728"/>
      <c r="S157" s="728"/>
      <c r="T157" s="728"/>
      <c r="U157" s="728"/>
      <c r="V157" s="728"/>
    </row>
    <row r="158" spans="1:22">
      <c r="A158" s="783"/>
      <c r="B158" s="783"/>
      <c r="C158" s="785"/>
      <c r="D158" s="783"/>
      <c r="E158" s="783"/>
      <c r="F158" s="760"/>
      <c r="G158" s="783"/>
      <c r="H158" s="785"/>
      <c r="I158" s="760"/>
      <c r="J158" s="760"/>
      <c r="K158" s="760"/>
      <c r="P158" s="728"/>
      <c r="Q158" s="728"/>
      <c r="R158" s="728"/>
      <c r="S158" s="728"/>
      <c r="T158" s="728"/>
      <c r="U158" s="728"/>
      <c r="V158" s="728"/>
    </row>
    <row r="159" spans="1:22">
      <c r="A159" s="783"/>
      <c r="B159" s="783"/>
      <c r="C159" s="785"/>
      <c r="D159" s="783"/>
      <c r="E159" s="783"/>
      <c r="F159" s="760"/>
      <c r="G159" s="783"/>
      <c r="H159" s="785"/>
      <c r="I159" s="760"/>
      <c r="J159" s="760"/>
      <c r="K159" s="760"/>
      <c r="P159" s="728"/>
      <c r="Q159" s="728"/>
      <c r="R159" s="728"/>
      <c r="S159" s="728"/>
      <c r="T159" s="728"/>
      <c r="U159" s="728"/>
      <c r="V159" s="728"/>
    </row>
  </sheetData>
  <sheetProtection formatColumns="0" formatRows="0" selectLockedCells="1"/>
  <dataConsolidate/>
  <customSheetViews>
    <customSheetView guid="{9AABADBB-0C61-4F6E-8EBA-FB1F391DCDF7}" scale="70" printArea="1" hiddenRows="1" hiddenColumns="1" state="hidden" view="pageBreakPreview">
      <selection activeCell="I12" sqref="I12"/>
      <pageMargins left="0.25" right="0.25" top="1" bottom="1" header="0.5" footer="0.5"/>
      <printOptions horizontalCentered="1"/>
      <pageSetup paperSize="9" scale="43" orientation="portrait" r:id="rId1"/>
      <headerFooter alignWithMargins="0">
        <oddHeader>&amp;R&amp;"Book Antiqua,Bold"Schedule-1
 Page &amp;P of &amp;N</oddHeader>
      </headerFooter>
    </customSheetView>
    <customSheetView guid="{17F5C48B-526E-48D2-9F97-823D578F9893}" printArea="1" hiddenColumns="1" view="pageBreakPreview" topLeftCell="A11">
      <selection activeCell="E20" sqref="E20"/>
      <pageMargins left="0.25" right="0.25" top="1" bottom="1" header="0.5" footer="0.5"/>
      <printOptions horizontalCentered="1"/>
      <pageSetup paperSize="9" scale="79" orientation="landscape" r:id="rId2"/>
      <headerFooter alignWithMargins="0">
        <oddHeader>&amp;R&amp;"Book Antiqua,Bold"Schedule-1
 Page &amp;P of &amp;N</oddHeader>
      </headerFooter>
    </customSheetView>
    <customSheetView guid="{E81F0721-C35D-4189-B675-E46A21339863}" scale="70" printArea="1" hiddenColumns="1" view="pageBreakPreview" topLeftCell="A28">
      <selection activeCell="I406" sqref="I406"/>
      <pageMargins left="0.25" right="0.25" top="1" bottom="1" header="0.5" footer="0.5"/>
      <printOptions horizontalCentered="1"/>
      <pageSetup paperSize="9" scale="79" orientation="landscape" r:id="rId3"/>
      <headerFooter alignWithMargins="0">
        <oddHeader>&amp;R&amp;"Book Antiqua,Bold"Schedule-1
 Page &amp;P of &amp;N</oddHead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4"/>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9"/>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0"/>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5"/>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6"/>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9154002C-6C58-44C9-AE93-0E761C3D01FD}" scale="70" printArea="1" hiddenRows="1" hiddenColumns="1" state="hidden" view="pageBreakPreview">
      <selection activeCell="I12" sqref="I12"/>
      <pageMargins left="0.25" right="0.25" top="1" bottom="1" header="0.5" footer="0.5"/>
      <printOptions horizontalCentered="1"/>
      <pageSetup paperSize="9" scale="43" orientation="portrait" r:id="rId21"/>
      <headerFooter alignWithMargins="0">
        <oddHeader>&amp;R&amp;"Book Antiqua,Bold"Schedule-1
 Page &amp;P of &amp;N</oddHeader>
      </headerFooter>
    </customSheetView>
  </customSheetViews>
  <mergeCells count="29">
    <mergeCell ref="A88:K88"/>
    <mergeCell ref="A91:H91"/>
    <mergeCell ref="B55:K55"/>
    <mergeCell ref="B56:K56"/>
    <mergeCell ref="F149:H149"/>
    <mergeCell ref="A97:K97"/>
    <mergeCell ref="F150:H150"/>
    <mergeCell ref="F151:H151"/>
    <mergeCell ref="F92:H92"/>
    <mergeCell ref="F93:H93"/>
    <mergeCell ref="F94:H94"/>
    <mergeCell ref="F95:H95"/>
    <mergeCell ref="A15:K15"/>
    <mergeCell ref="A3:K3"/>
    <mergeCell ref="A5:K5"/>
    <mergeCell ref="A9:H9"/>
    <mergeCell ref="C10:E10"/>
    <mergeCell ref="C13:E13"/>
    <mergeCell ref="C11:E11"/>
    <mergeCell ref="C12:E12"/>
    <mergeCell ref="I8:J8"/>
    <mergeCell ref="A20:K20"/>
    <mergeCell ref="A32:K32"/>
    <mergeCell ref="F51:H51"/>
    <mergeCell ref="A87:K87"/>
    <mergeCell ref="F52:H52"/>
    <mergeCell ref="A54:K54"/>
    <mergeCell ref="G58:H58"/>
    <mergeCell ref="G59:H59"/>
  </mergeCells>
  <phoneticPr fontId="5" type="noConversion"/>
  <conditionalFormatting sqref="C21:C31">
    <cfRule type="expression" dxfId="38" priority="81" stopIfTrue="1">
      <formula>B21&gt;0</formula>
    </cfRule>
  </conditionalFormatting>
  <conditionalFormatting sqref="C33:C41">
    <cfRule type="expression" dxfId="37" priority="346" stopIfTrue="1">
      <formula>B33&gt;0</formula>
    </cfRule>
  </conditionalFormatting>
  <conditionalFormatting sqref="C43:C49">
    <cfRule type="expression" dxfId="36" priority="3014" stopIfTrue="1">
      <formula>B43&gt;0</formula>
    </cfRule>
  </conditionalFormatting>
  <conditionalFormatting sqref="E21:E25">
    <cfRule type="expression" dxfId="35" priority="65" stopIfTrue="1">
      <formula>D21&gt;0</formula>
    </cfRule>
  </conditionalFormatting>
  <conditionalFormatting sqref="E27:E31">
    <cfRule type="expression" dxfId="34" priority="38" stopIfTrue="1">
      <formula>D27&gt;0</formula>
    </cfRule>
  </conditionalFormatting>
  <conditionalFormatting sqref="E33:E41">
    <cfRule type="expression" dxfId="33" priority="18" stopIfTrue="1">
      <formula>D33&gt;0</formula>
    </cfRule>
  </conditionalFormatting>
  <conditionalFormatting sqref="E43:E49">
    <cfRule type="expression" dxfId="32" priority="1" stopIfTrue="1">
      <formula>D43&gt;0</formula>
    </cfRule>
  </conditionalFormatting>
  <conditionalFormatting sqref="I21:I31">
    <cfRule type="expression" dxfId="31" priority="23" stopIfTrue="1">
      <formula>H21&gt;0</formula>
    </cfRule>
  </conditionalFormatting>
  <conditionalFormatting sqref="I33:I49">
    <cfRule type="expression" dxfId="30" priority="22" stopIfTrue="1">
      <formula>H33&gt;0</formula>
    </cfRule>
  </conditionalFormatting>
  <conditionalFormatting sqref="I111 K111 I118 K120 I120:I127 K129 I129:I130">
    <cfRule type="cellIs" dxfId="29" priority="3017" stopIfTrue="1" operator="equal">
      <formula>"a"</formula>
    </cfRule>
  </conditionalFormatting>
  <conditionalFormatting sqref="K104:K105 K108:K109 K112:K114 K117:K118 K121:K127 K130 K132:K137 K139:K142 K144:K148">
    <cfRule type="expression" dxfId="28" priority="3016" stopIfTrue="1">
      <formula>I104=""</formula>
    </cfRule>
  </conditionalFormatting>
  <conditionalFormatting sqref="O17">
    <cfRule type="colorScale" priority="93">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C59:C65537 E57:E65537 E1:E9 E50:E54 C50:C54 E14:E19 C1:C9 C21 E42 E26 C26 C14:C19" xr:uid="{00000000-0002-0000-0400-000000000000}"/>
    <dataValidation type="decimal" operator="greaterThan" allowBlank="1" showInputMessage="1" showErrorMessage="1" error="Enter only Numeric Value greater than zero or leave the cell blank !" sqref="I21:I49" xr:uid="{00000000-0002-0000-0400-000001000000}">
      <formula1>0</formula1>
    </dataValidation>
    <dataValidation type="whole" operator="greaterThan" allowBlank="1" showInputMessage="1" showErrorMessage="1" error="Enter only Numeric Value greater than zero or leave the cell blank !" sqref="C27:C49 C22:C25" xr:uid="{00000000-0002-0000-0400-000002000000}">
      <formula1>1</formula1>
    </dataValidation>
    <dataValidation type="list" operator="greaterThan" allowBlank="1" showInputMessage="1" showErrorMessage="1" error="Enter only Numeric Value greater than zero or leave the cell blank !" sqref="E21:E25 E43:E49 E27:E41" xr:uid="{00000000-0002-0000-0400-000003000000}">
      <formula1>"confirmed,0%,5%,12%,18%,28%"</formula1>
    </dataValidation>
  </dataValidations>
  <printOptions horizontalCentered="1"/>
  <pageMargins left="0.25" right="0.25" top="1" bottom="1" header="0.5" footer="0.5"/>
  <pageSetup paperSize="9" scale="43" orientation="portrait" r:id="rId22"/>
  <headerFooter alignWithMargins="0">
    <oddHeader>&amp;R&amp;"Book Antiqua,Bold"Schedule-1
 Page &amp;P of &amp;N</oddHeader>
  </headerFooter>
  <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SheetLayoutView="100" workbookViewId="0">
      <selection activeCell="G71" sqref="G71"/>
    </sheetView>
  </sheetViews>
  <sheetFormatPr defaultColWidth="9" defaultRowHeight="16.5"/>
  <cols>
    <col min="1" max="1" width="11.375" style="325" customWidth="1"/>
    <col min="2" max="2" width="32.75" style="325" customWidth="1"/>
    <col min="3" max="3" width="7.625" style="325" customWidth="1"/>
    <col min="4" max="4" width="9.625" style="325" customWidth="1"/>
    <col min="5" max="5" width="11.625" style="324" customWidth="1"/>
    <col min="6" max="6" width="20" style="324" customWidth="1"/>
    <col min="7" max="7" width="11.625" style="324" customWidth="1"/>
    <col min="8" max="8" width="19.75" style="359" customWidth="1"/>
    <col min="9" max="9" width="9" style="245"/>
    <col min="10" max="13" width="9" style="79"/>
    <col min="14" max="14" width="14.25" style="38" customWidth="1"/>
    <col min="15" max="15" width="24.125" style="38" customWidth="1"/>
    <col min="16" max="16" width="11.125" style="1" customWidth="1"/>
    <col min="17" max="17" width="12.75" style="1" customWidth="1"/>
    <col min="18" max="18" width="11.375" style="342" customWidth="1"/>
    <col min="19" max="19" width="10.375" style="38" customWidth="1"/>
    <col min="20" max="20" width="17.75" style="38" customWidth="1"/>
    <col min="21" max="21" width="10.5" style="38" customWidth="1"/>
    <col min="22" max="22" width="12.375" style="38" customWidth="1"/>
    <col min="23" max="24" width="9" style="1"/>
    <col min="25" max="25" width="10.875" style="38" customWidth="1"/>
    <col min="26" max="26" width="18.75" style="38" customWidth="1"/>
    <col min="27" max="27" width="9" style="38"/>
    <col min="28" max="41" width="9" style="79"/>
    <col min="42" max="16384" width="9" style="322"/>
  </cols>
  <sheetData>
    <row r="1" spans="1:27" ht="18" customHeight="1">
      <c r="A1" s="59" t="str">
        <f>Cover!B3</f>
        <v>SRTS-II/C&amp;M/WC-4284/NIT-268(E)/2025---SR2/T/S-MISC/DOM/C00/25/04425; RFX:5002004385</v>
      </c>
      <c r="B1" s="66"/>
      <c r="C1" s="59"/>
      <c r="D1" s="59"/>
      <c r="E1" s="7"/>
      <c r="F1" s="7"/>
      <c r="G1" s="8" t="s">
        <v>410</v>
      </c>
      <c r="T1" s="376" t="s">
        <v>256</v>
      </c>
      <c r="U1" s="362">
        <f>SUMIF(G17:G70, "Direct",F17:F70)</f>
        <v>0</v>
      </c>
      <c r="Z1" s="362" t="str">
        <f>'Names of Bidder'!D6</f>
        <v>Others</v>
      </c>
      <c r="AA1" s="38" t="s">
        <v>257</v>
      </c>
    </row>
    <row r="2" spans="1:27" ht="14.1" customHeight="1">
      <c r="A2" s="323"/>
      <c r="B2" s="323"/>
      <c r="C2" s="323"/>
      <c r="D2" s="323"/>
      <c r="Q2" s="6"/>
      <c r="T2" s="376" t="s">
        <v>258</v>
      </c>
      <c r="U2" s="377" t="e">
        <f>#REF!-U1</f>
        <v>#REF!</v>
      </c>
      <c r="V2" s="344"/>
      <c r="Z2" s="362">
        <f>'Names of Bidder'!AA6</f>
        <v>0</v>
      </c>
    </row>
    <row r="3" spans="1:27" ht="49.5" customHeight="1">
      <c r="A3" s="1136" t="str">
        <f>Cover!$B$2</f>
        <v>Implementation of 3rd Party Filed Quality Assurance for 765kV D/c Koppal PS- Narendra (New) Transmission line (TL02)</v>
      </c>
      <c r="B3" s="1136"/>
      <c r="C3" s="1136"/>
      <c r="D3" s="1136"/>
      <c r="E3" s="1136"/>
      <c r="F3" s="1136"/>
      <c r="G3" s="1136"/>
      <c r="O3" s="4"/>
      <c r="P3" s="305"/>
      <c r="Q3" s="305"/>
      <c r="R3" s="305"/>
      <c r="T3" s="4"/>
      <c r="U3" s="1"/>
      <c r="W3" s="1137"/>
      <c r="X3" s="1137"/>
    </row>
    <row r="4" spans="1:27" ht="21.95" customHeight="1">
      <c r="A4" s="1138" t="s">
        <v>412</v>
      </c>
      <c r="B4" s="1138"/>
      <c r="C4" s="1138"/>
      <c r="D4" s="1138"/>
      <c r="E4" s="1138"/>
      <c r="F4" s="1138"/>
      <c r="G4" s="1138"/>
      <c r="O4" s="4"/>
      <c r="P4" s="305"/>
      <c r="Q4" s="305"/>
      <c r="R4" s="305"/>
      <c r="T4" s="4"/>
      <c r="U4" s="345"/>
      <c r="V4" s="344"/>
    </row>
    <row r="5" spans="1:27" ht="14.1" customHeight="1">
      <c r="O5" s="4"/>
      <c r="P5" s="305"/>
      <c r="Q5" s="305"/>
      <c r="R5" s="305"/>
      <c r="T5" s="4"/>
    </row>
    <row r="6" spans="1:27" ht="18" customHeight="1">
      <c r="A6" s="32" t="str">
        <f>"Bidder’s Name and Address (" &amp; MID('Names of Bidder'!B9,9, 20) &amp; ") :"</f>
        <v>Bidder’s Name and Address (Lead Partner) :</v>
      </c>
      <c r="B6" s="33"/>
      <c r="C6" s="32"/>
      <c r="D6" s="32"/>
      <c r="E6" s="63" t="s">
        <v>388</v>
      </c>
      <c r="F6" s="1"/>
      <c r="G6" s="33"/>
      <c r="O6" s="4"/>
      <c r="P6" s="305"/>
      <c r="Q6" s="305"/>
      <c r="R6" s="305"/>
      <c r="T6" s="4"/>
      <c r="U6" s="343"/>
    </row>
    <row r="7" spans="1:27" ht="35.25" customHeight="1">
      <c r="A7" s="1139" t="str">
        <f>IF('Names of Bidder'!D9="", "", IF('Names of Bidder'!D6= "JV (Joint Venture)", "JV of " &amp; Z8, ""))</f>
        <v/>
      </c>
      <c r="B7" s="1139"/>
      <c r="C7" s="1139"/>
      <c r="D7" s="1139"/>
      <c r="E7" s="62" t="s">
        <v>390</v>
      </c>
      <c r="F7" s="1"/>
      <c r="G7" s="33"/>
      <c r="O7" s="359"/>
      <c r="P7" s="346"/>
      <c r="Q7" s="346"/>
      <c r="R7" s="346"/>
      <c r="W7" s="1137"/>
      <c r="X7" s="1137"/>
    </row>
    <row r="8" spans="1:27" ht="18" customHeight="1">
      <c r="A8" s="32" t="s">
        <v>389</v>
      </c>
      <c r="B8" s="1140" t="str">
        <f>IF('Names of Bidder'!D9=0, "", 'Names of Bidder'!D9)</f>
        <v/>
      </c>
      <c r="C8" s="1140"/>
      <c r="D8" s="1140"/>
      <c r="E8" s="62" t="s">
        <v>392</v>
      </c>
      <c r="F8" s="1"/>
      <c r="G8" s="33"/>
      <c r="O8" s="4"/>
      <c r="P8" s="347"/>
      <c r="Q8" s="347"/>
      <c r="R8" s="347"/>
      <c r="Z8" s="362" t="str">
        <f>IF('Names of Bidder'!D7=1,'Names of Bidder'!D9&amp;" &amp; "&amp;'Names of Bidder'!D14,IF('Names of Bidder'!D7="2 or More",'Names of Bidder'!D9&amp;" , "&amp;'Names of Bidder'!D14&amp;" &amp; "&amp;'Names of Bidder'!D19,""))</f>
        <v xml:space="preserve"> ,  &amp; …….. …….. …….. …….. …….. …….. </v>
      </c>
    </row>
    <row r="9" spans="1:27" ht="18" customHeight="1">
      <c r="A9" s="32" t="s">
        <v>391</v>
      </c>
      <c r="B9" s="1140" t="str">
        <f>IF('Names of Bidder'!D10=0, "", 'Names of Bidder'!D10)</f>
        <v/>
      </c>
      <c r="C9" s="1140"/>
      <c r="D9" s="1140"/>
      <c r="E9" s="62" t="s">
        <v>393</v>
      </c>
      <c r="F9" s="1"/>
      <c r="G9" s="33"/>
      <c r="O9" s="4"/>
      <c r="P9" s="347"/>
      <c r="Q9" s="347"/>
      <c r="R9" s="347"/>
    </row>
    <row r="10" spans="1:27" ht="18" customHeight="1">
      <c r="A10" s="326"/>
      <c r="B10" s="1141" t="str">
        <f>IF('Names of Bidder'!D11=0, "", 'Names of Bidder'!D11)</f>
        <v/>
      </c>
      <c r="C10" s="1141"/>
      <c r="D10" s="1141"/>
      <c r="E10" s="327" t="s">
        <v>283</v>
      </c>
      <c r="G10" s="326"/>
      <c r="O10" s="359"/>
      <c r="P10" s="360"/>
      <c r="Q10" s="305"/>
      <c r="R10" s="348"/>
    </row>
    <row r="11" spans="1:27" ht="18" customHeight="1">
      <c r="A11" s="326"/>
      <c r="B11" s="1141" t="str">
        <f>IF('Names of Bidder'!D12=0, "", 'Names of Bidder'!D12)</f>
        <v/>
      </c>
      <c r="C11" s="1141"/>
      <c r="D11" s="1141"/>
      <c r="E11" s="327" t="s">
        <v>394</v>
      </c>
      <c r="G11" s="326"/>
      <c r="W11" s="1137"/>
      <c r="X11" s="1137"/>
    </row>
    <row r="12" spans="1:27" ht="14.1" customHeight="1">
      <c r="A12" s="326"/>
      <c r="B12" s="326"/>
      <c r="C12" s="326"/>
      <c r="D12" s="326"/>
      <c r="E12" s="32"/>
      <c r="F12" s="35"/>
      <c r="G12" s="35"/>
      <c r="Y12" s="349"/>
    </row>
    <row r="13" spans="1:27" ht="40.5" customHeight="1">
      <c r="A13" s="1142" t="s">
        <v>375</v>
      </c>
      <c r="B13" s="1142"/>
      <c r="C13" s="1142"/>
      <c r="D13" s="1142"/>
      <c r="E13" s="1142"/>
      <c r="F13" s="1142"/>
      <c r="G13" s="1142"/>
      <c r="H13" s="387"/>
      <c r="I13" s="247"/>
      <c r="J13" s="248"/>
      <c r="K13" s="248"/>
      <c r="L13" s="248"/>
      <c r="M13" s="248"/>
      <c r="Q13" s="6"/>
      <c r="U13" t="s">
        <v>416</v>
      </c>
      <c r="Y13" s="349"/>
    </row>
    <row r="14" spans="1:27" ht="14.1" customHeight="1">
      <c r="E14" s="7"/>
      <c r="F14" s="7"/>
      <c r="G14" s="8" t="s">
        <v>276</v>
      </c>
      <c r="P14" s="1143"/>
      <c r="Q14" s="1143"/>
      <c r="S14" s="1144"/>
      <c r="T14" s="1144"/>
      <c r="U14" t="s">
        <v>76</v>
      </c>
      <c r="W14" s="1137"/>
      <c r="X14" s="1137"/>
    </row>
    <row r="15" spans="1:27" ht="66" customHeight="1">
      <c r="A15" s="5" t="s">
        <v>360</v>
      </c>
      <c r="B15" s="5" t="s">
        <v>387</v>
      </c>
      <c r="C15" s="9" t="s">
        <v>352</v>
      </c>
      <c r="D15" s="9" t="s">
        <v>361</v>
      </c>
      <c r="E15" s="5" t="s">
        <v>362</v>
      </c>
      <c r="F15" s="5" t="s">
        <v>363</v>
      </c>
      <c r="G15" s="5" t="s">
        <v>395</v>
      </c>
      <c r="P15" s="306"/>
      <c r="Q15" s="306"/>
      <c r="S15" s="306"/>
      <c r="T15" s="306"/>
    </row>
    <row r="16" spans="1:27" ht="18" customHeight="1">
      <c r="A16" s="9">
        <v>1</v>
      </c>
      <c r="B16" s="9">
        <v>2</v>
      </c>
      <c r="C16" s="9">
        <v>3</v>
      </c>
      <c r="D16" s="9">
        <v>4</v>
      </c>
      <c r="E16" s="9">
        <v>5</v>
      </c>
      <c r="F16" s="9" t="s">
        <v>397</v>
      </c>
      <c r="G16" s="9">
        <v>7</v>
      </c>
      <c r="P16" s="183"/>
      <c r="Q16" s="183"/>
      <c r="S16" s="183"/>
      <c r="T16" s="183"/>
    </row>
    <row r="17" spans="1:10" s="465" customFormat="1" ht="66.75" customHeight="1">
      <c r="A17" s="464" t="e">
        <f>'Sch-1.'!#REF!</f>
        <v>#REF!</v>
      </c>
      <c r="B17" s="464" t="e">
        <f>'Sch-1.'!#REF!</f>
        <v>#REF!</v>
      </c>
      <c r="C17" s="464"/>
      <c r="D17" s="464"/>
      <c r="E17" s="562"/>
      <c r="F17" s="328"/>
      <c r="G17" s="563"/>
    </row>
    <row r="18" spans="1:10" s="465" customFormat="1" ht="18.75" customHeight="1">
      <c r="A18" s="464" t="e">
        <f>'Sch-1.'!#REF!</f>
        <v>#REF!</v>
      </c>
      <c r="B18" s="464" t="e">
        <f>'Sch-1.'!#REF!</f>
        <v>#REF!</v>
      </c>
      <c r="C18" s="464"/>
      <c r="D18" s="464"/>
      <c r="E18" s="562"/>
      <c r="F18" s="328"/>
      <c r="G18" s="563"/>
    </row>
    <row r="19" spans="1:10" s="465" customFormat="1" ht="15.75" customHeight="1">
      <c r="A19" s="464" t="e">
        <f>'Sch-1.'!#REF!</f>
        <v>#REF!</v>
      </c>
      <c r="B19" s="464" t="e">
        <f>'Sch-1.'!#REF!</f>
        <v>#REF!</v>
      </c>
      <c r="C19" s="464"/>
      <c r="D19" s="464"/>
      <c r="E19" s="562"/>
      <c r="F19" s="328"/>
      <c r="G19" s="563"/>
      <c r="J19" s="541"/>
    </row>
    <row r="20" spans="1:10" s="465" customFormat="1" ht="15.75" customHeight="1">
      <c r="A20" s="464" t="e">
        <f>'Sch-1.'!#REF!</f>
        <v>#REF!</v>
      </c>
      <c r="B20" s="464" t="e">
        <f>'Sch-1.'!#REF!</f>
        <v>#REF!</v>
      </c>
      <c r="C20" s="464" t="e">
        <f>'Sch-1.'!#REF!</f>
        <v>#REF!</v>
      </c>
      <c r="D20" s="464" t="e">
        <f>'Sch-1.'!#REF!</f>
        <v>#REF!</v>
      </c>
      <c r="E20" s="562" t="e">
        <f>'Sch-1.'!#REF!</f>
        <v>#REF!</v>
      </c>
      <c r="F20" s="328" t="e">
        <f>IF(E20=0, "Included",IF(ISERROR(D20*E20), E20, D20*E20))</f>
        <v>#REF!</v>
      </c>
      <c r="G20" s="563" t="e">
        <f>'Sch-1.'!#REF!</f>
        <v>#REF!</v>
      </c>
    </row>
    <row r="21" spans="1:10" s="465" customFormat="1" ht="15.75" customHeight="1">
      <c r="A21" s="464" t="e">
        <f>'Sch-1.'!#REF!</f>
        <v>#REF!</v>
      </c>
      <c r="B21" s="464" t="e">
        <f>'Sch-1.'!#REF!</f>
        <v>#REF!</v>
      </c>
      <c r="C21" s="464" t="e">
        <f>'Sch-1.'!#REF!</f>
        <v>#REF!</v>
      </c>
      <c r="D21" s="464" t="e">
        <f>'Sch-1.'!#REF!</f>
        <v>#REF!</v>
      </c>
      <c r="E21" s="562" t="e">
        <f>'Sch-1.'!#REF!</f>
        <v>#REF!</v>
      </c>
      <c r="F21" s="328" t="e">
        <f>IF(E21=0, "Included",IF(ISERROR(D21*E21), E21, D21*E21))</f>
        <v>#REF!</v>
      </c>
      <c r="G21" s="563" t="e">
        <f>'Sch-1.'!#REF!</f>
        <v>#REF!</v>
      </c>
    </row>
    <row r="22" spans="1:10" s="465" customFormat="1" ht="15.75" customHeight="1">
      <c r="A22" s="464"/>
      <c r="B22" s="464"/>
      <c r="C22" s="464"/>
      <c r="D22" s="464"/>
      <c r="E22" s="562"/>
      <c r="F22" s="328"/>
      <c r="G22" s="563"/>
    </row>
    <row r="23" spans="1:10" s="465" customFormat="1" ht="15.75" customHeight="1">
      <c r="A23" s="464" t="e">
        <f>'Sch-1.'!#REF!</f>
        <v>#REF!</v>
      </c>
      <c r="B23" s="464" t="e">
        <f>'Sch-1.'!#REF!</f>
        <v>#REF!</v>
      </c>
      <c r="C23" s="464"/>
      <c r="D23" s="464"/>
      <c r="E23" s="562"/>
      <c r="F23" s="328"/>
      <c r="G23" s="563"/>
    </row>
    <row r="24" spans="1:10" s="465" customFormat="1" ht="15.75" customHeight="1">
      <c r="A24" s="464" t="e">
        <f>'Sch-1.'!#REF!</f>
        <v>#REF!</v>
      </c>
      <c r="B24" s="464" t="e">
        <f>'Sch-1.'!#REF!</f>
        <v>#REF!</v>
      </c>
      <c r="C24" s="464" t="e">
        <f>'Sch-1.'!#REF!</f>
        <v>#REF!</v>
      </c>
      <c r="D24" s="464" t="e">
        <f>'Sch-1.'!#REF!</f>
        <v>#REF!</v>
      </c>
      <c r="E24" s="562" t="e">
        <f>'Sch-1.'!#REF!</f>
        <v>#REF!</v>
      </c>
      <c r="F24" s="328" t="e">
        <f>IF(E24=0, "Included",IF(ISERROR(D24*E24), E24, D24*E24))</f>
        <v>#REF!</v>
      </c>
      <c r="G24" s="563" t="e">
        <f>'Sch-1.'!#REF!</f>
        <v>#REF!</v>
      </c>
    </row>
    <row r="25" spans="1:10" s="465" customFormat="1" ht="15.75" customHeight="1">
      <c r="A25" s="464" t="e">
        <f>'Sch-1.'!#REF!</f>
        <v>#REF!</v>
      </c>
      <c r="B25" s="464" t="e">
        <f>'Sch-1.'!#REF!</f>
        <v>#REF!</v>
      </c>
      <c r="C25" s="464" t="e">
        <f>'Sch-1.'!#REF!</f>
        <v>#REF!</v>
      </c>
      <c r="D25" s="464" t="e">
        <f>'Sch-1.'!#REF!</f>
        <v>#REF!</v>
      </c>
      <c r="E25" s="562" t="e">
        <f>'Sch-1.'!#REF!</f>
        <v>#REF!</v>
      </c>
      <c r="F25" s="328" t="e">
        <f>IF(E25=0, "Included",IF(ISERROR(D25*E25), E25, D25*E25))</f>
        <v>#REF!</v>
      </c>
      <c r="G25" s="563" t="e">
        <f>'Sch-1.'!#REF!</f>
        <v>#REF!</v>
      </c>
    </row>
    <row r="26" spans="1:10" s="465" customFormat="1" ht="15.75" customHeight="1">
      <c r="A26" s="464"/>
      <c r="B26" s="464"/>
      <c r="C26" s="464"/>
      <c r="D26" s="464"/>
      <c r="E26" s="562"/>
      <c r="F26" s="328"/>
      <c r="G26" s="563"/>
    </row>
    <row r="27" spans="1:10" s="465" customFormat="1" ht="15.75" customHeight="1">
      <c r="A27" s="464" t="e">
        <f>'Sch-1.'!#REF!</f>
        <v>#REF!</v>
      </c>
      <c r="B27" s="464" t="e">
        <f>'Sch-1.'!#REF!</f>
        <v>#REF!</v>
      </c>
      <c r="C27" s="464"/>
      <c r="D27" s="464"/>
      <c r="E27" s="562"/>
      <c r="F27" s="328"/>
      <c r="G27" s="563"/>
    </row>
    <row r="28" spans="1:10" s="465" customFormat="1" ht="15.75" customHeight="1">
      <c r="A28" s="464" t="e">
        <f>'Sch-1.'!#REF!</f>
        <v>#REF!</v>
      </c>
      <c r="B28" s="464" t="e">
        <f>'Sch-1.'!#REF!</f>
        <v>#REF!</v>
      </c>
      <c r="C28" s="464" t="e">
        <f>'Sch-1.'!#REF!</f>
        <v>#REF!</v>
      </c>
      <c r="D28" s="464" t="e">
        <f>'Sch-1.'!#REF!</f>
        <v>#REF!</v>
      </c>
      <c r="E28" s="562" t="e">
        <f>'Sch-1.'!#REF!</f>
        <v>#REF!</v>
      </c>
      <c r="F28" s="328" t="e">
        <f>IF(E28=0, "Included",IF(ISERROR(D28*E28), E28, D28*E28))</f>
        <v>#REF!</v>
      </c>
      <c r="G28" s="563" t="e">
        <f>'Sch-1.'!#REF!</f>
        <v>#REF!</v>
      </c>
    </row>
    <row r="29" spans="1:10" s="465" customFormat="1" ht="15.75" customHeight="1">
      <c r="A29" s="464" t="e">
        <f>'Sch-1.'!#REF!</f>
        <v>#REF!</v>
      </c>
      <c r="B29" s="464" t="e">
        <f>'Sch-1.'!#REF!</f>
        <v>#REF!</v>
      </c>
      <c r="C29" s="464" t="e">
        <f>'Sch-1.'!#REF!</f>
        <v>#REF!</v>
      </c>
      <c r="D29" s="464" t="e">
        <f>'Sch-1.'!#REF!</f>
        <v>#REF!</v>
      </c>
      <c r="E29" s="562" t="e">
        <f>'Sch-1.'!#REF!</f>
        <v>#REF!</v>
      </c>
      <c r="F29" s="328" t="e">
        <f>IF(E29=0, "Included",IF(ISERROR(D29*E29), E29, D29*E29))</f>
        <v>#REF!</v>
      </c>
      <c r="G29" s="563" t="e">
        <f>'Sch-1.'!#REF!</f>
        <v>#REF!</v>
      </c>
    </row>
    <row r="30" spans="1:10" s="465" customFormat="1" ht="15.75" customHeight="1">
      <c r="A30" s="464"/>
      <c r="B30" s="464"/>
      <c r="C30" s="464"/>
      <c r="D30" s="464"/>
      <c r="E30" s="562"/>
      <c r="F30" s="328"/>
      <c r="G30" s="563"/>
    </row>
    <row r="31" spans="1:10" s="465" customFormat="1" ht="15.75" customHeight="1">
      <c r="A31" s="464" t="e">
        <f>'Sch-1.'!#REF!</f>
        <v>#REF!</v>
      </c>
      <c r="B31" s="464" t="e">
        <f>'Sch-1.'!#REF!</f>
        <v>#REF!</v>
      </c>
      <c r="C31" s="464"/>
      <c r="D31" s="464"/>
      <c r="E31" s="562"/>
      <c r="F31" s="328"/>
      <c r="G31" s="563"/>
    </row>
    <row r="32" spans="1:10" s="465" customFormat="1" ht="15.75" customHeight="1">
      <c r="A32" s="464" t="e">
        <f>'Sch-1.'!#REF!</f>
        <v>#REF!</v>
      </c>
      <c r="B32" s="464" t="e">
        <f>'Sch-1.'!#REF!</f>
        <v>#REF!</v>
      </c>
      <c r="C32" s="464"/>
      <c r="D32" s="464"/>
      <c r="E32" s="562"/>
      <c r="F32" s="328"/>
      <c r="G32" s="563"/>
    </row>
    <row r="33" spans="1:7" s="465" customFormat="1" ht="15.75" customHeight="1">
      <c r="A33" s="464" t="e">
        <f>'Sch-1.'!#REF!</f>
        <v>#REF!</v>
      </c>
      <c r="B33" s="464" t="e">
        <f>'Sch-1.'!#REF!</f>
        <v>#REF!</v>
      </c>
      <c r="C33" s="464" t="e">
        <f>'Sch-1.'!#REF!</f>
        <v>#REF!</v>
      </c>
      <c r="D33" s="464" t="e">
        <f>'Sch-1.'!#REF!</f>
        <v>#REF!</v>
      </c>
      <c r="E33" s="562" t="e">
        <f>'Sch-1.'!#REF!</f>
        <v>#REF!</v>
      </c>
      <c r="F33" s="328" t="e">
        <f t="shared" ref="F33:F68" si="0">IF(E33=0, "Included",IF(ISERROR(D33*E33), E33, D33*E33))</f>
        <v>#REF!</v>
      </c>
      <c r="G33" s="563" t="e">
        <f>'Sch-1.'!#REF!</f>
        <v>#REF!</v>
      </c>
    </row>
    <row r="34" spans="1:7" s="465" customFormat="1" ht="15.75" customHeight="1">
      <c r="A34" s="464" t="e">
        <f>'Sch-1.'!#REF!</f>
        <v>#REF!</v>
      </c>
      <c r="B34" s="464" t="e">
        <f>'Sch-1.'!#REF!</f>
        <v>#REF!</v>
      </c>
      <c r="C34" s="464" t="e">
        <f>'Sch-1.'!#REF!</f>
        <v>#REF!</v>
      </c>
      <c r="D34" s="464" t="e">
        <f>'Sch-1.'!#REF!</f>
        <v>#REF!</v>
      </c>
      <c r="E34" s="562" t="e">
        <f>'Sch-1.'!#REF!</f>
        <v>#REF!</v>
      </c>
      <c r="F34" s="328" t="e">
        <f t="shared" si="0"/>
        <v>#REF!</v>
      </c>
      <c r="G34" s="563" t="e">
        <f>'Sch-1.'!#REF!</f>
        <v>#REF!</v>
      </c>
    </row>
    <row r="35" spans="1:7" s="465" customFormat="1" ht="15.75" customHeight="1">
      <c r="A35" s="464"/>
      <c r="B35" s="464"/>
      <c r="C35" s="464"/>
      <c r="D35" s="464"/>
      <c r="E35" s="562"/>
      <c r="F35" s="328"/>
      <c r="G35" s="563"/>
    </row>
    <row r="36" spans="1:7" s="465" customFormat="1" ht="15.75" customHeight="1">
      <c r="A36" s="464" t="e">
        <f>'Sch-1.'!#REF!</f>
        <v>#REF!</v>
      </c>
      <c r="B36" s="464" t="e">
        <f>'Sch-1.'!#REF!</f>
        <v>#REF!</v>
      </c>
      <c r="C36" s="464"/>
      <c r="D36" s="464"/>
      <c r="E36" s="562"/>
      <c r="F36" s="328"/>
      <c r="G36" s="563"/>
    </row>
    <row r="37" spans="1:7" s="465" customFormat="1" ht="51" customHeight="1">
      <c r="A37" s="464" t="e">
        <f>'Sch-1.'!#REF!</f>
        <v>#REF!</v>
      </c>
      <c r="B37" s="464" t="e">
        <f>'Sch-1.'!#REF!</f>
        <v>#REF!</v>
      </c>
      <c r="C37" s="464" t="e">
        <f>'Sch-1.'!#REF!</f>
        <v>#REF!</v>
      </c>
      <c r="D37" s="464" t="e">
        <f>'Sch-1.'!#REF!</f>
        <v>#REF!</v>
      </c>
      <c r="E37" s="562" t="e">
        <f>'Sch-1.'!#REF!</f>
        <v>#REF!</v>
      </c>
      <c r="F37" s="328" t="e">
        <f t="shared" si="0"/>
        <v>#REF!</v>
      </c>
      <c r="G37" s="563" t="e">
        <f>'Sch-1.'!#REF!</f>
        <v>#REF!</v>
      </c>
    </row>
    <row r="38" spans="1:7" s="465" customFormat="1" ht="17.25" customHeight="1">
      <c r="A38" s="464" t="e">
        <f>'Sch-1.'!#REF!</f>
        <v>#REF!</v>
      </c>
      <c r="B38" s="464" t="e">
        <f>'Sch-1.'!#REF!</f>
        <v>#REF!</v>
      </c>
      <c r="C38" s="464" t="e">
        <f>'Sch-1.'!#REF!</f>
        <v>#REF!</v>
      </c>
      <c r="D38" s="464" t="e">
        <f>'Sch-1.'!#REF!</f>
        <v>#REF!</v>
      </c>
      <c r="E38" s="562" t="e">
        <f>'Sch-1.'!#REF!</f>
        <v>#REF!</v>
      </c>
      <c r="F38" s="328" t="e">
        <f t="shared" si="0"/>
        <v>#REF!</v>
      </c>
      <c r="G38" s="563" t="e">
        <f>'Sch-1.'!#REF!</f>
        <v>#REF!</v>
      </c>
    </row>
    <row r="39" spans="1:7" s="465" customFormat="1" ht="15.75" customHeight="1">
      <c r="A39" s="464" t="e">
        <f>'Sch-1.'!#REF!</f>
        <v>#REF!</v>
      </c>
      <c r="B39" s="464" t="e">
        <f>'Sch-1.'!#REF!</f>
        <v>#REF!</v>
      </c>
      <c r="C39" s="464" t="e">
        <f>'Sch-1.'!#REF!</f>
        <v>#REF!</v>
      </c>
      <c r="D39" s="464" t="e">
        <f>'Sch-1.'!#REF!</f>
        <v>#REF!</v>
      </c>
      <c r="E39" s="562" t="e">
        <f>'Sch-1.'!#REF!</f>
        <v>#REF!</v>
      </c>
      <c r="F39" s="328" t="e">
        <f t="shared" si="0"/>
        <v>#REF!</v>
      </c>
      <c r="G39" s="563" t="e">
        <f>'Sch-1.'!#REF!</f>
        <v>#REF!</v>
      </c>
    </row>
    <row r="40" spans="1:7" s="465" customFormat="1" ht="15.75" customHeight="1">
      <c r="A40" s="464" t="e">
        <f>'Sch-1.'!#REF!</f>
        <v>#REF!</v>
      </c>
      <c r="B40" s="464" t="e">
        <f>'Sch-1.'!#REF!</f>
        <v>#REF!</v>
      </c>
      <c r="C40" s="464" t="e">
        <f>'Sch-1.'!#REF!</f>
        <v>#REF!</v>
      </c>
      <c r="D40" s="464" t="e">
        <f>'Sch-1.'!#REF!</f>
        <v>#REF!</v>
      </c>
      <c r="E40" s="562" t="e">
        <f>'Sch-1.'!#REF!</f>
        <v>#REF!</v>
      </c>
      <c r="F40" s="328" t="e">
        <f t="shared" si="0"/>
        <v>#REF!</v>
      </c>
      <c r="G40" s="563" t="e">
        <f>'Sch-1.'!#REF!</f>
        <v>#REF!</v>
      </c>
    </row>
    <row r="41" spans="1:7" s="465" customFormat="1" ht="15.75" customHeight="1">
      <c r="A41" s="464" t="e">
        <f>'Sch-1.'!#REF!</f>
        <v>#REF!</v>
      </c>
      <c r="B41" s="464" t="e">
        <f>'Sch-1.'!#REF!</f>
        <v>#REF!</v>
      </c>
      <c r="C41" s="464" t="e">
        <f>'Sch-1.'!#REF!</f>
        <v>#REF!</v>
      </c>
      <c r="D41" s="464" t="e">
        <f>'Sch-1.'!#REF!</f>
        <v>#REF!</v>
      </c>
      <c r="E41" s="562" t="e">
        <f>'Sch-1.'!#REF!</f>
        <v>#REF!</v>
      </c>
      <c r="F41" s="328" t="e">
        <f t="shared" si="0"/>
        <v>#REF!</v>
      </c>
      <c r="G41" s="563" t="e">
        <f>'Sch-1.'!#REF!</f>
        <v>#REF!</v>
      </c>
    </row>
    <row r="42" spans="1:7" s="465" customFormat="1" ht="18.75" customHeight="1">
      <c r="A42" s="464" t="e">
        <f>'Sch-1.'!#REF!</f>
        <v>#REF!</v>
      </c>
      <c r="B42" s="464" t="e">
        <f>'Sch-1.'!#REF!</f>
        <v>#REF!</v>
      </c>
      <c r="C42" s="464" t="e">
        <f>'Sch-1.'!#REF!</f>
        <v>#REF!</v>
      </c>
      <c r="D42" s="464" t="e">
        <f>'Sch-1.'!#REF!</f>
        <v>#REF!</v>
      </c>
      <c r="E42" s="562" t="e">
        <f>'Sch-1.'!#REF!</f>
        <v>#REF!</v>
      </c>
      <c r="F42" s="328" t="e">
        <f t="shared" si="0"/>
        <v>#REF!</v>
      </c>
      <c r="G42" s="563" t="e">
        <f>'Sch-1.'!#REF!</f>
        <v>#REF!</v>
      </c>
    </row>
    <row r="43" spans="1:7" s="465" customFormat="1">
      <c r="A43" s="464"/>
      <c r="B43" s="464"/>
      <c r="C43" s="464"/>
      <c r="D43" s="464"/>
      <c r="E43" s="562"/>
      <c r="F43" s="328"/>
      <c r="G43" s="563"/>
    </row>
    <row r="44" spans="1:7" s="465" customFormat="1" ht="17.25" customHeight="1">
      <c r="A44" s="464" t="e">
        <f>'Sch-1.'!#REF!</f>
        <v>#REF!</v>
      </c>
      <c r="B44" s="464" t="e">
        <f>'Sch-1.'!#REF!</f>
        <v>#REF!</v>
      </c>
      <c r="C44" s="464"/>
      <c r="D44" s="464"/>
      <c r="E44" s="562"/>
      <c r="F44" s="328"/>
      <c r="G44" s="563"/>
    </row>
    <row r="45" spans="1:7" s="465" customFormat="1" ht="17.25" customHeight="1">
      <c r="A45" s="464" t="e">
        <f>'Sch-1.'!#REF!</f>
        <v>#REF!</v>
      </c>
      <c r="B45" s="464" t="e">
        <f>'Sch-1.'!#REF!</f>
        <v>#REF!</v>
      </c>
      <c r="C45" s="464" t="e">
        <f>'Sch-1.'!#REF!</f>
        <v>#REF!</v>
      </c>
      <c r="D45" s="464" t="e">
        <f>'Sch-1.'!#REF!</f>
        <v>#REF!</v>
      </c>
      <c r="E45" s="562" t="e">
        <f>'Sch-1.'!#REF!</f>
        <v>#REF!</v>
      </c>
      <c r="F45" s="328" t="e">
        <f t="shared" si="0"/>
        <v>#REF!</v>
      </c>
      <c r="G45" s="563" t="e">
        <f>'Sch-1.'!#REF!</f>
        <v>#REF!</v>
      </c>
    </row>
    <row r="46" spans="1:7" s="465" customFormat="1" ht="17.25" customHeight="1">
      <c r="A46" s="464"/>
      <c r="B46" s="464"/>
      <c r="C46" s="464"/>
      <c r="D46" s="464"/>
      <c r="E46" s="562"/>
      <c r="F46" s="328"/>
      <c r="G46" s="563"/>
    </row>
    <row r="47" spans="1:7" s="468" customFormat="1">
      <c r="A47" s="464" t="e">
        <f>'Sch-1.'!#REF!</f>
        <v>#REF!</v>
      </c>
      <c r="B47" s="464" t="e">
        <f>'Sch-1.'!#REF!</f>
        <v>#REF!</v>
      </c>
      <c r="C47" s="464"/>
      <c r="D47" s="464"/>
      <c r="E47" s="562"/>
      <c r="F47" s="328"/>
      <c r="G47" s="563"/>
    </row>
    <row r="48" spans="1:7" s="468" customFormat="1">
      <c r="A48" s="464" t="e">
        <f>'Sch-1.'!#REF!</f>
        <v>#REF!</v>
      </c>
      <c r="B48" s="464" t="e">
        <f>'Sch-1.'!#REF!</f>
        <v>#REF!</v>
      </c>
      <c r="C48" s="464" t="e">
        <f>'Sch-1.'!#REF!</f>
        <v>#REF!</v>
      </c>
      <c r="D48" s="464" t="e">
        <f>'Sch-1.'!#REF!</f>
        <v>#REF!</v>
      </c>
      <c r="E48" s="562" t="e">
        <f>'Sch-1.'!#REF!</f>
        <v>#REF!</v>
      </c>
      <c r="F48" s="328" t="e">
        <f t="shared" si="0"/>
        <v>#REF!</v>
      </c>
      <c r="G48" s="563" t="e">
        <f>'Sch-1.'!#REF!</f>
        <v>#REF!</v>
      </c>
    </row>
    <row r="49" spans="1:7" s="468" customFormat="1" ht="15" customHeight="1">
      <c r="A49" s="464" t="e">
        <f>'Sch-1.'!#REF!</f>
        <v>#REF!</v>
      </c>
      <c r="B49" s="464" t="e">
        <f>'Sch-1.'!#REF!</f>
        <v>#REF!</v>
      </c>
      <c r="C49" s="464" t="e">
        <f>'Sch-1.'!#REF!</f>
        <v>#REF!</v>
      </c>
      <c r="D49" s="464" t="e">
        <f>'Sch-1.'!#REF!</f>
        <v>#REF!</v>
      </c>
      <c r="E49" s="562" t="e">
        <f>'Sch-1.'!#REF!</f>
        <v>#REF!</v>
      </c>
      <c r="F49" s="328" t="e">
        <f t="shared" si="0"/>
        <v>#REF!</v>
      </c>
      <c r="G49" s="563" t="e">
        <f>'Sch-1.'!#REF!</f>
        <v>#REF!</v>
      </c>
    </row>
    <row r="50" spans="1:7" s="468" customFormat="1" ht="15" customHeight="1">
      <c r="A50" s="464" t="e">
        <f>'Sch-1.'!#REF!</f>
        <v>#REF!</v>
      </c>
      <c r="B50" s="464" t="e">
        <f>'Sch-1.'!#REF!</f>
        <v>#REF!</v>
      </c>
      <c r="C50" s="464" t="e">
        <f>'Sch-1.'!#REF!</f>
        <v>#REF!</v>
      </c>
      <c r="D50" s="464" t="e">
        <f>'Sch-1.'!#REF!</f>
        <v>#REF!</v>
      </c>
      <c r="E50" s="562" t="e">
        <f>'Sch-1.'!#REF!</f>
        <v>#REF!</v>
      </c>
      <c r="F50" s="328" t="e">
        <f t="shared" si="0"/>
        <v>#REF!</v>
      </c>
      <c r="G50" s="563" t="e">
        <f>'Sch-1.'!#REF!</f>
        <v>#REF!</v>
      </c>
    </row>
    <row r="51" spans="1:7" s="468" customFormat="1">
      <c r="A51" s="464" t="e">
        <f>'Sch-1.'!#REF!</f>
        <v>#REF!</v>
      </c>
      <c r="B51" s="464" t="e">
        <f>'Sch-1.'!#REF!</f>
        <v>#REF!</v>
      </c>
      <c r="C51" s="464" t="e">
        <f>'Sch-1.'!#REF!</f>
        <v>#REF!</v>
      </c>
      <c r="D51" s="464" t="e">
        <f>'Sch-1.'!#REF!</f>
        <v>#REF!</v>
      </c>
      <c r="E51" s="562" t="e">
        <f>'Sch-1.'!#REF!</f>
        <v>#REF!</v>
      </c>
      <c r="F51" s="328" t="e">
        <f t="shared" si="0"/>
        <v>#REF!</v>
      </c>
      <c r="G51" s="563" t="e">
        <f>'Sch-1.'!#REF!</f>
        <v>#REF!</v>
      </c>
    </row>
    <row r="52" spans="1:7" s="468" customFormat="1">
      <c r="A52" s="464"/>
      <c r="B52" s="464"/>
      <c r="C52" s="464"/>
      <c r="D52" s="464"/>
      <c r="E52" s="562"/>
      <c r="F52" s="328"/>
      <c r="G52" s="563"/>
    </row>
    <row r="53" spans="1:7" s="465" customFormat="1" ht="17.25" customHeight="1">
      <c r="A53" s="464" t="e">
        <f>'Sch-1.'!#REF!</f>
        <v>#REF!</v>
      </c>
      <c r="B53" s="464" t="e">
        <f>'Sch-1.'!#REF!</f>
        <v>#REF!</v>
      </c>
      <c r="C53" s="464"/>
      <c r="D53" s="464"/>
      <c r="E53" s="562"/>
      <c r="F53" s="328"/>
      <c r="G53" s="563"/>
    </row>
    <row r="54" spans="1:7" s="469" customFormat="1" ht="18">
      <c r="A54" s="464" t="e">
        <f>'Sch-1.'!#REF!</f>
        <v>#REF!</v>
      </c>
      <c r="B54" s="464" t="e">
        <f>'Sch-1.'!#REF!</f>
        <v>#REF!</v>
      </c>
      <c r="C54" s="464" t="e">
        <f>'Sch-1.'!#REF!</f>
        <v>#REF!</v>
      </c>
      <c r="D54" s="464" t="e">
        <f>'Sch-1.'!#REF!</f>
        <v>#REF!</v>
      </c>
      <c r="E54" s="562" t="e">
        <f>'Sch-1.'!#REF!</f>
        <v>#REF!</v>
      </c>
      <c r="F54" s="328" t="e">
        <f t="shared" si="0"/>
        <v>#REF!</v>
      </c>
      <c r="G54" s="563" t="e">
        <f>'Sch-1.'!#REF!</f>
        <v>#REF!</v>
      </c>
    </row>
    <row r="55" spans="1:7" s="465" customFormat="1">
      <c r="A55" s="464" t="e">
        <f>'Sch-1.'!#REF!</f>
        <v>#REF!</v>
      </c>
      <c r="B55" s="464" t="e">
        <f>'Sch-1.'!#REF!</f>
        <v>#REF!</v>
      </c>
      <c r="C55" s="464" t="e">
        <f>'Sch-1.'!#REF!</f>
        <v>#REF!</v>
      </c>
      <c r="D55" s="464" t="e">
        <f>'Sch-1.'!#REF!</f>
        <v>#REF!</v>
      </c>
      <c r="E55" s="562" t="e">
        <f>'Sch-1.'!#REF!</f>
        <v>#REF!</v>
      </c>
      <c r="F55" s="328" t="e">
        <f t="shared" si="0"/>
        <v>#REF!</v>
      </c>
      <c r="G55" s="563" t="e">
        <f>'Sch-1.'!#REF!</f>
        <v>#REF!</v>
      </c>
    </row>
    <row r="56" spans="1:7" s="465" customFormat="1" ht="18" customHeight="1">
      <c r="A56" s="464" t="e">
        <f>'Sch-1.'!#REF!</f>
        <v>#REF!</v>
      </c>
      <c r="B56" s="464" t="e">
        <f>'Sch-1.'!#REF!</f>
        <v>#REF!</v>
      </c>
      <c r="C56" s="464" t="e">
        <f>'Sch-1.'!#REF!</f>
        <v>#REF!</v>
      </c>
      <c r="D56" s="464" t="e">
        <f>'Sch-1.'!#REF!</f>
        <v>#REF!</v>
      </c>
      <c r="E56" s="562" t="e">
        <f>'Sch-1.'!#REF!</f>
        <v>#REF!</v>
      </c>
      <c r="F56" s="328" t="e">
        <f t="shared" si="0"/>
        <v>#REF!</v>
      </c>
      <c r="G56" s="563" t="e">
        <f>'Sch-1.'!#REF!</f>
        <v>#REF!</v>
      </c>
    </row>
    <row r="57" spans="1:7" s="465" customFormat="1" ht="18.75" customHeight="1">
      <c r="A57" s="464" t="e">
        <f>'Sch-1.'!#REF!</f>
        <v>#REF!</v>
      </c>
      <c r="B57" s="464" t="e">
        <f>'Sch-1.'!#REF!</f>
        <v>#REF!</v>
      </c>
      <c r="C57" s="464"/>
      <c r="D57" s="464"/>
      <c r="E57" s="562"/>
      <c r="F57" s="328"/>
      <c r="G57" s="563"/>
    </row>
    <row r="58" spans="1:7" s="465" customFormat="1" ht="18.75" customHeight="1">
      <c r="A58" s="464" t="e">
        <f>'Sch-1.'!#REF!</f>
        <v>#REF!</v>
      </c>
      <c r="B58" s="464" t="e">
        <f>'Sch-1.'!#REF!</f>
        <v>#REF!</v>
      </c>
      <c r="C58" s="464" t="e">
        <f>'Sch-1.'!#REF!</f>
        <v>#REF!</v>
      </c>
      <c r="D58" s="464" t="e">
        <f>'Sch-1.'!#REF!</f>
        <v>#REF!</v>
      </c>
      <c r="E58" s="562" t="e">
        <f>'Sch-1.'!#REF!</f>
        <v>#REF!</v>
      </c>
      <c r="F58" s="328" t="e">
        <f t="shared" si="0"/>
        <v>#REF!</v>
      </c>
      <c r="G58" s="563" t="e">
        <f>'Sch-1.'!#REF!</f>
        <v>#REF!</v>
      </c>
    </row>
    <row r="59" spans="1:7" s="469" customFormat="1" ht="18.75" customHeight="1">
      <c r="A59" s="464" t="e">
        <f>'Sch-1.'!#REF!</f>
        <v>#REF!</v>
      </c>
      <c r="B59" s="464" t="e">
        <f>'Sch-1.'!#REF!</f>
        <v>#REF!</v>
      </c>
      <c r="C59" s="464" t="e">
        <f>'Sch-1.'!#REF!</f>
        <v>#REF!</v>
      </c>
      <c r="D59" s="464" t="e">
        <f>'Sch-1.'!#REF!</f>
        <v>#REF!</v>
      </c>
      <c r="E59" s="562" t="e">
        <f>'Sch-1.'!#REF!</f>
        <v>#REF!</v>
      </c>
      <c r="F59" s="328" t="e">
        <f t="shared" si="0"/>
        <v>#REF!</v>
      </c>
      <c r="G59" s="563" t="e">
        <f>'Sch-1.'!#REF!</f>
        <v>#REF!</v>
      </c>
    </row>
    <row r="60" spans="1:7" s="465" customFormat="1" ht="18.75" customHeight="1">
      <c r="A60" s="464" t="e">
        <f>'Sch-1.'!#REF!</f>
        <v>#REF!</v>
      </c>
      <c r="B60" s="464" t="e">
        <f>'Sch-1.'!#REF!</f>
        <v>#REF!</v>
      </c>
      <c r="C60" s="464" t="e">
        <f>'Sch-1.'!#REF!</f>
        <v>#REF!</v>
      </c>
      <c r="D60" s="464" t="e">
        <f>'Sch-1.'!#REF!</f>
        <v>#REF!</v>
      </c>
      <c r="E60" s="562" t="e">
        <f>'Sch-1.'!#REF!</f>
        <v>#REF!</v>
      </c>
      <c r="F60" s="328" t="e">
        <f t="shared" si="0"/>
        <v>#REF!</v>
      </c>
      <c r="G60" s="563" t="e">
        <f>'Sch-1.'!#REF!</f>
        <v>#REF!</v>
      </c>
    </row>
    <row r="61" spans="1:7" s="465" customFormat="1" ht="17.25" customHeight="1">
      <c r="A61" s="464" t="e">
        <f>'Sch-1.'!#REF!</f>
        <v>#REF!</v>
      </c>
      <c r="B61" s="464" t="e">
        <f>'Sch-1.'!#REF!</f>
        <v>#REF!</v>
      </c>
      <c r="C61" s="464" t="e">
        <f>'Sch-1.'!#REF!</f>
        <v>#REF!</v>
      </c>
      <c r="D61" s="464" t="e">
        <f>'Sch-1.'!#REF!</f>
        <v>#REF!</v>
      </c>
      <c r="E61" s="562" t="e">
        <f>'Sch-1.'!#REF!</f>
        <v>#REF!</v>
      </c>
      <c r="F61" s="328" t="e">
        <f t="shared" si="0"/>
        <v>#REF!</v>
      </c>
      <c r="G61" s="563" t="e">
        <f>'Sch-1.'!#REF!</f>
        <v>#REF!</v>
      </c>
    </row>
    <row r="62" spans="1:7" s="465" customFormat="1" ht="17.25" customHeight="1">
      <c r="A62" s="464" t="e">
        <f>'Sch-1.'!#REF!</f>
        <v>#REF!</v>
      </c>
      <c r="B62" s="464" t="e">
        <f>'Sch-1.'!#REF!</f>
        <v>#REF!</v>
      </c>
      <c r="C62" s="464" t="e">
        <f>'Sch-1.'!#REF!</f>
        <v>#REF!</v>
      </c>
      <c r="D62" s="464" t="e">
        <f>'Sch-1.'!#REF!</f>
        <v>#REF!</v>
      </c>
      <c r="E62" s="562" t="e">
        <f>'Sch-1.'!#REF!</f>
        <v>#REF!</v>
      </c>
      <c r="F62" s="328" t="e">
        <f t="shared" si="0"/>
        <v>#REF!</v>
      </c>
      <c r="G62" s="563" t="e">
        <f>'Sch-1.'!#REF!</f>
        <v>#REF!</v>
      </c>
    </row>
    <row r="63" spans="1:7" s="465" customFormat="1" ht="17.25" customHeight="1">
      <c r="A63" s="464"/>
      <c r="B63" s="464"/>
      <c r="C63" s="464"/>
      <c r="D63" s="464"/>
      <c r="E63" s="562"/>
      <c r="F63" s="328"/>
      <c r="G63" s="563"/>
    </row>
    <row r="64" spans="1:7" s="465" customFormat="1" ht="17.25" customHeight="1">
      <c r="A64" s="464"/>
      <c r="B64" s="464"/>
      <c r="C64" s="464"/>
      <c r="D64" s="464"/>
      <c r="E64" s="562"/>
      <c r="F64" s="328"/>
      <c r="G64" s="563"/>
    </row>
    <row r="65" spans="1:22" s="465" customFormat="1" ht="17.25" customHeight="1">
      <c r="A65" s="464" t="e">
        <f>'Sch-1.'!#REF!</f>
        <v>#REF!</v>
      </c>
      <c r="B65" s="464" t="e">
        <f>'Sch-1.'!#REF!</f>
        <v>#REF!</v>
      </c>
      <c r="C65" s="464"/>
      <c r="D65" s="464"/>
      <c r="E65" s="562"/>
      <c r="F65" s="328"/>
      <c r="G65" s="563"/>
    </row>
    <row r="66" spans="1:22" s="465" customFormat="1" ht="17.25" customHeight="1">
      <c r="A66" s="464"/>
      <c r="B66" s="464" t="e">
        <f>'Sch-1.'!#REF!</f>
        <v>#REF!</v>
      </c>
      <c r="C66" s="464" t="e">
        <f>'Sch-1.'!#REF!</f>
        <v>#REF!</v>
      </c>
      <c r="D66" s="464" t="e">
        <f>'Sch-1.'!#REF!</f>
        <v>#REF!</v>
      </c>
      <c r="E66" s="562" t="e">
        <f>'Sch-1.'!#REF!</f>
        <v>#REF!</v>
      </c>
      <c r="F66" s="328" t="e">
        <f t="shared" si="0"/>
        <v>#REF!</v>
      </c>
      <c r="G66" s="563" t="e">
        <f>'Sch-1.'!#REF!</f>
        <v>#REF!</v>
      </c>
    </row>
    <row r="67" spans="1:22" s="465" customFormat="1" ht="17.25" customHeight="1">
      <c r="A67" s="464"/>
      <c r="B67" s="464" t="e">
        <f>'Sch-1.'!#REF!</f>
        <v>#REF!</v>
      </c>
      <c r="C67" s="464"/>
      <c r="D67" s="464"/>
      <c r="E67" s="562"/>
      <c r="F67" s="328"/>
      <c r="G67" s="563"/>
    </row>
    <row r="68" spans="1:22" s="465" customFormat="1" ht="17.25" customHeight="1">
      <c r="A68" s="464"/>
      <c r="B68" s="464" t="e">
        <f>'Sch-1.'!#REF!</f>
        <v>#REF!</v>
      </c>
      <c r="C68" s="464" t="e">
        <f>'Sch-1.'!#REF!</f>
        <v>#REF!</v>
      </c>
      <c r="D68" s="464" t="e">
        <f>'Sch-1.'!#REF!</f>
        <v>#REF!</v>
      </c>
      <c r="E68" s="562" t="e">
        <f>'Sch-1.'!#REF!</f>
        <v>#REF!</v>
      </c>
      <c r="F68" s="328" t="e">
        <f t="shared" si="0"/>
        <v>#REF!</v>
      </c>
      <c r="G68" s="563" t="e">
        <f>'Sch-1.'!#REF!</f>
        <v>#REF!</v>
      </c>
    </row>
    <row r="69" spans="1:22" s="465" customFormat="1" ht="17.25" customHeight="1">
      <c r="A69" s="464"/>
      <c r="B69" s="464" t="e">
        <f>'Sch-1.'!#REF!</f>
        <v>#REF!</v>
      </c>
      <c r="C69" s="464" t="e">
        <f>'Sch-1.'!#REF!</f>
        <v>#REF!</v>
      </c>
      <c r="D69" s="464" t="e">
        <f>'Sch-1.'!#REF!</f>
        <v>#REF!</v>
      </c>
      <c r="E69" s="562" t="e">
        <f>'Sch-1.'!#REF!</f>
        <v>#REF!</v>
      </c>
      <c r="F69" s="328" t="e">
        <f>IF(E69=0, "Included",IF(ISERROR(D69*E69), E69, D69*E69))</f>
        <v>#REF!</v>
      </c>
      <c r="G69" s="563" t="e">
        <f>'Sch-1.'!#REF!</f>
        <v>#REF!</v>
      </c>
    </row>
    <row r="70" spans="1:22" s="465" customFormat="1" ht="18" customHeight="1">
      <c r="A70" s="464"/>
      <c r="B70" s="464"/>
      <c r="C70" s="464"/>
      <c r="D70" s="464"/>
      <c r="E70" s="562"/>
      <c r="F70" s="328"/>
      <c r="G70" s="563"/>
    </row>
    <row r="71" spans="1:22" s="465" customFormat="1" ht="18" customHeight="1">
      <c r="A71" s="470"/>
      <c r="B71" s="401" t="s">
        <v>461</v>
      </c>
      <c r="C71" s="471"/>
      <c r="D71" s="472"/>
      <c r="E71" s="466"/>
      <c r="F71" s="328">
        <f>SUMIF(G18:G70,"Direct",F18:F70)</f>
        <v>0</v>
      </c>
      <c r="G71" s="473" t="s">
        <v>416</v>
      </c>
    </row>
    <row r="72" spans="1:22" s="465" customFormat="1" ht="18" customHeight="1">
      <c r="A72" s="470"/>
      <c r="B72" s="401" t="s">
        <v>462</v>
      </c>
      <c r="C72" s="471"/>
      <c r="D72" s="472"/>
      <c r="E72" s="466"/>
      <c r="F72" s="328">
        <f>SUMIF(G18:G70,"Bought-Out",F18:F70)</f>
        <v>0</v>
      </c>
      <c r="G72" s="473"/>
    </row>
    <row r="73" spans="1:22" ht="44.1" customHeight="1">
      <c r="A73" s="400"/>
      <c r="B73" s="401" t="s">
        <v>460</v>
      </c>
      <c r="C73" s="402"/>
      <c r="D73" s="403"/>
      <c r="E73" s="399"/>
      <c r="F73" s="399">
        <f>F71+F72</f>
        <v>0</v>
      </c>
      <c r="G73" s="404"/>
      <c r="I73" s="359"/>
      <c r="P73" s="354"/>
      <c r="Q73" s="353"/>
      <c r="S73" s="354"/>
      <c r="T73" s="353"/>
      <c r="V73" s="342"/>
    </row>
    <row r="74" spans="1:22" ht="26.1" customHeight="1">
      <c r="A74" s="329"/>
      <c r="B74" s="1145" t="s">
        <v>463</v>
      </c>
      <c r="C74" s="1145"/>
      <c r="D74" s="1145"/>
      <c r="E74" s="98"/>
      <c r="F74" s="98" t="e">
        <f>'Sch-7 Dis'!F19</f>
        <v>#REF!</v>
      </c>
      <c r="G74" s="10"/>
      <c r="I74" s="246"/>
      <c r="J74" s="179"/>
      <c r="K74" s="179"/>
      <c r="L74" s="179"/>
      <c r="M74" s="179"/>
      <c r="N74" s="1"/>
      <c r="O74" s="1"/>
      <c r="P74" s="88"/>
      <c r="Q74" s="353" t="e">
        <f>'Sch-7'!#REF!</f>
        <v>#REF!</v>
      </c>
      <c r="R74" s="6"/>
      <c r="S74" s="88"/>
      <c r="T74" s="353" t="e">
        <f>'Sch-7'!#REF!</f>
        <v>#REF!</v>
      </c>
      <c r="U74" s="1"/>
      <c r="V74" s="1"/>
    </row>
    <row r="75" spans="1:22" ht="26.1" customHeight="1">
      <c r="A75" s="405"/>
      <c r="B75" s="1147" t="s">
        <v>415</v>
      </c>
      <c r="C75" s="1147"/>
      <c r="D75" s="1147"/>
      <c r="E75" s="406"/>
      <c r="F75" s="406" t="e">
        <f>F73+F74</f>
        <v>#REF!</v>
      </c>
      <c r="G75" s="407"/>
      <c r="I75" s="246"/>
      <c r="J75" s="179"/>
      <c r="K75" s="179"/>
      <c r="L75" s="179"/>
      <c r="M75" s="179"/>
      <c r="N75" s="1"/>
      <c r="O75" s="1"/>
      <c r="P75" s="88"/>
      <c r="Q75" s="356" t="e">
        <f>SUM(#REF!,Q74)</f>
        <v>#REF!</v>
      </c>
      <c r="R75" s="11"/>
      <c r="S75" s="183"/>
      <c r="T75" s="356" t="e">
        <f>#REF!+T74</f>
        <v>#REF!</v>
      </c>
      <c r="U75" s="1"/>
      <c r="V75" s="357"/>
    </row>
    <row r="76" spans="1:22" ht="16.5" customHeight="1">
      <c r="A76" s="1148"/>
      <c r="B76" s="1148"/>
      <c r="C76" s="1148"/>
      <c r="D76" s="1148"/>
      <c r="E76" s="1148"/>
      <c r="F76" s="1148"/>
      <c r="G76" s="1148"/>
      <c r="P76" s="357" t="s">
        <v>261</v>
      </c>
      <c r="Q76" s="354" t="e">
        <f>F75-Q75</f>
        <v>#REF!</v>
      </c>
      <c r="S76" s="357" t="s">
        <v>278</v>
      </c>
      <c r="T76" s="354" t="e">
        <f>Q75-T75</f>
        <v>#REF!</v>
      </c>
    </row>
    <row r="77" spans="1:22" ht="16.5" customHeight="1">
      <c r="B77" s="1149" t="str">
        <f>IF((18-COUNTA(G17:G70))&gt;0,"Do not leave Mode of Transaction Blank for any item. "&amp;(18-COUNTA(G17:G70))&amp;" item(s) is(are) left blank, if you leave it blank, the same shall be deemed to be 'Bought-out'", " ")</f>
        <v xml:space="preserve"> </v>
      </c>
      <c r="C77" s="1149"/>
      <c r="D77" s="1149"/>
      <c r="E77" s="1149"/>
      <c r="F77" s="1149"/>
      <c r="G77" s="1149"/>
      <c r="P77" s="1" t="s">
        <v>288</v>
      </c>
      <c r="Q77" s="1" t="e">
        <f>IF(#REF!&gt;0,#REF! &amp; " item(s) in Sch-1", "")</f>
        <v>#REF!</v>
      </c>
    </row>
    <row r="78" spans="1:22" ht="24" customHeight="1">
      <c r="A78" s="73"/>
      <c r="B78" s="1149"/>
      <c r="C78" s="1149"/>
      <c r="D78" s="1149"/>
      <c r="E78" s="1149"/>
      <c r="F78" s="1149"/>
      <c r="G78" s="1149"/>
    </row>
    <row r="79" spans="1:22" ht="117.75" customHeight="1">
      <c r="A79" s="74" t="s">
        <v>402</v>
      </c>
      <c r="B79" s="1150" t="s">
        <v>74</v>
      </c>
      <c r="C79" s="1150"/>
      <c r="D79" s="1150"/>
      <c r="E79" s="1150"/>
      <c r="F79" s="1150"/>
      <c r="G79" s="1150"/>
    </row>
    <row r="80" spans="1:22" ht="33.6" customHeight="1">
      <c r="A80" s="11"/>
      <c r="B80" s="2"/>
      <c r="C80" s="2"/>
      <c r="D80" s="6"/>
      <c r="E80" s="1"/>
      <c r="F80" s="1"/>
      <c r="G80" s="1"/>
    </row>
    <row r="81" spans="1:7" ht="33.6" customHeight="1">
      <c r="A81" s="36" t="s">
        <v>398</v>
      </c>
      <c r="B81" s="107" t="str">
        <f>'Names of Bidder'!D33&amp;"-"&amp; 'Names of Bidder'!E33&amp;"-" &amp;'Names of Bidder'!F33</f>
        <v>--2025</v>
      </c>
      <c r="C81" s="12"/>
      <c r="D81" s="37"/>
      <c r="E81" s="1"/>
      <c r="F81" s="1"/>
      <c r="G81" s="182"/>
    </row>
    <row r="82" spans="1:7" ht="33.6" customHeight="1">
      <c r="A82" s="36" t="s">
        <v>399</v>
      </c>
      <c r="B82" s="107" t="str">
        <f>IF('Names of Bidder'!D34=0, "", 'Names of Bidder'!D34)</f>
        <v/>
      </c>
      <c r="C82" s="1"/>
      <c r="D82" s="37" t="s">
        <v>400</v>
      </c>
      <c r="E82" s="182" t="str">
        <f>IF('Names of Bidder'!D26=0, "", 'Names of Bidder'!D26)</f>
        <v/>
      </c>
      <c r="F82" s="1"/>
      <c r="G82" s="182"/>
    </row>
    <row r="83" spans="1:7" ht="33.6" customHeight="1">
      <c r="A83" s="195"/>
      <c r="B83" s="194"/>
      <c r="C83" s="188"/>
      <c r="D83" s="37" t="s">
        <v>401</v>
      </c>
      <c r="E83" s="182" t="str">
        <f>IF('Names of Bidder'!D27=0, "", 'Names of Bidder'!D27)</f>
        <v/>
      </c>
      <c r="F83" s="188"/>
      <c r="G83" s="188"/>
    </row>
    <row r="84" spans="1:7" ht="33.6" customHeight="1">
      <c r="A84" s="195"/>
      <c r="B84" s="194"/>
      <c r="C84" s="188"/>
      <c r="D84" s="37"/>
      <c r="E84" s="203"/>
      <c r="F84" s="188"/>
      <c r="G84" s="188"/>
    </row>
    <row r="85" spans="1:7">
      <c r="A85" s="195"/>
      <c r="B85" s="195"/>
      <c r="C85" s="195"/>
      <c r="D85" s="195"/>
      <c r="E85" s="188"/>
      <c r="F85" s="188"/>
      <c r="G85" s="188"/>
    </row>
    <row r="86" spans="1:7">
      <c r="A86" s="195"/>
      <c r="B86" s="195"/>
      <c r="C86" s="195"/>
      <c r="D86" s="195"/>
      <c r="E86" s="188"/>
      <c r="F86" s="188"/>
      <c r="G86" s="188"/>
    </row>
    <row r="87" spans="1:7">
      <c r="A87" s="195"/>
      <c r="B87" s="195"/>
      <c r="C87" s="195"/>
      <c r="D87" s="195"/>
      <c r="E87" s="188"/>
      <c r="F87" s="188"/>
      <c r="G87" s="188"/>
    </row>
    <row r="88" spans="1:7">
      <c r="A88" s="195"/>
      <c r="B88" s="195"/>
      <c r="C88" s="195"/>
      <c r="D88" s="195"/>
      <c r="E88" s="188"/>
      <c r="F88" s="188"/>
      <c r="G88" s="188"/>
    </row>
    <row r="89" spans="1:7">
      <c r="A89" s="195"/>
      <c r="B89" s="195"/>
      <c r="C89" s="195"/>
      <c r="D89" s="195"/>
      <c r="E89" s="188"/>
      <c r="F89" s="188"/>
      <c r="G89" s="188"/>
    </row>
    <row r="90" spans="1:7">
      <c r="A90" s="195"/>
      <c r="B90" s="195"/>
      <c r="C90" s="195"/>
      <c r="D90" s="195"/>
      <c r="E90" s="188"/>
      <c r="F90" s="188"/>
      <c r="G90" s="188"/>
    </row>
    <row r="91" spans="1:7">
      <c r="A91" s="195"/>
      <c r="B91" s="195"/>
      <c r="C91" s="195"/>
      <c r="D91" s="195"/>
      <c r="E91" s="188"/>
      <c r="F91" s="188"/>
      <c r="G91" s="188"/>
    </row>
    <row r="92" spans="1:7">
      <c r="A92" s="195"/>
      <c r="B92" s="195"/>
      <c r="C92" s="195"/>
      <c r="D92" s="195"/>
      <c r="E92" s="188"/>
      <c r="F92" s="188"/>
      <c r="G92" s="188"/>
    </row>
    <row r="93" spans="1:7">
      <c r="A93" s="195"/>
      <c r="B93" s="195"/>
      <c r="C93" s="195"/>
      <c r="D93" s="195"/>
      <c r="E93" s="188"/>
      <c r="F93" s="188"/>
      <c r="G93" s="188"/>
    </row>
    <row r="94" spans="1:7">
      <c r="A94" s="195"/>
      <c r="B94" s="195"/>
      <c r="C94" s="195"/>
      <c r="D94" s="195"/>
      <c r="E94" s="188"/>
      <c r="F94" s="188"/>
      <c r="G94" s="188"/>
    </row>
    <row r="95" spans="1:7">
      <c r="A95" s="195"/>
      <c r="B95" s="195"/>
      <c r="C95" s="195"/>
      <c r="D95" s="195"/>
      <c r="E95" s="188"/>
      <c r="F95" s="188"/>
      <c r="G95" s="188"/>
    </row>
    <row r="96" spans="1:7">
      <c r="A96" s="195"/>
      <c r="B96" s="195"/>
      <c r="C96" s="195"/>
      <c r="D96" s="195"/>
      <c r="E96" s="188"/>
      <c r="F96" s="188"/>
      <c r="G96" s="188"/>
    </row>
    <row r="97" spans="1:24">
      <c r="A97" s="195"/>
      <c r="B97" s="195"/>
      <c r="C97" s="195"/>
      <c r="D97" s="195"/>
      <c r="E97" s="188"/>
      <c r="F97" s="188"/>
      <c r="G97" s="188"/>
    </row>
    <row r="98" spans="1:24">
      <c r="A98" s="195"/>
      <c r="B98" s="195"/>
      <c r="C98" s="195"/>
      <c r="D98" s="195"/>
      <c r="E98" s="188"/>
      <c r="F98" s="188"/>
      <c r="G98" s="188"/>
    </row>
    <row r="99" spans="1:24">
      <c r="A99" s="195"/>
      <c r="B99" s="195"/>
      <c r="C99" s="195"/>
      <c r="D99" s="195"/>
      <c r="E99" s="188"/>
      <c r="F99" s="188"/>
      <c r="G99" s="188"/>
    </row>
    <row r="100" spans="1:24">
      <c r="A100" s="195"/>
      <c r="B100" s="195"/>
      <c r="C100" s="195"/>
      <c r="D100" s="195"/>
      <c r="E100" s="188"/>
      <c r="F100" s="188"/>
      <c r="G100" s="188"/>
    </row>
    <row r="101" spans="1:24">
      <c r="A101" s="195"/>
      <c r="B101" s="195"/>
      <c r="C101" s="195"/>
      <c r="D101" s="195"/>
      <c r="E101" s="188"/>
      <c r="F101" s="188"/>
      <c r="G101" s="188"/>
    </row>
    <row r="102" spans="1:24">
      <c r="A102" s="195"/>
      <c r="B102" s="195"/>
      <c r="C102" s="195"/>
      <c r="D102" s="195"/>
      <c r="E102" s="188"/>
      <c r="F102" s="188"/>
      <c r="G102" s="188"/>
    </row>
    <row r="103" spans="1:24">
      <c r="A103" s="195"/>
      <c r="B103" s="195"/>
      <c r="C103" s="195"/>
      <c r="D103" s="195"/>
      <c r="E103" s="188"/>
      <c r="F103" s="188"/>
      <c r="G103" s="188"/>
    </row>
    <row r="104" spans="1:24">
      <c r="A104" s="195"/>
      <c r="B104" s="195"/>
      <c r="C104" s="195"/>
      <c r="D104" s="195"/>
      <c r="E104" s="188"/>
      <c r="F104" s="188"/>
      <c r="G104" s="188"/>
    </row>
    <row r="105" spans="1:24">
      <c r="A105" s="195"/>
      <c r="B105" s="195"/>
      <c r="C105" s="195"/>
      <c r="D105" s="195"/>
      <c r="E105" s="188"/>
      <c r="F105" s="188"/>
      <c r="G105" s="188"/>
    </row>
    <row r="106" spans="1:24">
      <c r="A106" s="195"/>
      <c r="B106" s="195"/>
      <c r="C106" s="195"/>
      <c r="D106" s="195"/>
      <c r="E106" s="188"/>
      <c r="F106" s="188"/>
      <c r="G106" s="188"/>
    </row>
    <row r="107" spans="1:24">
      <c r="A107" s="195"/>
      <c r="B107" s="195"/>
      <c r="C107" s="195"/>
      <c r="D107" s="195"/>
      <c r="E107" s="188"/>
      <c r="F107" s="188"/>
      <c r="G107" s="188"/>
    </row>
    <row r="108" spans="1:24">
      <c r="A108" s="195"/>
      <c r="B108" s="195"/>
      <c r="C108" s="195"/>
      <c r="D108" s="195"/>
      <c r="E108" s="188"/>
      <c r="F108" s="188"/>
      <c r="G108" s="188"/>
    </row>
    <row r="109" spans="1:24" ht="18" customHeight="1">
      <c r="A109" s="201"/>
      <c r="B109" s="193"/>
      <c r="C109" s="201"/>
      <c r="D109" s="201"/>
      <c r="E109" s="202"/>
      <c r="F109" s="202"/>
      <c r="G109" s="203"/>
      <c r="T109" s="4"/>
    </row>
    <row r="110" spans="1:24" ht="18" customHeight="1">
      <c r="A110" s="193"/>
      <c r="B110" s="193"/>
      <c r="C110" s="193"/>
      <c r="D110" s="193"/>
      <c r="E110" s="188"/>
      <c r="F110" s="188"/>
      <c r="G110" s="188"/>
      <c r="Q110" s="6"/>
      <c r="T110" s="4"/>
    </row>
    <row r="111" spans="1:24" ht="39.950000000000003" customHeight="1">
      <c r="A111" s="1151"/>
      <c r="B111" s="1151"/>
      <c r="C111" s="1151"/>
      <c r="D111" s="1151"/>
      <c r="E111" s="1151"/>
      <c r="F111" s="1151"/>
      <c r="G111" s="1151"/>
      <c r="O111" s="4"/>
      <c r="P111" s="305"/>
      <c r="Q111" s="305"/>
      <c r="R111" s="305"/>
      <c r="T111" s="4"/>
      <c r="U111" s="1"/>
      <c r="W111" s="1137"/>
      <c r="X111" s="1137"/>
    </row>
    <row r="112" spans="1:24" ht="21.95" customHeight="1">
      <c r="A112" s="1152"/>
      <c r="B112" s="1152"/>
      <c r="C112" s="1152"/>
      <c r="D112" s="1152"/>
      <c r="E112" s="1152"/>
      <c r="F112" s="1152"/>
      <c r="G112" s="1152"/>
      <c r="O112" s="4"/>
      <c r="P112" s="305"/>
      <c r="Q112" s="305"/>
      <c r="R112" s="305"/>
      <c r="T112" s="4"/>
      <c r="U112" s="1"/>
    </row>
    <row r="113" spans="1:41" ht="18" customHeight="1">
      <c r="A113" s="195"/>
      <c r="B113" s="195"/>
      <c r="C113" s="195"/>
      <c r="D113" s="195"/>
      <c r="E113" s="188"/>
      <c r="F113" s="188"/>
      <c r="G113" s="188"/>
      <c r="O113" s="4"/>
      <c r="P113" s="305"/>
      <c r="Q113" s="305"/>
      <c r="R113" s="305"/>
    </row>
    <row r="114" spans="1:41" ht="18" customHeight="1">
      <c r="A114" s="200"/>
      <c r="B114" s="187"/>
      <c r="C114" s="200"/>
      <c r="D114" s="200"/>
      <c r="E114" s="197"/>
      <c r="F114" s="188"/>
      <c r="G114" s="187"/>
      <c r="O114" s="4"/>
      <c r="P114" s="305"/>
      <c r="Q114" s="305"/>
      <c r="R114" s="305"/>
    </row>
    <row r="115" spans="1:41" ht="35.25" customHeight="1">
      <c r="A115" s="1153"/>
      <c r="B115" s="1153"/>
      <c r="C115" s="1153"/>
      <c r="D115" s="1153"/>
      <c r="E115" s="198"/>
      <c r="F115" s="188"/>
      <c r="G115" s="187"/>
      <c r="O115" s="359"/>
      <c r="P115" s="346"/>
      <c r="Q115" s="346"/>
      <c r="R115" s="346"/>
      <c r="W115" s="1137"/>
      <c r="X115" s="1137"/>
    </row>
    <row r="116" spans="1:41" ht="18" customHeight="1">
      <c r="A116" s="200"/>
      <c r="B116" s="1146"/>
      <c r="C116" s="1146"/>
      <c r="D116" s="1146"/>
      <c r="E116" s="198"/>
      <c r="F116" s="188"/>
      <c r="G116" s="187"/>
      <c r="O116" s="4"/>
      <c r="P116" s="347"/>
      <c r="Q116" s="347"/>
      <c r="R116" s="347"/>
    </row>
    <row r="117" spans="1:41" ht="18" customHeight="1">
      <c r="A117" s="200"/>
      <c r="B117" s="1146"/>
      <c r="C117" s="1146"/>
      <c r="D117" s="1146"/>
      <c r="E117" s="198"/>
      <c r="F117" s="188"/>
      <c r="G117" s="187"/>
      <c r="O117" s="4"/>
      <c r="P117" s="347"/>
      <c r="Q117" s="347"/>
      <c r="R117" s="347"/>
    </row>
    <row r="118" spans="1:41" ht="18" customHeight="1">
      <c r="A118" s="187"/>
      <c r="B118" s="1146"/>
      <c r="C118" s="1146"/>
      <c r="D118" s="1146"/>
      <c r="E118" s="198"/>
      <c r="F118" s="188"/>
      <c r="G118" s="187"/>
      <c r="O118" s="359"/>
      <c r="P118" s="361"/>
      <c r="Q118" s="358"/>
      <c r="R118" s="348"/>
    </row>
    <row r="119" spans="1:41" ht="18" customHeight="1">
      <c r="A119" s="187"/>
      <c r="B119" s="1146"/>
      <c r="C119" s="1146"/>
      <c r="D119" s="1146"/>
      <c r="E119" s="198"/>
      <c r="F119" s="188"/>
      <c r="G119" s="187"/>
      <c r="W119" s="1137"/>
      <c r="X119" s="1137"/>
    </row>
    <row r="120" spans="1:41" ht="18" customHeight="1">
      <c r="A120" s="187"/>
      <c r="B120" s="187"/>
      <c r="C120" s="187"/>
      <c r="D120" s="187"/>
      <c r="E120" s="200"/>
      <c r="F120" s="188"/>
      <c r="G120" s="188"/>
      <c r="Y120" s="349"/>
    </row>
    <row r="121" spans="1:41" ht="40.5" customHeight="1">
      <c r="A121" s="1155"/>
      <c r="B121" s="1155"/>
      <c r="C121" s="1155"/>
      <c r="D121" s="1155"/>
      <c r="E121" s="1155"/>
      <c r="F121" s="1155"/>
      <c r="G121" s="1155"/>
      <c r="H121" s="387"/>
      <c r="I121" s="247"/>
      <c r="J121" s="248"/>
      <c r="K121" s="248"/>
      <c r="L121" s="248"/>
      <c r="M121" s="248"/>
      <c r="Q121" s="6"/>
      <c r="Y121" s="349"/>
    </row>
    <row r="122" spans="1:41" ht="18" customHeight="1">
      <c r="A122" s="195"/>
      <c r="B122" s="195"/>
      <c r="C122" s="195"/>
      <c r="D122" s="195"/>
      <c r="E122" s="202"/>
      <c r="F122" s="202"/>
      <c r="G122" s="203"/>
      <c r="P122" s="1143"/>
      <c r="Q122" s="1143"/>
      <c r="S122" s="1144"/>
      <c r="T122" s="1144"/>
      <c r="W122" s="1137"/>
      <c r="X122" s="1137"/>
    </row>
    <row r="123" spans="1:41" ht="66" customHeight="1">
      <c r="A123" s="217"/>
      <c r="B123" s="217"/>
      <c r="C123" s="191"/>
      <c r="D123" s="191"/>
      <c r="E123" s="217"/>
      <c r="F123" s="217"/>
      <c r="G123" s="217"/>
      <c r="P123" s="306"/>
      <c r="Q123" s="306"/>
      <c r="S123" s="306"/>
      <c r="T123" s="306"/>
    </row>
    <row r="124" spans="1:41" ht="18" customHeight="1">
      <c r="A124" s="191"/>
      <c r="B124" s="191"/>
      <c r="C124" s="191"/>
      <c r="D124" s="191"/>
      <c r="E124" s="191"/>
      <c r="F124" s="191"/>
      <c r="G124" s="191"/>
      <c r="P124" s="183"/>
      <c r="Q124" s="183"/>
      <c r="S124" s="183"/>
      <c r="T124" s="183"/>
    </row>
    <row r="125" spans="1:41" s="324" customFormat="1" ht="18" customHeight="1">
      <c r="A125" s="209"/>
      <c r="B125" s="225"/>
      <c r="C125" s="206"/>
      <c r="D125" s="226"/>
      <c r="E125" s="227"/>
      <c r="F125" s="228"/>
      <c r="G125" s="188"/>
      <c r="H125" s="359"/>
      <c r="I125" s="246"/>
      <c r="J125" s="179"/>
      <c r="K125" s="179"/>
      <c r="L125" s="179"/>
      <c r="M125" s="179"/>
      <c r="N125" s="1"/>
      <c r="O125" s="1"/>
      <c r="P125" s="183"/>
      <c r="Q125" s="350"/>
      <c r="R125" s="6"/>
      <c r="S125" s="183"/>
      <c r="T125" s="350"/>
      <c r="U125" s="1"/>
      <c r="V125" s="1"/>
      <c r="W125" s="1"/>
      <c r="X125" s="1"/>
      <c r="Y125" s="1"/>
      <c r="Z125" s="1"/>
      <c r="AA125" s="1"/>
      <c r="AB125" s="179"/>
      <c r="AC125" s="179"/>
      <c r="AD125" s="179"/>
      <c r="AE125" s="179"/>
      <c r="AF125" s="179"/>
      <c r="AG125" s="179"/>
      <c r="AH125" s="179"/>
      <c r="AI125" s="179"/>
      <c r="AJ125" s="179"/>
      <c r="AK125" s="179"/>
      <c r="AL125" s="179"/>
      <c r="AM125" s="179"/>
      <c r="AN125" s="179"/>
      <c r="AO125" s="179"/>
    </row>
    <row r="126" spans="1:41" ht="111" customHeight="1">
      <c r="A126" s="210"/>
      <c r="B126" s="229"/>
      <c r="C126" s="206"/>
      <c r="D126" s="206"/>
      <c r="E126" s="230"/>
      <c r="F126" s="231"/>
      <c r="G126" s="232"/>
      <c r="P126" s="352"/>
      <c r="Q126" s="351"/>
      <c r="S126" s="352"/>
      <c r="T126" s="351"/>
      <c r="W126" s="1137"/>
      <c r="X126" s="1137"/>
    </row>
    <row r="127" spans="1:41" ht="21.95" customHeight="1">
      <c r="A127" s="210"/>
      <c r="B127" s="233"/>
      <c r="C127" s="206"/>
      <c r="D127" s="206"/>
      <c r="E127" s="234"/>
      <c r="F127" s="235"/>
      <c r="G127" s="188"/>
      <c r="P127" s="354"/>
      <c r="Q127" s="353"/>
      <c r="S127" s="354"/>
      <c r="T127" s="353"/>
    </row>
    <row r="128" spans="1:41" ht="21.95" customHeight="1">
      <c r="A128" s="208"/>
      <c r="B128" s="212"/>
      <c r="C128" s="206"/>
      <c r="D128" s="226"/>
      <c r="E128" s="227"/>
      <c r="F128" s="228"/>
      <c r="G128" s="188"/>
      <c r="P128" s="354"/>
      <c r="Q128" s="353"/>
      <c r="S128" s="354"/>
      <c r="T128" s="353"/>
      <c r="V128" s="342"/>
    </row>
    <row r="129" spans="1:24" ht="21.95" customHeight="1">
      <c r="A129" s="208"/>
      <c r="B129" s="212"/>
      <c r="C129" s="206"/>
      <c r="D129" s="226"/>
      <c r="E129" s="227"/>
      <c r="F129" s="228"/>
      <c r="G129" s="188"/>
      <c r="P129" s="354"/>
      <c r="Q129" s="353"/>
      <c r="S129" s="354"/>
      <c r="T129" s="353"/>
      <c r="V129" s="342"/>
    </row>
    <row r="130" spans="1:24">
      <c r="A130" s="210"/>
      <c r="B130" s="229"/>
      <c r="C130" s="206"/>
      <c r="D130" s="226"/>
      <c r="E130" s="227"/>
      <c r="F130" s="228"/>
      <c r="G130" s="188"/>
      <c r="P130" s="354"/>
      <c r="Q130" s="353"/>
      <c r="S130" s="354"/>
      <c r="T130" s="353"/>
      <c r="V130" s="342"/>
      <c r="W130" s="1137"/>
      <c r="X130" s="1137"/>
    </row>
    <row r="131" spans="1:24" ht="21.95" customHeight="1">
      <c r="A131" s="210"/>
      <c r="B131" s="233"/>
      <c r="C131" s="206"/>
      <c r="D131" s="226"/>
      <c r="E131" s="227"/>
      <c r="F131" s="228"/>
      <c r="G131" s="232"/>
      <c r="P131" s="354"/>
      <c r="Q131" s="353"/>
      <c r="S131" s="354"/>
      <c r="T131" s="353"/>
      <c r="V131" s="342"/>
    </row>
    <row r="132" spans="1:24" ht="21.95" customHeight="1">
      <c r="A132" s="210"/>
      <c r="B132" s="212"/>
      <c r="C132" s="206"/>
      <c r="D132" s="226"/>
      <c r="E132" s="227"/>
      <c r="F132" s="228"/>
      <c r="G132" s="188"/>
      <c r="P132" s="354"/>
      <c r="Q132" s="353"/>
      <c r="S132" s="354"/>
      <c r="T132" s="353"/>
      <c r="V132" s="342"/>
    </row>
    <row r="133" spans="1:24" ht="21.95" customHeight="1">
      <c r="A133" s="210"/>
      <c r="B133" s="212"/>
      <c r="C133" s="206"/>
      <c r="D133" s="226"/>
      <c r="E133" s="227"/>
      <c r="F133" s="228"/>
      <c r="G133" s="188"/>
      <c r="P133" s="354"/>
      <c r="Q133" s="353"/>
      <c r="S133" s="354"/>
      <c r="T133" s="353"/>
      <c r="V133" s="342"/>
    </row>
    <row r="134" spans="1:24">
      <c r="A134" s="210"/>
      <c r="B134" s="229"/>
      <c r="C134" s="206"/>
      <c r="D134" s="206"/>
      <c r="E134" s="227"/>
      <c r="F134" s="228"/>
      <c r="G134" s="232"/>
      <c r="P134" s="354"/>
      <c r="Q134" s="353"/>
      <c r="S134" s="354"/>
      <c r="T134" s="353"/>
      <c r="V134" s="342"/>
    </row>
    <row r="135" spans="1:24" ht="21.95" customHeight="1">
      <c r="A135" s="210"/>
      <c r="B135" s="233"/>
      <c r="C135" s="206"/>
      <c r="D135" s="206"/>
      <c r="E135" s="236"/>
      <c r="F135" s="228"/>
      <c r="G135" s="237"/>
      <c r="P135" s="354"/>
      <c r="Q135" s="353"/>
      <c r="S135" s="354"/>
      <c r="T135" s="353"/>
      <c r="V135" s="342"/>
    </row>
    <row r="136" spans="1:24" ht="35.1" customHeight="1">
      <c r="A136" s="208"/>
      <c r="B136" s="238"/>
      <c r="C136" s="206"/>
      <c r="D136" s="226"/>
      <c r="E136" s="227"/>
      <c r="F136" s="228"/>
      <c r="G136" s="188"/>
      <c r="N136" s="4"/>
      <c r="P136" s="354"/>
      <c r="Q136" s="353"/>
      <c r="S136" s="354"/>
      <c r="T136" s="353"/>
      <c r="V136" s="342"/>
    </row>
    <row r="137" spans="1:24" ht="21.95" customHeight="1">
      <c r="A137" s="208"/>
      <c r="B137" s="239"/>
      <c r="C137" s="206"/>
      <c r="D137" s="226"/>
      <c r="E137" s="236"/>
      <c r="F137" s="228"/>
      <c r="G137" s="188"/>
      <c r="N137" s="4"/>
      <c r="P137" s="354"/>
      <c r="Q137" s="353"/>
      <c r="S137" s="354"/>
      <c r="T137" s="353"/>
      <c r="V137" s="342"/>
    </row>
    <row r="138" spans="1:24" ht="21.95" customHeight="1">
      <c r="A138" s="208"/>
      <c r="B138" s="239"/>
      <c r="C138" s="206"/>
      <c r="D138" s="226"/>
      <c r="E138" s="236"/>
      <c r="F138" s="228"/>
      <c r="G138" s="188"/>
      <c r="N138" s="4"/>
      <c r="P138" s="354"/>
      <c r="Q138" s="353"/>
      <c r="S138" s="354"/>
      <c r="T138" s="353"/>
      <c r="V138" s="342"/>
    </row>
    <row r="139" spans="1:24" ht="24" customHeight="1">
      <c r="A139" s="209"/>
      <c r="B139" s="213"/>
      <c r="C139" s="206"/>
      <c r="D139" s="226"/>
      <c r="E139" s="227"/>
      <c r="F139" s="228"/>
      <c r="G139" s="188"/>
      <c r="J139" s="179"/>
      <c r="K139" s="179"/>
      <c r="L139" s="179"/>
      <c r="M139" s="179"/>
      <c r="N139" s="1"/>
      <c r="O139" s="1"/>
      <c r="P139" s="354"/>
      <c r="Q139" s="353"/>
      <c r="R139" s="6"/>
      <c r="S139" s="354"/>
      <c r="T139" s="353"/>
      <c r="U139" s="1"/>
      <c r="V139" s="6"/>
    </row>
    <row r="140" spans="1:24" ht="24" customHeight="1">
      <c r="A140" s="208"/>
      <c r="B140" s="240"/>
      <c r="C140" s="206"/>
      <c r="D140" s="226"/>
      <c r="E140" s="227"/>
      <c r="F140" s="228"/>
      <c r="G140" s="188"/>
      <c r="P140" s="354"/>
      <c r="Q140" s="353"/>
      <c r="S140" s="354"/>
      <c r="T140" s="353"/>
      <c r="V140" s="342"/>
    </row>
    <row r="141" spans="1:24" ht="24" customHeight="1">
      <c r="A141" s="210"/>
      <c r="B141" s="205"/>
      <c r="C141" s="206"/>
      <c r="D141" s="226"/>
      <c r="E141" s="227"/>
      <c r="F141" s="228"/>
      <c r="G141" s="188"/>
      <c r="P141" s="354"/>
      <c r="Q141" s="353"/>
      <c r="S141" s="354"/>
      <c r="T141" s="353"/>
      <c r="V141" s="342"/>
    </row>
    <row r="142" spans="1:24" ht="24" customHeight="1">
      <c r="A142" s="208"/>
      <c r="B142" s="239"/>
      <c r="C142" s="206"/>
      <c r="D142" s="226"/>
      <c r="E142" s="236"/>
      <c r="F142" s="228"/>
      <c r="G142" s="188"/>
      <c r="P142" s="354"/>
      <c r="Q142" s="353"/>
      <c r="S142" s="354"/>
      <c r="T142" s="353"/>
      <c r="V142" s="342"/>
    </row>
    <row r="143" spans="1:24" ht="24" customHeight="1">
      <c r="A143" s="209"/>
      <c r="B143" s="225"/>
      <c r="C143" s="206"/>
      <c r="D143" s="226"/>
      <c r="E143" s="227"/>
      <c r="F143" s="228"/>
      <c r="G143" s="188"/>
      <c r="J143" s="179"/>
      <c r="K143" s="179"/>
      <c r="L143" s="179"/>
      <c r="M143" s="179"/>
      <c r="N143" s="1"/>
      <c r="O143" s="1"/>
      <c r="P143" s="354"/>
      <c r="Q143" s="355"/>
      <c r="R143" s="6"/>
      <c r="S143" s="354"/>
      <c r="T143" s="355"/>
      <c r="U143" s="1"/>
      <c r="V143" s="6"/>
    </row>
    <row r="144" spans="1:24" ht="35.1" customHeight="1">
      <c r="A144" s="210"/>
      <c r="B144" s="205"/>
      <c r="C144" s="206"/>
      <c r="D144" s="206"/>
      <c r="E144" s="236"/>
      <c r="F144" s="228"/>
      <c r="G144" s="237"/>
      <c r="P144" s="354"/>
      <c r="Q144" s="355"/>
      <c r="S144" s="354"/>
      <c r="T144" s="355"/>
      <c r="V144" s="342"/>
    </row>
    <row r="145" spans="1:22" ht="24" customHeight="1">
      <c r="A145" s="210"/>
      <c r="B145" s="205"/>
      <c r="C145" s="208"/>
      <c r="D145" s="226"/>
      <c r="E145" s="236"/>
      <c r="F145" s="228"/>
      <c r="G145" s="188"/>
      <c r="P145" s="354"/>
      <c r="Q145" s="353"/>
      <c r="S145" s="354"/>
      <c r="T145" s="353"/>
      <c r="V145" s="342"/>
    </row>
    <row r="146" spans="1:22" ht="24" customHeight="1">
      <c r="A146" s="208"/>
      <c r="B146" s="205"/>
      <c r="C146" s="208"/>
      <c r="D146" s="226"/>
      <c r="E146" s="236"/>
      <c r="F146" s="228"/>
      <c r="G146" s="188"/>
      <c r="P146" s="354"/>
      <c r="Q146" s="353"/>
      <c r="S146" s="354"/>
      <c r="T146" s="353"/>
      <c r="V146" s="342"/>
    </row>
    <row r="147" spans="1:22" ht="24" customHeight="1">
      <c r="A147" s="208"/>
      <c r="B147" s="205"/>
      <c r="C147" s="208"/>
      <c r="D147" s="226"/>
      <c r="E147" s="236"/>
      <c r="F147" s="228"/>
      <c r="G147" s="188"/>
      <c r="P147" s="354"/>
      <c r="Q147" s="353"/>
      <c r="S147" s="354"/>
      <c r="T147" s="353"/>
      <c r="V147" s="342"/>
    </row>
    <row r="148" spans="1:22" ht="24" customHeight="1">
      <c r="A148" s="208"/>
      <c r="B148" s="205"/>
      <c r="C148" s="208"/>
      <c r="D148" s="226"/>
      <c r="E148" s="236"/>
      <c r="F148" s="228"/>
      <c r="G148" s="188"/>
      <c r="P148" s="354"/>
      <c r="Q148" s="353"/>
      <c r="S148" s="354"/>
      <c r="T148" s="353"/>
      <c r="V148" s="342"/>
    </row>
    <row r="149" spans="1:22" ht="24" customHeight="1">
      <c r="A149" s="208"/>
      <c r="B149" s="205"/>
      <c r="C149" s="208"/>
      <c r="D149" s="226"/>
      <c r="E149" s="236"/>
      <c r="F149" s="228"/>
      <c r="G149" s="188"/>
      <c r="P149" s="354"/>
      <c r="Q149" s="353"/>
      <c r="S149" s="354"/>
      <c r="T149" s="353"/>
      <c r="V149" s="342"/>
    </row>
    <row r="150" spans="1:22" ht="24" customHeight="1">
      <c r="A150" s="208"/>
      <c r="B150" s="205"/>
      <c r="C150" s="208"/>
      <c r="D150" s="226"/>
      <c r="E150" s="236"/>
      <c r="F150" s="228"/>
      <c r="G150" s="188"/>
      <c r="P150" s="354"/>
      <c r="Q150" s="353"/>
      <c r="S150" s="354"/>
      <c r="T150" s="353"/>
      <c r="V150" s="342"/>
    </row>
    <row r="151" spans="1:22" ht="24" customHeight="1">
      <c r="A151" s="208"/>
      <c r="B151" s="205"/>
      <c r="C151" s="208"/>
      <c r="D151" s="226"/>
      <c r="E151" s="236"/>
      <c r="F151" s="228"/>
      <c r="G151" s="188"/>
      <c r="P151" s="354"/>
      <c r="Q151" s="353"/>
      <c r="S151" s="354"/>
      <c r="T151" s="353"/>
      <c r="V151" s="342"/>
    </row>
    <row r="152" spans="1:22" ht="35.1" customHeight="1">
      <c r="A152" s="209"/>
      <c r="B152" s="225"/>
      <c r="C152" s="206"/>
      <c r="D152" s="226"/>
      <c r="E152" s="227"/>
      <c r="F152" s="228"/>
      <c r="G152" s="188"/>
      <c r="P152" s="354"/>
      <c r="Q152" s="355"/>
      <c r="S152" s="354"/>
      <c r="T152" s="355"/>
      <c r="V152" s="342"/>
    </row>
    <row r="153" spans="1:22" ht="24" customHeight="1">
      <c r="A153" s="210"/>
      <c r="B153" s="211"/>
      <c r="C153" s="206"/>
      <c r="D153" s="226"/>
      <c r="E153" s="236"/>
      <c r="F153" s="228"/>
      <c r="G153" s="237"/>
      <c r="P153" s="354"/>
      <c r="Q153" s="355"/>
      <c r="S153" s="354"/>
      <c r="T153" s="355"/>
      <c r="V153" s="342"/>
    </row>
    <row r="154" spans="1:22" ht="24" customHeight="1">
      <c r="A154" s="210"/>
      <c r="B154" s="205"/>
      <c r="C154" s="208"/>
      <c r="D154" s="211"/>
      <c r="E154" s="236"/>
      <c r="F154" s="228"/>
      <c r="G154" s="188"/>
      <c r="P154" s="354"/>
      <c r="Q154" s="353"/>
      <c r="S154" s="354"/>
      <c r="T154" s="353"/>
      <c r="V154" s="342"/>
    </row>
    <row r="155" spans="1:22" ht="35.1" customHeight="1">
      <c r="A155" s="210"/>
      <c r="B155" s="225"/>
      <c r="C155" s="206"/>
      <c r="D155" s="226"/>
      <c r="E155" s="227"/>
      <c r="F155" s="228"/>
      <c r="G155" s="188"/>
      <c r="P155" s="354"/>
      <c r="Q155" s="353"/>
      <c r="S155" s="354"/>
      <c r="T155" s="353"/>
      <c r="V155" s="342"/>
    </row>
    <row r="156" spans="1:22" ht="24" customHeight="1">
      <c r="A156" s="209"/>
      <c r="B156" s="207"/>
      <c r="C156" s="208"/>
      <c r="D156" s="226"/>
      <c r="E156" s="228"/>
      <c r="F156" s="228"/>
      <c r="G156" s="188"/>
      <c r="P156" s="354"/>
      <c r="Q156" s="353"/>
      <c r="S156" s="354"/>
      <c r="T156" s="353"/>
      <c r="V156" s="342"/>
    </row>
    <row r="157" spans="1:22" ht="24" customHeight="1">
      <c r="A157" s="209"/>
      <c r="B157" s="207"/>
      <c r="C157" s="208"/>
      <c r="D157" s="226"/>
      <c r="E157" s="227"/>
      <c r="F157" s="228"/>
      <c r="G157" s="188"/>
      <c r="P157" s="354"/>
      <c r="Q157" s="353"/>
      <c r="S157" s="354"/>
      <c r="T157" s="353"/>
      <c r="V157" s="342"/>
    </row>
    <row r="158" spans="1:22" ht="24" customHeight="1">
      <c r="A158" s="209"/>
      <c r="B158" s="207"/>
      <c r="C158" s="208"/>
      <c r="D158" s="226"/>
      <c r="E158" s="228"/>
      <c r="F158" s="228"/>
      <c r="G158" s="188"/>
      <c r="P158" s="354"/>
      <c r="Q158" s="353"/>
      <c r="S158" s="354"/>
      <c r="T158" s="353"/>
      <c r="V158" s="342"/>
    </row>
    <row r="159" spans="1:22" ht="24" customHeight="1">
      <c r="A159" s="209"/>
      <c r="B159" s="207"/>
      <c r="C159" s="208"/>
      <c r="D159" s="226"/>
      <c r="E159" s="228"/>
      <c r="F159" s="228"/>
      <c r="G159" s="188"/>
      <c r="P159" s="354"/>
      <c r="Q159" s="353"/>
      <c r="S159" s="354"/>
      <c r="T159" s="353"/>
      <c r="V159" s="342"/>
    </row>
    <row r="160" spans="1:22" ht="35.1" customHeight="1">
      <c r="A160" s="209"/>
      <c r="B160" s="212"/>
      <c r="C160" s="208"/>
      <c r="D160" s="226"/>
      <c r="E160" s="228"/>
      <c r="F160" s="228"/>
      <c r="G160" s="188"/>
      <c r="P160" s="354"/>
      <c r="Q160" s="353"/>
      <c r="S160" s="354"/>
      <c r="T160" s="353"/>
      <c r="V160" s="342"/>
    </row>
    <row r="161" spans="1:22" ht="30" customHeight="1">
      <c r="A161" s="209"/>
      <c r="B161" s="205"/>
      <c r="C161" s="208"/>
      <c r="D161" s="226"/>
      <c r="E161" s="228"/>
      <c r="F161" s="228"/>
      <c r="G161" s="188"/>
      <c r="P161" s="354"/>
      <c r="Q161" s="353"/>
      <c r="S161" s="354"/>
      <c r="T161" s="353"/>
      <c r="V161" s="342"/>
    </row>
    <row r="162" spans="1:22" ht="26.1" customHeight="1">
      <c r="A162" s="209"/>
      <c r="B162" s="225"/>
      <c r="C162" s="206"/>
      <c r="D162" s="226"/>
      <c r="E162" s="227"/>
      <c r="F162" s="228"/>
      <c r="G162" s="188"/>
      <c r="J162" s="179"/>
      <c r="K162" s="179"/>
      <c r="L162" s="179"/>
      <c r="M162" s="179"/>
      <c r="N162" s="1"/>
      <c r="O162" s="1"/>
      <c r="P162" s="354"/>
      <c r="Q162" s="353"/>
      <c r="R162" s="6"/>
      <c r="S162" s="354"/>
      <c r="T162" s="353"/>
      <c r="U162" s="1"/>
      <c r="V162" s="6"/>
    </row>
    <row r="163" spans="1:22" ht="30" customHeight="1">
      <c r="A163" s="210"/>
      <c r="B163" s="207"/>
      <c r="C163" s="208"/>
      <c r="D163" s="241"/>
      <c r="E163" s="228"/>
      <c r="F163" s="228"/>
      <c r="G163" s="188"/>
      <c r="P163" s="354"/>
      <c r="Q163" s="353"/>
      <c r="S163" s="354"/>
      <c r="T163" s="353"/>
      <c r="V163" s="342"/>
    </row>
    <row r="164" spans="1:22" ht="30" customHeight="1">
      <c r="A164" s="210"/>
      <c r="B164" s="207"/>
      <c r="C164" s="208"/>
      <c r="D164" s="241"/>
      <c r="E164" s="228"/>
      <c r="F164" s="228"/>
      <c r="G164" s="188"/>
      <c r="P164" s="354"/>
      <c r="Q164" s="353"/>
      <c r="S164" s="354"/>
      <c r="T164" s="353"/>
      <c r="V164" s="342"/>
    </row>
    <row r="165" spans="1:22" ht="30" customHeight="1">
      <c r="A165" s="210"/>
      <c r="B165" s="207"/>
      <c r="C165" s="208"/>
      <c r="D165" s="241"/>
      <c r="E165" s="228"/>
      <c r="F165" s="228"/>
      <c r="G165" s="188"/>
      <c r="P165" s="354"/>
      <c r="Q165" s="353"/>
      <c r="S165" s="354"/>
      <c r="T165" s="353"/>
      <c r="V165" s="342"/>
    </row>
    <row r="166" spans="1:22" ht="30" customHeight="1">
      <c r="A166" s="210"/>
      <c r="B166" s="207"/>
      <c r="C166" s="208"/>
      <c r="D166" s="241"/>
      <c r="E166" s="228"/>
      <c r="F166" s="228"/>
      <c r="G166" s="188"/>
      <c r="P166" s="354"/>
      <c r="Q166" s="353"/>
      <c r="S166" s="354"/>
      <c r="T166" s="353"/>
      <c r="V166" s="342"/>
    </row>
    <row r="167" spans="1:22" ht="33" customHeight="1">
      <c r="A167" s="242"/>
      <c r="B167" s="225"/>
      <c r="C167" s="206"/>
      <c r="D167" s="226"/>
      <c r="E167" s="227"/>
      <c r="F167" s="228"/>
      <c r="G167" s="188"/>
      <c r="P167" s="354"/>
      <c r="Q167" s="353"/>
      <c r="S167" s="354"/>
      <c r="T167" s="353"/>
      <c r="V167" s="342"/>
    </row>
    <row r="168" spans="1:22" ht="24" customHeight="1">
      <c r="A168" s="243"/>
      <c r="B168" s="207"/>
      <c r="C168" s="243"/>
      <c r="D168" s="244"/>
      <c r="E168" s="228"/>
      <c r="F168" s="228"/>
      <c r="G168" s="188"/>
      <c r="P168" s="354"/>
      <c r="Q168" s="353"/>
      <c r="S168" s="354"/>
      <c r="T168" s="353"/>
      <c r="V168" s="342"/>
    </row>
    <row r="169" spans="1:22" ht="24" customHeight="1">
      <c r="A169" s="243"/>
      <c r="B169" s="207"/>
      <c r="C169" s="243"/>
      <c r="D169" s="244"/>
      <c r="E169" s="228"/>
      <c r="F169" s="228"/>
      <c r="G169" s="188"/>
      <c r="P169" s="354"/>
      <c r="Q169" s="353"/>
      <c r="S169" s="354"/>
      <c r="T169" s="353"/>
      <c r="V169" s="342"/>
    </row>
    <row r="170" spans="1:22" ht="24" customHeight="1">
      <c r="A170" s="243"/>
      <c r="B170" s="207"/>
      <c r="C170" s="243"/>
      <c r="D170" s="244"/>
      <c r="E170" s="228"/>
      <c r="F170" s="228"/>
      <c r="G170" s="188"/>
      <c r="P170" s="354"/>
      <c r="Q170" s="353"/>
      <c r="S170" s="354"/>
      <c r="T170" s="353"/>
      <c r="V170" s="342"/>
    </row>
    <row r="171" spans="1:22" ht="24" customHeight="1">
      <c r="A171" s="243"/>
      <c r="B171" s="207"/>
      <c r="C171" s="243"/>
      <c r="D171" s="244"/>
      <c r="E171" s="228"/>
      <c r="F171" s="228"/>
      <c r="G171" s="188"/>
      <c r="P171" s="354"/>
      <c r="Q171" s="353"/>
      <c r="S171" s="354"/>
      <c r="T171" s="353"/>
      <c r="V171" s="342"/>
    </row>
    <row r="172" spans="1:22" ht="24" customHeight="1">
      <c r="A172" s="243"/>
      <c r="B172" s="207"/>
      <c r="C172" s="243"/>
      <c r="D172" s="244"/>
      <c r="E172" s="228"/>
      <c r="F172" s="228"/>
      <c r="G172" s="188"/>
      <c r="P172" s="354"/>
      <c r="Q172" s="353"/>
      <c r="S172" s="354"/>
      <c r="T172" s="353"/>
      <c r="V172" s="342"/>
    </row>
    <row r="173" spans="1:22" ht="26.1" customHeight="1">
      <c r="A173" s="208"/>
      <c r="B173" s="1156"/>
      <c r="C173" s="1156"/>
      <c r="D173" s="1156"/>
      <c r="E173" s="228"/>
      <c r="F173" s="228"/>
      <c r="G173" s="188"/>
      <c r="I173" s="246"/>
      <c r="J173" s="179"/>
      <c r="K173" s="179"/>
      <c r="L173" s="179"/>
      <c r="M173" s="179"/>
      <c r="N173" s="1"/>
      <c r="O173" s="1"/>
      <c r="P173" s="88"/>
      <c r="Q173" s="353"/>
      <c r="R173" s="6"/>
      <c r="S173" s="88"/>
      <c r="T173" s="353"/>
      <c r="U173" s="1"/>
      <c r="V173" s="6"/>
    </row>
    <row r="174" spans="1:22" ht="26.1" customHeight="1">
      <c r="A174" s="243"/>
      <c r="B174" s="1157"/>
      <c r="C174" s="1157"/>
      <c r="D174" s="1157"/>
      <c r="E174" s="228"/>
      <c r="F174" s="228"/>
      <c r="G174" s="188"/>
      <c r="I174" s="246"/>
      <c r="J174" s="179"/>
      <c r="K174" s="179"/>
      <c r="L174" s="179"/>
      <c r="M174" s="179"/>
      <c r="N174" s="1"/>
      <c r="O174" s="1"/>
      <c r="P174" s="88"/>
      <c r="Q174" s="353"/>
      <c r="R174" s="6"/>
      <c r="S174" s="88"/>
      <c r="T174" s="353"/>
      <c r="U174" s="1"/>
      <c r="V174" s="1"/>
    </row>
    <row r="175" spans="1:22" ht="26.1" customHeight="1">
      <c r="A175" s="243"/>
      <c r="B175" s="1154"/>
      <c r="C175" s="1154"/>
      <c r="D175" s="1154"/>
      <c r="E175" s="228"/>
      <c r="F175" s="228"/>
      <c r="G175" s="188"/>
      <c r="I175" s="246"/>
      <c r="J175" s="179"/>
      <c r="K175" s="179"/>
      <c r="L175" s="179"/>
      <c r="M175" s="179"/>
      <c r="N175" s="1"/>
      <c r="O175" s="1"/>
      <c r="P175" s="88"/>
      <c r="Q175" s="353"/>
      <c r="R175" s="6"/>
      <c r="S175" s="88"/>
      <c r="T175" s="353"/>
      <c r="U175" s="1"/>
      <c r="V175" s="357"/>
    </row>
    <row r="176" spans="1:22">
      <c r="A176" s="195"/>
      <c r="B176" s="195"/>
      <c r="C176" s="195"/>
      <c r="D176" s="195"/>
      <c r="E176" s="188"/>
      <c r="F176" s="188"/>
      <c r="G176" s="188"/>
    </row>
    <row r="177" spans="1:7">
      <c r="A177" s="195"/>
      <c r="B177" s="195"/>
      <c r="C177" s="195"/>
      <c r="D177" s="195"/>
      <c r="E177" s="188"/>
      <c r="F177" s="188"/>
      <c r="G177" s="188"/>
    </row>
    <row r="178" spans="1:7">
      <c r="A178" s="195"/>
      <c r="B178" s="195"/>
      <c r="C178" s="195"/>
      <c r="D178" s="195"/>
      <c r="E178" s="188"/>
      <c r="F178" s="188"/>
      <c r="G178" s="188"/>
    </row>
    <row r="179" spans="1:7">
      <c r="A179" s="195"/>
      <c r="B179" s="195"/>
      <c r="C179" s="195"/>
      <c r="D179" s="195"/>
      <c r="E179" s="188"/>
      <c r="F179" s="188"/>
      <c r="G179" s="188"/>
    </row>
    <row r="180" spans="1:7">
      <c r="A180" s="195"/>
      <c r="B180" s="195"/>
      <c r="C180" s="195"/>
      <c r="D180" s="195"/>
      <c r="E180" s="188"/>
      <c r="F180" s="188"/>
      <c r="G180" s="188"/>
    </row>
    <row r="181" spans="1:7">
      <c r="A181" s="195"/>
      <c r="B181" s="195"/>
      <c r="C181" s="195"/>
      <c r="D181" s="195"/>
      <c r="E181" s="188"/>
      <c r="F181" s="188"/>
      <c r="G181" s="188"/>
    </row>
    <row r="182" spans="1:7">
      <c r="A182" s="195"/>
      <c r="B182" s="195"/>
      <c r="C182" s="195"/>
      <c r="D182" s="195"/>
      <c r="E182" s="188"/>
      <c r="F182" s="188"/>
      <c r="G182" s="188"/>
    </row>
    <row r="183" spans="1:7">
      <c r="A183" s="195"/>
      <c r="B183" s="195"/>
      <c r="C183" s="195"/>
      <c r="D183" s="195"/>
      <c r="E183" s="188"/>
      <c r="F183" s="188"/>
      <c r="G183" s="188"/>
    </row>
  </sheetData>
  <sheetProtection sheet="1" objects="1" scenarios="1" formatColumns="0" formatRows="0" selectLockedCells="1"/>
  <customSheetViews>
    <customSheetView guid="{9AABADBB-0C61-4F6E-8EBA-FB1F391DCDF7}"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9154002C-6C58-44C9-AE93-0E761C3D01F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5:D75"/>
    <mergeCell ref="A76:G76"/>
    <mergeCell ref="B77:G78"/>
    <mergeCell ref="B79:G79"/>
    <mergeCell ref="A111:G111"/>
    <mergeCell ref="A13:G13"/>
    <mergeCell ref="P14:Q14"/>
    <mergeCell ref="S14:T14"/>
    <mergeCell ref="W14:X14"/>
    <mergeCell ref="B74:D74"/>
    <mergeCell ref="B8:D8"/>
    <mergeCell ref="B9:D9"/>
    <mergeCell ref="B10:D10"/>
    <mergeCell ref="B11:D11"/>
    <mergeCell ref="W11:X11"/>
    <mergeCell ref="A3:G3"/>
    <mergeCell ref="W3:X3"/>
    <mergeCell ref="A4:G4"/>
    <mergeCell ref="A7:D7"/>
    <mergeCell ref="W7:X7"/>
  </mergeCells>
  <phoneticPr fontId="31" type="noConversion"/>
  <conditionalFormatting sqref="E30:E72 G55 G59:G60">
    <cfRule type="cellIs" dxfId="27" priority="2" stopIfTrue="1" operator="equal">
      <formula>"a"</formula>
    </cfRule>
  </conditionalFormatting>
  <conditionalFormatting sqref="E30:E72">
    <cfRule type="expression" dxfId="26" priority="1" stopIfTrue="1">
      <formula>D30&gt;0</formula>
    </cfRule>
  </conditionalFormatting>
  <conditionalFormatting sqref="E135 G135 E142 Q143:Q144 T143:T144 G144 E144:E151 Q152:Q153 T152:T153 G153 E153:E154">
    <cfRule type="cellIs" dxfId="25" priority="4" stopIfTrue="1" operator="equal">
      <formula>"a"</formula>
    </cfRule>
  </conditionalFormatting>
  <conditionalFormatting sqref="G17:G72 G128:G129 G132:G133 G136:G138 G141:G142 G145:G151 G154 G156:G161 G163:G166 G168:G172">
    <cfRule type="expression" dxfId="24" priority="5" stopIfTrue="1">
      <formula>E17=""</formula>
    </cfRule>
  </conditionalFormatting>
  <conditionalFormatting sqref="Q17:Q73 T17:T73 Q127:Q138 T127:T138 Q141:Q142 T141:T142 Q145:Q151 T145:T151 Q154 T154 Q156:Q166 T156:T166 Q168:Q172 T168:T172">
    <cfRule type="cellIs" dxfId="23" priority="3" stopIfTrue="1" operator="equal">
      <formula>#REF!</formula>
    </cfRule>
  </conditionalFormatting>
  <printOptions horizontalCentered="1"/>
  <pageMargins left="0.511811023622047" right="0.26" top="0.48" bottom="0.54" header="0.25" footer="0.27"/>
  <pageSetup paperSize="9" orientation="portrait" horizontalDpi="300" verticalDpi="300" r:id="rId19"/>
  <headerFooter alignWithMargins="0">
    <oddFooter>&amp;R&amp;"Book Antiqua,Bold"&amp;10Schedule-1/ Page &amp;P of &amp;N</oddFooter>
  </headerFooter>
  <colBreaks count="1" manualBreakCount="1">
    <brk id="7" max="1048575" man="1"/>
  </colBreaks>
  <drawing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34"/>
  <sheetViews>
    <sheetView view="pageBreakPreview" zoomScale="85" zoomScaleSheetLayoutView="85" workbookViewId="0">
      <selection activeCell="M17" sqref="M17"/>
    </sheetView>
  </sheetViews>
  <sheetFormatPr defaultColWidth="9" defaultRowHeight="15.75"/>
  <cols>
    <col min="1" max="1" width="8.5" style="668" customWidth="1"/>
    <col min="2" max="2" width="12" style="668" hidden="1" customWidth="1"/>
    <col min="3" max="3" width="21.625" style="668" hidden="1" customWidth="1"/>
    <col min="4" max="4" width="13" style="668" hidden="1" customWidth="1"/>
    <col min="5" max="5" width="16.875" style="668" hidden="1" customWidth="1"/>
    <col min="6" max="6" width="63.125" style="703" customWidth="1"/>
    <col min="7" max="7" width="7.75" style="668" customWidth="1"/>
    <col min="8" max="8" width="9.625" style="669" customWidth="1"/>
    <col min="9" max="9" width="21.5" style="669" customWidth="1"/>
    <col min="10" max="10" width="16.375" style="669" customWidth="1"/>
    <col min="11" max="11" width="9" style="656" customWidth="1"/>
    <col min="12" max="13" width="9" style="646" customWidth="1"/>
    <col min="14" max="20" width="9" style="645" customWidth="1"/>
    <col min="21" max="32" width="9" style="645"/>
    <col min="33" max="16384" width="9" style="646"/>
  </cols>
  <sheetData>
    <row r="1" spans="1:36" s="648" customFormat="1" ht="16.5">
      <c r="A1" s="642" t="str">
        <f>Cover!B3</f>
        <v>SRTS-II/C&amp;M/WC-4284/NIT-268(E)/2025---SR2/T/S-MISC/DOM/C00/25/04425; RFX:5002004385</v>
      </c>
      <c r="B1" s="642"/>
      <c r="C1" s="642"/>
      <c r="D1" s="642"/>
      <c r="E1" s="642"/>
      <c r="F1" s="662"/>
      <c r="G1" s="663"/>
      <c r="H1" s="663"/>
      <c r="I1" s="643"/>
      <c r="J1" s="644" t="s">
        <v>417</v>
      </c>
      <c r="K1" s="656"/>
      <c r="N1" s="656"/>
      <c r="O1" s="656"/>
      <c r="P1" s="656"/>
      <c r="Q1" s="656"/>
      <c r="R1" s="656"/>
      <c r="S1" s="656"/>
      <c r="T1" s="656"/>
      <c r="U1" s="656"/>
      <c r="V1" s="656"/>
      <c r="W1" s="656"/>
      <c r="X1" s="656"/>
      <c r="Y1" s="656"/>
      <c r="Z1" s="656"/>
      <c r="AA1" s="656"/>
      <c r="AB1" s="656"/>
      <c r="AC1" s="656"/>
      <c r="AD1" s="656"/>
      <c r="AE1" s="656"/>
      <c r="AF1" s="656"/>
    </row>
    <row r="2" spans="1:36" s="648" customFormat="1">
      <c r="A2" s="647"/>
      <c r="B2" s="647"/>
      <c r="C2" s="647"/>
      <c r="D2" s="647"/>
      <c r="E2" s="647"/>
      <c r="F2" s="664"/>
      <c r="G2" s="650"/>
      <c r="H2" s="650"/>
      <c r="K2" s="656"/>
      <c r="N2" s="656"/>
      <c r="O2" s="656"/>
      <c r="P2" s="656"/>
      <c r="Q2" s="656"/>
      <c r="R2" s="656"/>
      <c r="S2" s="656"/>
      <c r="T2" s="656"/>
      <c r="U2" s="656"/>
      <c r="V2" s="656"/>
      <c r="W2" s="656"/>
      <c r="X2" s="656"/>
      <c r="Y2" s="656"/>
      <c r="Z2" s="656"/>
      <c r="AA2" s="656"/>
      <c r="AB2" s="656"/>
      <c r="AC2" s="656"/>
      <c r="AD2" s="656"/>
      <c r="AE2" s="656"/>
      <c r="AF2" s="656"/>
    </row>
    <row r="3" spans="1:36" s="648" customFormat="1">
      <c r="A3" s="647"/>
      <c r="B3" s="647"/>
      <c r="C3" s="647"/>
      <c r="D3" s="647"/>
      <c r="E3" s="647"/>
      <c r="F3" s="664"/>
      <c r="G3" s="650"/>
      <c r="H3" s="650"/>
      <c r="K3" s="656"/>
      <c r="N3" s="656"/>
      <c r="O3" s="656"/>
      <c r="P3" s="656"/>
      <c r="Q3" s="656"/>
      <c r="R3" s="656"/>
      <c r="S3" s="656"/>
      <c r="T3" s="656"/>
      <c r="U3" s="656"/>
      <c r="V3" s="656"/>
      <c r="W3" s="656"/>
      <c r="X3" s="656"/>
      <c r="Y3" s="656"/>
      <c r="Z3" s="656"/>
      <c r="AA3" s="656"/>
      <c r="AB3" s="656"/>
      <c r="AC3" s="656"/>
      <c r="AD3" s="656"/>
      <c r="AE3" s="656"/>
      <c r="AF3" s="656"/>
    </row>
    <row r="4" spans="1:36" s="648" customFormat="1" ht="131.25" customHeight="1">
      <c r="A4" s="1165" t="str">
        <f>Cover!$B$2</f>
        <v>Implementation of 3rd Party Filed Quality Assurance for 765kV D/c Koppal PS- Narendra (New) Transmission line (TL02)</v>
      </c>
      <c r="B4" s="1165"/>
      <c r="C4" s="1165"/>
      <c r="D4" s="1165"/>
      <c r="E4" s="1165"/>
      <c r="F4" s="1165"/>
      <c r="G4" s="1165"/>
      <c r="H4" s="1165"/>
      <c r="I4" s="1165"/>
      <c r="J4" s="1165"/>
      <c r="K4" s="665"/>
      <c r="L4" s="666"/>
      <c r="M4" s="655"/>
      <c r="N4" s="656"/>
      <c r="O4" s="649"/>
      <c r="P4" s="656"/>
      <c r="Q4" s="656"/>
      <c r="R4" s="1166"/>
      <c r="S4" s="1166"/>
      <c r="T4" s="656"/>
      <c r="U4" s="656"/>
      <c r="V4" s="656"/>
      <c r="W4" s="656"/>
      <c r="X4" s="656"/>
      <c r="Y4" s="656"/>
      <c r="Z4" s="656"/>
      <c r="AA4" s="656"/>
      <c r="AB4" s="656"/>
      <c r="AC4" s="656"/>
      <c r="AD4" s="656"/>
      <c r="AE4" s="656"/>
      <c r="AF4" s="656"/>
      <c r="AG4" s="656"/>
      <c r="AH4" s="656"/>
      <c r="AI4" s="656"/>
      <c r="AJ4" s="656"/>
    </row>
    <row r="5" spans="1:36" s="648" customFormat="1" ht="21.95" customHeight="1">
      <c r="A5" s="1167" t="s">
        <v>23</v>
      </c>
      <c r="B5" s="1167"/>
      <c r="C5" s="1167"/>
      <c r="D5" s="1167"/>
      <c r="E5" s="1167"/>
      <c r="F5" s="1167"/>
      <c r="G5" s="1167"/>
      <c r="H5" s="1167"/>
      <c r="I5" s="1167"/>
      <c r="J5" s="1167"/>
      <c r="K5" s="667"/>
      <c r="N5" s="656"/>
      <c r="O5" s="656"/>
      <c r="P5" s="656"/>
      <c r="Q5" s="656"/>
      <c r="R5" s="656"/>
      <c r="S5" s="656"/>
      <c r="T5" s="656"/>
      <c r="U5" s="656"/>
      <c r="V5" s="656"/>
      <c r="W5" s="656"/>
      <c r="X5" s="656"/>
      <c r="Y5" s="656"/>
      <c r="Z5" s="656"/>
      <c r="AA5" s="656"/>
      <c r="AB5" s="656"/>
      <c r="AC5" s="656"/>
      <c r="AD5" s="656"/>
      <c r="AE5" s="656"/>
      <c r="AF5" s="656"/>
    </row>
    <row r="6" spans="1:36" s="648" customFormat="1" ht="15" customHeight="1">
      <c r="A6" s="668"/>
      <c r="B6" s="668"/>
      <c r="C6" s="668"/>
      <c r="D6" s="668"/>
      <c r="E6" s="668"/>
      <c r="F6" s="703"/>
      <c r="G6" s="668"/>
      <c r="H6" s="669"/>
      <c r="I6" s="669"/>
      <c r="K6" s="656"/>
      <c r="N6" s="656"/>
      <c r="O6" s="656"/>
      <c r="P6" s="656"/>
      <c r="Q6" s="656"/>
      <c r="R6" s="656"/>
      <c r="S6" s="656"/>
      <c r="T6" s="656"/>
      <c r="U6" s="656"/>
      <c r="V6" s="656"/>
      <c r="W6" s="656"/>
      <c r="X6" s="656"/>
      <c r="Y6" s="656"/>
      <c r="Z6" s="656"/>
      <c r="AA6" s="656"/>
      <c r="AB6" s="656"/>
      <c r="AC6" s="656"/>
      <c r="AD6" s="656"/>
      <c r="AE6" s="656"/>
      <c r="AF6" s="656"/>
    </row>
    <row r="7" spans="1:36" s="648" customFormat="1" ht="18" customHeight="1">
      <c r="A7" s="651" t="str">
        <f>'Sch-1.'!A7</f>
        <v>Bidder’s Name and Address (Lead Partner) :</v>
      </c>
      <c r="B7" s="651"/>
      <c r="C7" s="651"/>
      <c r="D7" s="651"/>
      <c r="E7" s="651"/>
      <c r="F7" s="704"/>
      <c r="G7" s="670" t="s">
        <v>351</v>
      </c>
      <c r="H7" s="652"/>
      <c r="I7" s="671" t="s">
        <v>388</v>
      </c>
      <c r="K7" s="672"/>
      <c r="N7" s="656"/>
      <c r="O7" s="656"/>
      <c r="P7" s="656"/>
      <c r="Q7" s="656"/>
      <c r="R7" s="656"/>
      <c r="S7" s="656"/>
      <c r="T7" s="656"/>
      <c r="U7" s="656"/>
      <c r="V7" s="656"/>
      <c r="W7" s="656"/>
      <c r="X7" s="656"/>
      <c r="Y7" s="656"/>
      <c r="Z7" s="656"/>
      <c r="AA7" s="656"/>
      <c r="AB7" s="656"/>
      <c r="AC7" s="656"/>
      <c r="AD7" s="656"/>
      <c r="AE7" s="656"/>
      <c r="AF7" s="656"/>
    </row>
    <row r="8" spans="1:36" s="648" customFormat="1" ht="29.25" customHeight="1">
      <c r="A8" s="1168" t="str">
        <f>'Sch-1.'!A9</f>
        <v/>
      </c>
      <c r="B8" s="1168"/>
      <c r="C8" s="1168"/>
      <c r="D8" s="1168"/>
      <c r="E8" s="1168"/>
      <c r="F8" s="1168"/>
      <c r="G8" s="1168"/>
      <c r="H8" s="1168"/>
      <c r="I8" s="673" t="str">
        <f>'Sch-1.'!I9</f>
        <v>C&amp;M Department</v>
      </c>
      <c r="K8" s="672"/>
      <c r="N8" s="656"/>
      <c r="O8" s="656"/>
      <c r="P8" s="656"/>
      <c r="Q8" s="656"/>
      <c r="R8" s="656"/>
      <c r="S8" s="656"/>
      <c r="T8" s="656"/>
      <c r="U8" s="656"/>
      <c r="V8" s="656"/>
      <c r="W8" s="656"/>
      <c r="X8" s="656"/>
      <c r="Y8" s="656"/>
      <c r="Z8" s="656"/>
      <c r="AA8" s="656"/>
      <c r="AB8" s="656"/>
      <c r="AC8" s="656"/>
      <c r="AD8" s="656"/>
      <c r="AE8" s="656"/>
      <c r="AF8" s="656"/>
    </row>
    <row r="9" spans="1:36" s="648" customFormat="1" ht="18" customHeight="1">
      <c r="A9" s="651" t="s">
        <v>389</v>
      </c>
      <c r="B9" s="651"/>
      <c r="C9" s="1159" t="str">
        <f>IF('Sch-1.'!C10=0, "", 'Sch-1.'!C10)</f>
        <v/>
      </c>
      <c r="D9" s="1159"/>
      <c r="E9" s="1159"/>
      <c r="I9" s="673" t="str">
        <f>'Sch-1.'!I10</f>
        <v>Power Grid Corporation of India Ltd.,</v>
      </c>
      <c r="K9" s="672"/>
      <c r="N9" s="656"/>
      <c r="O9" s="656"/>
      <c r="P9" s="656"/>
      <c r="Q9" s="656"/>
      <c r="R9" s="656"/>
      <c r="S9" s="656"/>
      <c r="T9" s="656"/>
      <c r="U9" s="656"/>
      <c r="V9" s="656"/>
      <c r="W9" s="656"/>
      <c r="X9" s="656"/>
      <c r="Y9" s="656"/>
      <c r="Z9" s="656"/>
      <c r="AA9" s="656"/>
      <c r="AB9" s="656"/>
      <c r="AC9" s="656"/>
      <c r="AD9" s="656"/>
      <c r="AE9" s="656"/>
      <c r="AF9" s="656"/>
    </row>
    <row r="10" spans="1:36" s="648" customFormat="1" ht="18" customHeight="1">
      <c r="A10" s="651" t="s">
        <v>391</v>
      </c>
      <c r="B10" s="651"/>
      <c r="C10" s="1159" t="str">
        <f>IF('Sch-1.'!C11=0, "", 'Sch-1.'!C11)</f>
        <v/>
      </c>
      <c r="D10" s="1159"/>
      <c r="E10" s="1159"/>
      <c r="I10" s="673" t="str">
        <f>'Sch-1.'!I11</f>
        <v>SR-II,RHQ</v>
      </c>
      <c r="K10" s="672"/>
      <c r="N10" s="656"/>
      <c r="O10" s="656"/>
      <c r="P10" s="656"/>
      <c r="Q10" s="656"/>
      <c r="R10" s="656"/>
      <c r="S10" s="656"/>
      <c r="T10" s="656"/>
      <c r="U10" s="656"/>
      <c r="V10" s="656"/>
      <c r="W10" s="656"/>
      <c r="X10" s="656"/>
      <c r="Y10" s="656"/>
      <c r="Z10" s="656"/>
      <c r="AA10" s="656"/>
      <c r="AB10" s="656"/>
      <c r="AC10" s="656"/>
      <c r="AD10" s="656"/>
      <c r="AE10" s="656"/>
      <c r="AF10" s="656"/>
    </row>
    <row r="11" spans="1:36" s="648" customFormat="1" ht="18" customHeight="1">
      <c r="A11" s="652"/>
      <c r="B11" s="652"/>
      <c r="C11" s="1159" t="str">
        <f>IF('Sch-1.'!C12=0, "", 'Sch-1.'!C12)</f>
        <v/>
      </c>
      <c r="D11" s="1159"/>
      <c r="E11" s="1159"/>
      <c r="I11" s="673" t="str">
        <f>'Sch-1.'!I12</f>
        <v>Singanayakanahalli,Yelahanka</v>
      </c>
      <c r="K11" s="672"/>
      <c r="N11" s="656"/>
      <c r="O11" s="656"/>
      <c r="P11" s="656"/>
      <c r="Q11" s="656"/>
      <c r="R11" s="656"/>
      <c r="S11" s="656"/>
      <c r="T11" s="656"/>
      <c r="U11" s="656"/>
      <c r="V11" s="656"/>
      <c r="W11" s="656"/>
      <c r="X11" s="656"/>
      <c r="Y11" s="656"/>
      <c r="Z11" s="656"/>
      <c r="AA11" s="656"/>
      <c r="AB11" s="656"/>
      <c r="AC11" s="656"/>
      <c r="AD11" s="656"/>
      <c r="AE11" s="656"/>
      <c r="AF11" s="656"/>
    </row>
    <row r="12" spans="1:36" s="648" customFormat="1" ht="18" customHeight="1">
      <c r="A12" s="652"/>
      <c r="B12" s="652"/>
      <c r="C12" s="1159" t="str">
        <f>IF('Sch-1.'!C13=0, "", 'Sch-1.'!C13)</f>
        <v/>
      </c>
      <c r="D12" s="1159"/>
      <c r="E12" s="1159"/>
      <c r="I12" s="673" t="str">
        <f>'Sch-1.'!I13</f>
        <v>Bangalore -560064</v>
      </c>
      <c r="K12" s="672"/>
      <c r="N12" s="656"/>
      <c r="O12" s="656"/>
      <c r="P12" s="656"/>
      <c r="Q12" s="656"/>
      <c r="R12" s="656"/>
      <c r="S12" s="656"/>
      <c r="T12" s="656"/>
      <c r="U12" s="656"/>
      <c r="V12" s="656"/>
      <c r="W12" s="656"/>
      <c r="X12" s="656"/>
      <c r="Y12" s="656"/>
      <c r="Z12" s="656"/>
      <c r="AA12" s="656"/>
      <c r="AB12" s="656"/>
      <c r="AC12" s="656"/>
      <c r="AD12" s="656"/>
      <c r="AE12" s="656"/>
      <c r="AF12" s="656"/>
    </row>
    <row r="13" spans="1:36" s="648" customFormat="1" ht="18" customHeight="1">
      <c r="A13" s="1164" t="s">
        <v>26</v>
      </c>
      <c r="B13" s="1164"/>
      <c r="C13" s="1164"/>
      <c r="D13" s="1164"/>
      <c r="E13" s="1164"/>
      <c r="F13" s="1164"/>
      <c r="G13" s="1164"/>
      <c r="H13" s="1164"/>
      <c r="I13" s="1164"/>
      <c r="J13" s="1164"/>
      <c r="K13" s="672"/>
      <c r="N13" s="656"/>
      <c r="O13" s="656"/>
      <c r="P13" s="656"/>
      <c r="Q13" s="656"/>
      <c r="R13" s="656"/>
      <c r="S13" s="656"/>
      <c r="T13" s="656"/>
      <c r="U13" s="656"/>
      <c r="V13" s="656"/>
      <c r="W13" s="656"/>
      <c r="X13" s="656"/>
      <c r="Y13" s="656"/>
      <c r="Z13" s="656"/>
      <c r="AA13" s="656"/>
      <c r="AB13" s="656"/>
      <c r="AC13" s="656"/>
      <c r="AD13" s="656"/>
      <c r="AE13" s="656"/>
      <c r="AF13" s="656"/>
    </row>
    <row r="14" spans="1:36" s="648" customFormat="1" ht="20.25" customHeight="1">
      <c r="A14" s="652"/>
      <c r="B14" s="652"/>
      <c r="C14" s="652"/>
      <c r="D14" s="652"/>
      <c r="E14" s="652"/>
      <c r="F14" s="705"/>
      <c r="G14" s="674"/>
      <c r="H14" s="651"/>
      <c r="I14" s="1160" t="s">
        <v>276</v>
      </c>
      <c r="J14" s="1160"/>
      <c r="K14" s="654"/>
      <c r="N14" s="656"/>
      <c r="O14" s="656"/>
      <c r="P14" s="656"/>
      <c r="Q14" s="656"/>
      <c r="R14" s="656"/>
      <c r="S14" s="656"/>
      <c r="T14" s="656"/>
      <c r="U14" s="656"/>
      <c r="V14" s="656"/>
      <c r="W14" s="656"/>
      <c r="X14" s="656"/>
      <c r="Y14" s="656"/>
      <c r="Z14" s="656"/>
      <c r="AA14" s="656"/>
      <c r="AB14" s="656"/>
      <c r="AC14" s="656"/>
      <c r="AD14" s="656"/>
      <c r="AE14" s="656"/>
      <c r="AF14" s="656"/>
    </row>
    <row r="15" spans="1:36" s="648" customFormat="1" ht="129" customHeight="1">
      <c r="A15" s="852" t="s">
        <v>360</v>
      </c>
      <c r="B15" s="848" t="s">
        <v>481</v>
      </c>
      <c r="C15" s="848" t="s">
        <v>513</v>
      </c>
      <c r="D15" s="848" t="s">
        <v>482</v>
      </c>
      <c r="E15" s="848" t="s">
        <v>514</v>
      </c>
      <c r="F15" s="853" t="s">
        <v>367</v>
      </c>
      <c r="G15" s="854" t="s">
        <v>352</v>
      </c>
      <c r="H15" s="854" t="s">
        <v>353</v>
      </c>
      <c r="I15" s="855" t="s">
        <v>494</v>
      </c>
      <c r="J15" s="855" t="s">
        <v>495</v>
      </c>
      <c r="K15" s="656"/>
      <c r="N15" s="656"/>
      <c r="O15" s="656"/>
      <c r="P15" s="656"/>
      <c r="Q15" s="656"/>
      <c r="R15" s="656"/>
      <c r="S15" s="656"/>
      <c r="T15" s="656"/>
      <c r="U15" s="656"/>
      <c r="V15" s="656"/>
      <c r="W15" s="656"/>
      <c r="X15" s="656"/>
      <c r="Y15" s="656"/>
      <c r="Z15" s="656"/>
      <c r="AA15" s="656"/>
      <c r="AB15" s="656"/>
      <c r="AC15" s="656"/>
      <c r="AD15" s="656"/>
      <c r="AE15" s="656"/>
      <c r="AF15" s="656"/>
    </row>
    <row r="16" spans="1:36" s="648" customFormat="1" ht="16.5">
      <c r="A16" s="653">
        <v>1</v>
      </c>
      <c r="B16" s="653">
        <v>2</v>
      </c>
      <c r="C16" s="653">
        <v>3</v>
      </c>
      <c r="D16" s="653">
        <v>4</v>
      </c>
      <c r="E16" s="653">
        <v>5</v>
      </c>
      <c r="F16" s="653">
        <v>2</v>
      </c>
      <c r="G16" s="653">
        <v>3</v>
      </c>
      <c r="H16" s="653">
        <v>4</v>
      </c>
      <c r="I16" s="653">
        <v>5</v>
      </c>
      <c r="J16" s="653" t="s">
        <v>397</v>
      </c>
      <c r="K16" s="675"/>
      <c r="N16" s="656"/>
      <c r="O16" s="656"/>
      <c r="P16" s="656"/>
      <c r="Q16" s="656"/>
      <c r="R16" s="656"/>
      <c r="S16" s="656"/>
      <c r="T16" s="656"/>
      <c r="U16" s="656"/>
      <c r="V16" s="656"/>
      <c r="W16" s="656"/>
      <c r="X16" s="656"/>
      <c r="Y16" s="656"/>
      <c r="Z16" s="656"/>
      <c r="AA16" s="656"/>
      <c r="AB16" s="656"/>
      <c r="AC16" s="656"/>
      <c r="AD16" s="656"/>
      <c r="AE16" s="656"/>
      <c r="AF16" s="656"/>
    </row>
    <row r="17" spans="1:13" s="676" customFormat="1" ht="16.5">
      <c r="A17" s="714"/>
      <c r="B17" s="714"/>
      <c r="C17" s="714"/>
      <c r="D17" s="714"/>
      <c r="E17" s="714"/>
      <c r="F17" s="714"/>
      <c r="G17" s="714"/>
      <c r="H17" s="714"/>
      <c r="I17" s="713"/>
      <c r="J17" s="713"/>
      <c r="M17" s="677"/>
    </row>
    <row r="18" spans="1:13" s="661" customFormat="1" ht="21" customHeight="1">
      <c r="A18" s="749" t="s">
        <v>473</v>
      </c>
      <c r="B18" s="749"/>
      <c r="C18" s="749"/>
      <c r="D18" s="749"/>
      <c r="E18" s="749"/>
      <c r="F18" s="751" t="str">
        <f>'Sch-1.'!F19</f>
        <v>Field Quality Service</v>
      </c>
      <c r="G18" s="749"/>
      <c r="H18" s="750"/>
      <c r="I18" s="749"/>
      <c r="J18" s="749"/>
      <c r="M18" s="646"/>
    </row>
    <row r="19" spans="1:13" s="710" customFormat="1" ht="16.5">
      <c r="A19" s="1161" t="s">
        <v>524</v>
      </c>
      <c r="B19" s="1162"/>
      <c r="C19" s="1162"/>
      <c r="D19" s="1162"/>
      <c r="E19" s="1162"/>
      <c r="F19" s="1162"/>
      <c r="G19" s="1162"/>
      <c r="H19" s="1162"/>
      <c r="I19" s="1162"/>
      <c r="J19" s="1163"/>
      <c r="M19" s="711"/>
    </row>
    <row r="20" spans="1:13" s="661" customFormat="1" ht="18.75">
      <c r="A20" s="926">
        <v>1</v>
      </c>
      <c r="B20" s="555"/>
      <c r="C20" s="862"/>
      <c r="D20" s="897"/>
      <c r="E20" s="857"/>
      <c r="F20" s="917" t="s">
        <v>525</v>
      </c>
      <c r="G20" s="918" t="s">
        <v>472</v>
      </c>
      <c r="H20" s="918">
        <v>1</v>
      </c>
      <c r="I20" s="712"/>
      <c r="J20" s="827" t="str">
        <f>IF(I20=0, "Included",IF(ISERROR(H20*I20), I20, H20*I20))</f>
        <v>Included</v>
      </c>
      <c r="M20" s="646"/>
    </row>
    <row r="21" spans="1:13" s="661" customFormat="1" ht="18.75">
      <c r="A21" s="926">
        <v>2</v>
      </c>
      <c r="B21" s="555"/>
      <c r="C21" s="862"/>
      <c r="D21" s="897"/>
      <c r="E21" s="857"/>
      <c r="F21" s="917" t="s">
        <v>526</v>
      </c>
      <c r="G21" s="918" t="s">
        <v>472</v>
      </c>
      <c r="H21" s="918">
        <v>1</v>
      </c>
      <c r="I21" s="712"/>
      <c r="J21" s="827" t="str">
        <f t="shared" ref="J21:J46" si="0">IF(I21=0, "Included",IF(ISERROR(H21*I21), I21, H21*I21))</f>
        <v>Included</v>
      </c>
      <c r="M21" s="646"/>
    </row>
    <row r="22" spans="1:13" s="661" customFormat="1" ht="18.75">
      <c r="A22" s="926">
        <v>3</v>
      </c>
      <c r="B22" s="555"/>
      <c r="C22" s="862"/>
      <c r="D22" s="897"/>
      <c r="E22" s="857"/>
      <c r="F22" s="917" t="s">
        <v>527</v>
      </c>
      <c r="G22" s="918" t="s">
        <v>472</v>
      </c>
      <c r="H22" s="918">
        <v>1</v>
      </c>
      <c r="I22" s="712"/>
      <c r="J22" s="827" t="str">
        <f t="shared" si="0"/>
        <v>Included</v>
      </c>
      <c r="M22" s="646"/>
    </row>
    <row r="23" spans="1:13" s="661" customFormat="1" ht="56.25">
      <c r="A23" s="926">
        <v>4</v>
      </c>
      <c r="B23" s="555"/>
      <c r="C23" s="862"/>
      <c r="D23" s="897"/>
      <c r="E23" s="857"/>
      <c r="F23" s="917" t="s">
        <v>528</v>
      </c>
      <c r="G23" s="918" t="s">
        <v>472</v>
      </c>
      <c r="H23" s="918">
        <v>1</v>
      </c>
      <c r="I23" s="712"/>
      <c r="J23" s="827" t="str">
        <f t="shared" si="0"/>
        <v>Included</v>
      </c>
      <c r="M23" s="646"/>
    </row>
    <row r="24" spans="1:13" s="661" customFormat="1" ht="37.5">
      <c r="A24" s="926">
        <v>5</v>
      </c>
      <c r="B24" s="555"/>
      <c r="C24" s="862"/>
      <c r="D24" s="897"/>
      <c r="E24" s="857"/>
      <c r="F24" s="917" t="s">
        <v>529</v>
      </c>
      <c r="G24" s="918" t="s">
        <v>472</v>
      </c>
      <c r="H24" s="918">
        <v>1</v>
      </c>
      <c r="I24" s="712"/>
      <c r="J24" s="827" t="str">
        <f t="shared" si="0"/>
        <v>Included</v>
      </c>
      <c r="M24" s="646"/>
    </row>
    <row r="25" spans="1:13" s="661" customFormat="1" ht="18.75">
      <c r="A25" s="926">
        <v>6</v>
      </c>
      <c r="B25" s="553"/>
      <c r="C25" s="862"/>
      <c r="D25" s="894"/>
      <c r="E25" s="553"/>
      <c r="F25" s="917" t="s">
        <v>530</v>
      </c>
      <c r="G25" s="918" t="s">
        <v>472</v>
      </c>
      <c r="H25" s="918">
        <v>1</v>
      </c>
      <c r="I25" s="712"/>
      <c r="J25" s="827" t="str">
        <f>IF(I25=0, "Included",IF(ISERROR(H25*I25), I25, H25*I25))</f>
        <v>Included</v>
      </c>
      <c r="M25" s="646"/>
    </row>
    <row r="26" spans="1:13" s="661" customFormat="1" ht="18.75">
      <c r="A26" s="926">
        <v>7</v>
      </c>
      <c r="B26" s="555"/>
      <c r="C26" s="862"/>
      <c r="D26" s="897"/>
      <c r="E26" s="857"/>
      <c r="F26" s="917" t="s">
        <v>531</v>
      </c>
      <c r="G26" s="918" t="s">
        <v>472</v>
      </c>
      <c r="H26" s="918">
        <v>2</v>
      </c>
      <c r="I26" s="712"/>
      <c r="J26" s="827" t="str">
        <f t="shared" si="0"/>
        <v>Included</v>
      </c>
      <c r="M26" s="646"/>
    </row>
    <row r="27" spans="1:13" s="661" customFormat="1" ht="18.75">
      <c r="A27" s="926">
        <v>8</v>
      </c>
      <c r="B27" s="555"/>
      <c r="C27" s="862"/>
      <c r="D27" s="897"/>
      <c r="E27" s="857"/>
      <c r="F27" s="917" t="s">
        <v>532</v>
      </c>
      <c r="G27" s="918" t="s">
        <v>472</v>
      </c>
      <c r="H27" s="918">
        <v>1</v>
      </c>
      <c r="I27" s="712"/>
      <c r="J27" s="827" t="str">
        <f t="shared" si="0"/>
        <v>Included</v>
      </c>
      <c r="M27" s="646"/>
    </row>
    <row r="28" spans="1:13" s="661" customFormat="1" ht="18.75">
      <c r="A28" s="926">
        <v>9</v>
      </c>
      <c r="B28" s="555"/>
      <c r="C28" s="862"/>
      <c r="D28" s="897"/>
      <c r="E28" s="857"/>
      <c r="F28" s="917" t="s">
        <v>533</v>
      </c>
      <c r="G28" s="918" t="s">
        <v>536</v>
      </c>
      <c r="H28" s="918">
        <v>2</v>
      </c>
      <c r="I28" s="712"/>
      <c r="J28" s="827" t="str">
        <f t="shared" si="0"/>
        <v>Included</v>
      </c>
      <c r="M28" s="646"/>
    </row>
    <row r="29" spans="1:13" s="661" customFormat="1" ht="18.75">
      <c r="A29" s="926">
        <v>10</v>
      </c>
      <c r="B29" s="555"/>
      <c r="C29" s="862"/>
      <c r="D29" s="897"/>
      <c r="E29" s="857"/>
      <c r="F29" s="917" t="s">
        <v>534</v>
      </c>
      <c r="G29" s="918" t="s">
        <v>536</v>
      </c>
      <c r="H29" s="918">
        <v>2</v>
      </c>
      <c r="I29" s="712"/>
      <c r="J29" s="827" t="str">
        <f t="shared" si="0"/>
        <v>Included</v>
      </c>
      <c r="M29" s="646"/>
    </row>
    <row r="30" spans="1:13" s="661" customFormat="1" ht="18.75">
      <c r="A30" s="926">
        <v>11</v>
      </c>
      <c r="B30" s="555"/>
      <c r="C30" s="862"/>
      <c r="D30" s="897"/>
      <c r="E30" s="857"/>
      <c r="F30" s="917" t="s">
        <v>535</v>
      </c>
      <c r="G30" s="918" t="s">
        <v>537</v>
      </c>
      <c r="H30" s="918">
        <v>1</v>
      </c>
      <c r="I30" s="712"/>
      <c r="J30" s="827" t="str">
        <f t="shared" si="0"/>
        <v>Included</v>
      </c>
      <c r="M30" s="646"/>
    </row>
    <row r="31" spans="1:13" s="661" customFormat="1" ht="18.75">
      <c r="A31" s="1110" t="s">
        <v>540</v>
      </c>
      <c r="B31" s="1111"/>
      <c r="C31" s="1111"/>
      <c r="D31" s="1111"/>
      <c r="E31" s="1111"/>
      <c r="F31" s="1111"/>
      <c r="G31" s="1111"/>
      <c r="H31" s="1111"/>
      <c r="I31" s="1111"/>
      <c r="J31" s="1111"/>
      <c r="K31" s="1112"/>
      <c r="M31" s="646"/>
    </row>
    <row r="32" spans="1:13" s="661" customFormat="1" ht="18.75">
      <c r="A32" s="926">
        <v>1</v>
      </c>
      <c r="B32" s="555"/>
      <c r="C32" s="862"/>
      <c r="D32" s="897"/>
      <c r="E32" s="857"/>
      <c r="F32" s="917" t="s">
        <v>544</v>
      </c>
      <c r="G32" s="919" t="s">
        <v>536</v>
      </c>
      <c r="H32" s="926">
        <v>2</v>
      </c>
      <c r="I32" s="712"/>
      <c r="J32" s="827" t="str">
        <f t="shared" si="0"/>
        <v>Included</v>
      </c>
      <c r="M32" s="646"/>
    </row>
    <row r="33" spans="1:13" s="661" customFormat="1" ht="37.5">
      <c r="A33" s="926">
        <v>2</v>
      </c>
      <c r="B33" s="555"/>
      <c r="C33" s="862"/>
      <c r="D33" s="897"/>
      <c r="E33" s="857"/>
      <c r="F33" s="917" t="s">
        <v>545</v>
      </c>
      <c r="G33" s="919" t="s">
        <v>560</v>
      </c>
      <c r="H33" s="926">
        <v>6</v>
      </c>
      <c r="I33" s="712"/>
      <c r="J33" s="827" t="str">
        <f t="shared" si="0"/>
        <v>Included</v>
      </c>
      <c r="M33" s="646"/>
    </row>
    <row r="34" spans="1:13" s="661" customFormat="1" ht="56.25">
      <c r="A34" s="926">
        <v>3</v>
      </c>
      <c r="B34" s="555"/>
      <c r="C34" s="862"/>
      <c r="D34" s="897"/>
      <c r="E34" s="857"/>
      <c r="F34" s="917" t="s">
        <v>546</v>
      </c>
      <c r="G34" s="919" t="s">
        <v>560</v>
      </c>
      <c r="H34" s="926">
        <v>2</v>
      </c>
      <c r="I34" s="712"/>
      <c r="J34" s="827" t="str">
        <f t="shared" si="0"/>
        <v>Included</v>
      </c>
      <c r="M34" s="646"/>
    </row>
    <row r="35" spans="1:13" s="661" customFormat="1" ht="37.5">
      <c r="A35" s="926">
        <v>4</v>
      </c>
      <c r="B35" s="555"/>
      <c r="C35" s="862"/>
      <c r="D35" s="898"/>
      <c r="E35" s="857"/>
      <c r="F35" s="917" t="s">
        <v>547</v>
      </c>
      <c r="G35" s="919" t="s">
        <v>560</v>
      </c>
      <c r="H35" s="926">
        <v>6</v>
      </c>
      <c r="I35" s="712"/>
      <c r="J35" s="827" t="str">
        <f t="shared" si="0"/>
        <v>Included</v>
      </c>
      <c r="M35" s="646"/>
    </row>
    <row r="36" spans="1:13" s="661" customFormat="1" ht="37.5">
      <c r="A36" s="926">
        <v>5</v>
      </c>
      <c r="B36" s="553"/>
      <c r="C36" s="553"/>
      <c r="D36" s="894"/>
      <c r="E36" s="553"/>
      <c r="F36" s="917" t="s">
        <v>548</v>
      </c>
      <c r="G36" s="919" t="s">
        <v>560</v>
      </c>
      <c r="H36" s="926">
        <v>6</v>
      </c>
      <c r="I36" s="712"/>
      <c r="J36" s="827" t="str">
        <f>IF(I36=0, "Included",IF(ISERROR(H36*I36), I36, H36*I36))</f>
        <v>Included</v>
      </c>
      <c r="M36" s="646"/>
    </row>
    <row r="37" spans="1:13" s="661" customFormat="1" ht="18.75">
      <c r="A37" s="926">
        <v>6</v>
      </c>
      <c r="B37" s="555"/>
      <c r="C37" s="862"/>
      <c r="D37" s="897"/>
      <c r="E37" s="857"/>
      <c r="F37" s="917" t="s">
        <v>549</v>
      </c>
      <c r="G37" s="919" t="s">
        <v>560</v>
      </c>
      <c r="H37" s="926">
        <v>24</v>
      </c>
      <c r="I37" s="712"/>
      <c r="J37" s="827" t="str">
        <f t="shared" si="0"/>
        <v>Included</v>
      </c>
      <c r="M37" s="646"/>
    </row>
    <row r="38" spans="1:13" s="661" customFormat="1" ht="37.5">
      <c r="A38" s="926">
        <v>7</v>
      </c>
      <c r="B38" s="555"/>
      <c r="C38" s="862"/>
      <c r="D38" s="897"/>
      <c r="E38" s="857"/>
      <c r="F38" s="917" t="s">
        <v>550</v>
      </c>
      <c r="G38" s="919" t="s">
        <v>472</v>
      </c>
      <c r="H38" s="926">
        <v>2</v>
      </c>
      <c r="I38" s="712"/>
      <c r="J38" s="827" t="str">
        <f t="shared" si="0"/>
        <v>Included</v>
      </c>
      <c r="M38" s="646"/>
    </row>
    <row r="39" spans="1:13" s="661" customFormat="1" ht="112.5">
      <c r="A39" s="926">
        <v>8</v>
      </c>
      <c r="B39" s="754"/>
      <c r="C39" s="754"/>
      <c r="D39" s="894"/>
      <c r="E39" s="754"/>
      <c r="F39" s="923" t="s">
        <v>551</v>
      </c>
      <c r="G39" s="925" t="s">
        <v>472</v>
      </c>
      <c r="H39" s="925">
        <v>2</v>
      </c>
      <c r="I39" s="712"/>
      <c r="J39" s="827" t="str">
        <f>IF(I39=0, "Included",IF(ISERROR(H39*I39), I39, H39*I39))</f>
        <v>Included</v>
      </c>
      <c r="M39" s="646"/>
    </row>
    <row r="40" spans="1:13" s="661" customFormat="1" ht="37.5">
      <c r="A40" s="926">
        <v>9</v>
      </c>
      <c r="B40" s="762"/>
      <c r="C40" s="762"/>
      <c r="D40" s="895"/>
      <c r="E40" s="762"/>
      <c r="F40" s="917" t="s">
        <v>552</v>
      </c>
      <c r="G40" s="919" t="s">
        <v>561</v>
      </c>
      <c r="H40" s="926">
        <v>1.4</v>
      </c>
      <c r="I40" s="712"/>
      <c r="J40" s="827" t="str">
        <f>IF(I40=0, "Included",IF(ISERROR(H40*I40), I40, H40*I40))</f>
        <v>Included</v>
      </c>
      <c r="M40" s="646"/>
    </row>
    <row r="41" spans="1:13" s="661" customFormat="1" ht="18.75">
      <c r="A41" s="937">
        <v>10</v>
      </c>
      <c r="B41" s="763"/>
      <c r="C41" s="763"/>
      <c r="D41" s="896"/>
      <c r="E41" s="763"/>
      <c r="F41" s="924" t="s">
        <v>553</v>
      </c>
      <c r="G41" s="919"/>
      <c r="H41" s="926"/>
      <c r="I41" s="756"/>
      <c r="J41" s="826"/>
      <c r="M41" s="646"/>
    </row>
    <row r="42" spans="1:13" s="661" customFormat="1" ht="18.75">
      <c r="A42" s="926" t="s">
        <v>474</v>
      </c>
      <c r="B42" s="555"/>
      <c r="C42" s="862"/>
      <c r="D42" s="898"/>
      <c r="E42" s="857"/>
      <c r="F42" s="917" t="s">
        <v>554</v>
      </c>
      <c r="G42" s="919" t="s">
        <v>472</v>
      </c>
      <c r="H42" s="926">
        <v>1</v>
      </c>
      <c r="I42" s="712"/>
      <c r="J42" s="827" t="str">
        <f t="shared" si="0"/>
        <v>Included</v>
      </c>
      <c r="M42" s="646"/>
    </row>
    <row r="43" spans="1:13" s="661" customFormat="1" ht="18.75">
      <c r="A43" s="926" t="s">
        <v>541</v>
      </c>
      <c r="B43" s="555"/>
      <c r="C43" s="862"/>
      <c r="D43" s="898"/>
      <c r="E43" s="857"/>
      <c r="F43" s="917" t="s">
        <v>555</v>
      </c>
      <c r="G43" s="919" t="s">
        <v>472</v>
      </c>
      <c r="H43" s="926">
        <v>1</v>
      </c>
      <c r="I43" s="712"/>
      <c r="J43" s="827" t="str">
        <f t="shared" si="0"/>
        <v>Included</v>
      </c>
      <c r="M43" s="646"/>
    </row>
    <row r="44" spans="1:13" s="661" customFormat="1" ht="18.75">
      <c r="A44" s="926" t="s">
        <v>539</v>
      </c>
      <c r="B44" s="555"/>
      <c r="C44" s="862"/>
      <c r="D44" s="898"/>
      <c r="E44" s="857"/>
      <c r="F44" s="917" t="s">
        <v>556</v>
      </c>
      <c r="G44" s="919" t="s">
        <v>472</v>
      </c>
      <c r="H44" s="926">
        <v>1</v>
      </c>
      <c r="I44" s="712"/>
      <c r="J44" s="827" t="str">
        <f t="shared" si="0"/>
        <v>Included</v>
      </c>
      <c r="M44" s="646"/>
    </row>
    <row r="45" spans="1:13" s="661" customFormat="1" ht="18.75">
      <c r="A45" s="926" t="s">
        <v>542</v>
      </c>
      <c r="B45" s="763"/>
      <c r="C45" s="763"/>
      <c r="D45" s="896"/>
      <c r="E45" s="763"/>
      <c r="F45" s="917" t="s">
        <v>557</v>
      </c>
      <c r="G45" s="919" t="s">
        <v>472</v>
      </c>
      <c r="H45" s="926">
        <v>1</v>
      </c>
      <c r="I45" s="712"/>
      <c r="J45" s="827" t="str">
        <f>IF(I45=0, "Included",IF(ISERROR(H45*I45), I45, H45*I45))</f>
        <v>Included</v>
      </c>
      <c r="M45" s="646"/>
    </row>
    <row r="46" spans="1:13" s="661" customFormat="1" ht="18.75">
      <c r="A46" s="926" t="s">
        <v>543</v>
      </c>
      <c r="B46" s="555"/>
      <c r="C46" s="862"/>
      <c r="D46" s="898"/>
      <c r="E46" s="857"/>
      <c r="F46" s="917" t="s">
        <v>558</v>
      </c>
      <c r="G46" s="919" t="s">
        <v>472</v>
      </c>
      <c r="H46" s="926">
        <v>1</v>
      </c>
      <c r="I46" s="712"/>
      <c r="J46" s="827" t="str">
        <f t="shared" si="0"/>
        <v>Included</v>
      </c>
      <c r="M46" s="646"/>
    </row>
    <row r="47" spans="1:13" s="661" customFormat="1" ht="37.5">
      <c r="A47" s="926">
        <v>11</v>
      </c>
      <c r="B47" s="763"/>
      <c r="C47" s="763"/>
      <c r="D47" s="896"/>
      <c r="E47" s="763"/>
      <c r="F47" s="917" t="s">
        <v>559</v>
      </c>
      <c r="G47" s="919" t="s">
        <v>562</v>
      </c>
      <c r="H47" s="926">
        <v>1</v>
      </c>
      <c r="I47" s="712"/>
      <c r="J47" s="827" t="str">
        <f>IF(I47=0, "Included",IF(ISERROR(H47*I47), I47, H47*I47))</f>
        <v>Included</v>
      </c>
      <c r="M47" s="646"/>
    </row>
    <row r="48" spans="1:13" s="661" customFormat="1" ht="16.5">
      <c r="A48" s="761"/>
      <c r="B48" s="761"/>
      <c r="C48" s="761"/>
      <c r="D48" s="761"/>
      <c r="E48" s="761"/>
      <c r="F48" s="548"/>
      <c r="G48" s="553"/>
      <c r="H48" s="755"/>
      <c r="I48" s="756"/>
      <c r="J48" s="826"/>
      <c r="M48" s="646"/>
    </row>
    <row r="49" spans="1:10" ht="17.25" customHeight="1" thickBot="1">
      <c r="A49" s="678"/>
      <c r="B49" s="849"/>
      <c r="C49" s="849"/>
      <c r="D49" s="849"/>
      <c r="E49" s="849"/>
      <c r="F49" s="706" t="s">
        <v>456</v>
      </c>
      <c r="G49" s="680"/>
      <c r="H49" s="679"/>
      <c r="I49" s="657"/>
      <c r="J49" s="681">
        <f>SUM(J20:J48)</f>
        <v>0</v>
      </c>
    </row>
    <row r="50" spans="1:10" ht="14.25" customHeight="1">
      <c r="A50" s="655"/>
      <c r="B50" s="655"/>
      <c r="C50" s="655"/>
      <c r="D50" s="655"/>
      <c r="E50" s="655"/>
      <c r="F50" s="686"/>
      <c r="G50" s="655"/>
      <c r="H50" s="660"/>
      <c r="I50" s="677"/>
      <c r="J50" s="656"/>
    </row>
    <row r="51" spans="1:10" ht="62.25" customHeight="1">
      <c r="A51" s="856"/>
      <c r="B51" s="1158" t="s">
        <v>489</v>
      </c>
      <c r="C51" s="1158"/>
      <c r="D51" s="1158"/>
      <c r="E51" s="1158"/>
      <c r="F51" s="1158"/>
      <c r="G51" s="1158"/>
      <c r="H51" s="1158"/>
      <c r="I51" s="1158"/>
      <c r="J51" s="1158"/>
    </row>
    <row r="52" spans="1:10" ht="17.25" customHeight="1">
      <c r="A52" s="695"/>
      <c r="B52" s="695"/>
      <c r="C52" s="695"/>
      <c r="D52" s="695"/>
      <c r="E52" s="695"/>
      <c r="F52" s="707"/>
      <c r="G52" s="697"/>
      <c r="H52" s="696"/>
      <c r="I52" s="698"/>
      <c r="J52" s="699"/>
    </row>
    <row r="53" spans="1:10" ht="33">
      <c r="A53" s="658" t="s">
        <v>398</v>
      </c>
      <c r="B53" s="685" t="str">
        <f>'Sch-1.'!B57</f>
        <v>--2025</v>
      </c>
      <c r="C53" s="658"/>
      <c r="D53" s="658"/>
      <c r="E53" s="658"/>
      <c r="G53" s="682"/>
      <c r="H53" s="660"/>
      <c r="I53" s="648"/>
      <c r="J53" s="648"/>
    </row>
    <row r="54" spans="1:10" ht="27.75" customHeight="1">
      <c r="A54" s="658" t="s">
        <v>399</v>
      </c>
      <c r="B54" s="685" t="str">
        <f>'Sch-1.'!B58</f>
        <v/>
      </c>
      <c r="C54" s="658"/>
      <c r="D54" s="658"/>
      <c r="E54" s="658"/>
      <c r="G54" s="650"/>
      <c r="H54" s="660" t="s">
        <v>400</v>
      </c>
      <c r="I54" s="677" t="str">
        <f>'Sch-1.'!I58</f>
        <v/>
      </c>
      <c r="J54" s="648"/>
    </row>
    <row r="55" spans="1:10" ht="14.25" customHeight="1">
      <c r="A55" s="655"/>
      <c r="B55" s="655"/>
      <c r="C55" s="655"/>
      <c r="D55" s="655"/>
      <c r="E55" s="655"/>
      <c r="F55" s="686"/>
      <c r="G55" s="655"/>
      <c r="H55" s="660" t="s">
        <v>401</v>
      </c>
      <c r="I55" s="677" t="str">
        <f>'Sch-1.'!I59</f>
        <v/>
      </c>
      <c r="J55" s="656"/>
    </row>
    <row r="56" spans="1:10" ht="27.95" customHeight="1">
      <c r="A56" s="658"/>
      <c r="B56" s="658"/>
      <c r="C56" s="658"/>
      <c r="D56" s="658"/>
      <c r="E56" s="658"/>
      <c r="F56" s="659"/>
      <c r="G56" s="682"/>
      <c r="H56" s="660"/>
      <c r="I56" s="648"/>
      <c r="J56" s="648"/>
    </row>
    <row r="94" spans="1:10">
      <c r="A94" s="683"/>
      <c r="B94" s="683"/>
      <c r="C94" s="683"/>
      <c r="D94" s="683"/>
      <c r="E94" s="683"/>
      <c r="F94" s="708"/>
      <c r="G94" s="683"/>
      <c r="H94" s="683"/>
      <c r="I94" s="683"/>
      <c r="J94" s="683"/>
    </row>
    <row r="95" spans="1:10">
      <c r="A95" s="683"/>
      <c r="B95" s="683"/>
      <c r="C95" s="683"/>
      <c r="D95" s="683"/>
      <c r="E95" s="683"/>
      <c r="F95" s="708"/>
      <c r="G95" s="683"/>
      <c r="H95" s="683"/>
      <c r="I95" s="683"/>
      <c r="J95" s="683"/>
    </row>
    <row r="96" spans="1:10">
      <c r="A96" s="683"/>
      <c r="B96" s="683"/>
      <c r="C96" s="683"/>
      <c r="D96" s="683"/>
      <c r="E96" s="683"/>
      <c r="F96" s="708"/>
      <c r="G96" s="683"/>
      <c r="H96" s="683"/>
      <c r="I96" s="683"/>
      <c r="J96" s="683"/>
    </row>
    <row r="97" spans="1:10">
      <c r="A97" s="683"/>
      <c r="B97" s="683"/>
      <c r="C97" s="683"/>
      <c r="D97" s="683"/>
      <c r="E97" s="683"/>
      <c r="F97" s="708"/>
      <c r="G97" s="683"/>
      <c r="H97" s="683"/>
      <c r="I97" s="683"/>
      <c r="J97" s="683"/>
    </row>
    <row r="98" spans="1:10">
      <c r="A98" s="683"/>
      <c r="B98" s="683"/>
      <c r="C98" s="683"/>
      <c r="D98" s="683"/>
      <c r="E98" s="683"/>
      <c r="F98" s="708"/>
      <c r="G98" s="683"/>
      <c r="H98" s="683"/>
      <c r="I98" s="683"/>
      <c r="J98" s="683"/>
    </row>
    <row r="99" spans="1:10">
      <c r="A99" s="683"/>
      <c r="B99" s="683"/>
      <c r="C99" s="683"/>
      <c r="D99" s="683"/>
      <c r="E99" s="683"/>
      <c r="F99" s="708"/>
      <c r="G99" s="683"/>
      <c r="H99" s="683"/>
      <c r="I99" s="683"/>
      <c r="J99" s="683"/>
    </row>
    <row r="100" spans="1:10">
      <c r="A100" s="683"/>
      <c r="B100" s="683"/>
      <c r="C100" s="683"/>
      <c r="D100" s="683"/>
      <c r="E100" s="683"/>
      <c r="F100" s="708"/>
      <c r="G100" s="683"/>
      <c r="H100" s="683"/>
      <c r="I100" s="683"/>
      <c r="J100" s="683"/>
    </row>
    <row r="101" spans="1:10">
      <c r="A101" s="683"/>
      <c r="B101" s="683"/>
      <c r="C101" s="683"/>
      <c r="D101" s="683"/>
      <c r="E101" s="683"/>
      <c r="F101" s="708"/>
      <c r="G101" s="683"/>
      <c r="H101" s="683"/>
      <c r="I101" s="683"/>
      <c r="J101" s="683"/>
    </row>
    <row r="102" spans="1:10">
      <c r="A102" s="683"/>
      <c r="B102" s="683"/>
      <c r="C102" s="683"/>
      <c r="D102" s="683"/>
      <c r="E102" s="683"/>
      <c r="F102" s="708"/>
      <c r="G102" s="683"/>
      <c r="H102" s="683"/>
      <c r="I102" s="683"/>
      <c r="J102" s="683"/>
    </row>
    <row r="103" spans="1:10">
      <c r="A103" s="683"/>
      <c r="B103" s="683"/>
      <c r="C103" s="683"/>
      <c r="D103" s="683"/>
      <c r="E103" s="683"/>
      <c r="F103" s="708"/>
      <c r="G103" s="683"/>
      <c r="H103" s="683"/>
      <c r="I103" s="683"/>
      <c r="J103" s="683"/>
    </row>
    <row r="104" spans="1:10">
      <c r="A104" s="683"/>
      <c r="B104" s="683"/>
      <c r="C104" s="683"/>
      <c r="D104" s="683"/>
      <c r="E104" s="683"/>
      <c r="F104" s="708"/>
      <c r="G104" s="683"/>
      <c r="H104" s="683"/>
      <c r="I104" s="683"/>
      <c r="J104" s="683"/>
    </row>
    <row r="105" spans="1:10">
      <c r="A105" s="683"/>
      <c r="B105" s="683"/>
      <c r="C105" s="683"/>
      <c r="D105" s="683"/>
      <c r="E105" s="683"/>
      <c r="F105" s="708"/>
      <c r="G105" s="683"/>
      <c r="H105" s="683"/>
      <c r="I105" s="683"/>
      <c r="J105" s="683"/>
    </row>
    <row r="106" spans="1:10">
      <c r="A106" s="683"/>
      <c r="B106" s="683"/>
      <c r="C106" s="683"/>
      <c r="D106" s="683"/>
      <c r="E106" s="683"/>
      <c r="F106" s="708"/>
      <c r="G106" s="683"/>
      <c r="H106" s="683"/>
      <c r="I106" s="683"/>
      <c r="J106" s="683"/>
    </row>
    <row r="107" spans="1:10">
      <c r="A107" s="683"/>
      <c r="B107" s="683"/>
      <c r="C107" s="683"/>
      <c r="D107" s="683"/>
      <c r="E107" s="683"/>
      <c r="F107" s="708"/>
      <c r="G107" s="683"/>
      <c r="H107" s="683"/>
      <c r="I107" s="683"/>
      <c r="J107" s="683"/>
    </row>
    <row r="108" spans="1:10">
      <c r="A108" s="683"/>
      <c r="B108" s="683"/>
      <c r="C108" s="683"/>
      <c r="D108" s="683"/>
      <c r="E108" s="683"/>
      <c r="F108" s="708"/>
      <c r="G108" s="683"/>
      <c r="H108" s="683"/>
      <c r="I108" s="683"/>
      <c r="J108" s="683"/>
    </row>
    <row r="109" spans="1:10">
      <c r="A109" s="683"/>
      <c r="B109" s="683"/>
      <c r="C109" s="683"/>
      <c r="D109" s="683"/>
      <c r="E109" s="683"/>
      <c r="F109" s="708"/>
      <c r="G109" s="683"/>
      <c r="H109" s="683"/>
      <c r="I109" s="683"/>
      <c r="J109" s="683"/>
    </row>
    <row r="110" spans="1:10">
      <c r="A110" s="683"/>
      <c r="B110" s="683"/>
      <c r="C110" s="683"/>
      <c r="D110" s="683"/>
      <c r="E110" s="683"/>
      <c r="F110" s="708"/>
      <c r="G110" s="683"/>
      <c r="H110" s="683"/>
      <c r="I110" s="683"/>
      <c r="J110" s="683"/>
    </row>
    <row r="111" spans="1:10">
      <c r="A111" s="683"/>
      <c r="B111" s="683"/>
      <c r="C111" s="683"/>
      <c r="D111" s="683"/>
      <c r="E111" s="683"/>
      <c r="F111" s="708"/>
      <c r="G111" s="683"/>
      <c r="H111" s="683"/>
      <c r="I111" s="683"/>
      <c r="J111" s="683"/>
    </row>
    <row r="112" spans="1:10">
      <c r="A112" s="683"/>
      <c r="B112" s="683"/>
      <c r="C112" s="683"/>
      <c r="D112" s="683"/>
      <c r="E112" s="683"/>
      <c r="F112" s="708"/>
      <c r="G112" s="683"/>
      <c r="H112" s="683"/>
      <c r="I112" s="683"/>
      <c r="J112" s="683"/>
    </row>
    <row r="113" spans="1:10">
      <c r="A113" s="683"/>
      <c r="B113" s="683"/>
      <c r="C113" s="683"/>
      <c r="D113" s="683"/>
      <c r="E113" s="683"/>
      <c r="F113" s="708"/>
      <c r="G113" s="683"/>
      <c r="H113" s="683"/>
      <c r="I113" s="683"/>
      <c r="J113" s="683"/>
    </row>
    <row r="114" spans="1:10">
      <c r="A114" s="683"/>
      <c r="B114" s="683"/>
      <c r="C114" s="683"/>
      <c r="D114" s="683"/>
      <c r="E114" s="683"/>
      <c r="F114" s="708"/>
      <c r="G114" s="683"/>
      <c r="H114" s="683"/>
      <c r="I114" s="683"/>
      <c r="J114" s="683"/>
    </row>
    <row r="115" spans="1:10">
      <c r="A115" s="683"/>
      <c r="B115" s="683"/>
      <c r="C115" s="683"/>
      <c r="D115" s="683"/>
      <c r="E115" s="683"/>
      <c r="F115" s="708"/>
      <c r="G115" s="683"/>
      <c r="H115" s="683"/>
      <c r="I115" s="683"/>
      <c r="J115" s="683"/>
    </row>
    <row r="116" spans="1:10">
      <c r="A116" s="683"/>
      <c r="B116" s="683"/>
      <c r="C116" s="683"/>
      <c r="D116" s="683"/>
      <c r="E116" s="683"/>
      <c r="F116" s="708"/>
      <c r="G116" s="683"/>
      <c r="H116" s="683"/>
      <c r="I116" s="683"/>
      <c r="J116" s="683"/>
    </row>
    <row r="117" spans="1:10">
      <c r="A117" s="683"/>
      <c r="B117" s="683"/>
      <c r="C117" s="683"/>
      <c r="D117" s="683"/>
      <c r="E117" s="683"/>
      <c r="F117" s="709"/>
      <c r="G117" s="683"/>
      <c r="H117" s="684"/>
      <c r="I117" s="684"/>
      <c r="J117" s="684"/>
    </row>
    <row r="118" spans="1:10">
      <c r="A118" s="683"/>
      <c r="B118" s="683"/>
      <c r="C118" s="683"/>
      <c r="D118" s="683"/>
      <c r="E118" s="683"/>
      <c r="F118" s="709"/>
      <c r="G118" s="683"/>
      <c r="H118" s="684"/>
      <c r="I118" s="684"/>
      <c r="J118" s="684"/>
    </row>
    <row r="119" spans="1:10">
      <c r="A119" s="683"/>
      <c r="B119" s="683"/>
      <c r="C119" s="683"/>
      <c r="D119" s="683"/>
      <c r="E119" s="683"/>
      <c r="F119" s="709"/>
      <c r="G119" s="683"/>
      <c r="H119" s="684"/>
      <c r="I119" s="684"/>
      <c r="J119" s="684"/>
    </row>
    <row r="120" spans="1:10">
      <c r="A120" s="683"/>
      <c r="B120" s="683"/>
      <c r="C120" s="683"/>
      <c r="D120" s="683"/>
      <c r="E120" s="683"/>
      <c r="F120" s="709"/>
      <c r="G120" s="683"/>
      <c r="H120" s="684"/>
      <c r="I120" s="684"/>
      <c r="J120" s="684"/>
    </row>
    <row r="121" spans="1:10">
      <c r="A121" s="683"/>
      <c r="B121" s="683"/>
      <c r="C121" s="683"/>
      <c r="D121" s="683"/>
      <c r="E121" s="683"/>
      <c r="F121" s="709"/>
      <c r="G121" s="683"/>
      <c r="H121" s="684"/>
      <c r="I121" s="684"/>
      <c r="J121" s="684"/>
    </row>
    <row r="122" spans="1:10">
      <c r="A122" s="683"/>
      <c r="B122" s="683"/>
      <c r="C122" s="683"/>
      <c r="D122" s="683"/>
      <c r="E122" s="683"/>
      <c r="F122" s="709"/>
      <c r="G122" s="683"/>
      <c r="H122" s="684"/>
      <c r="I122" s="684"/>
      <c r="J122" s="684"/>
    </row>
    <row r="123" spans="1:10">
      <c r="A123" s="683"/>
      <c r="B123" s="683"/>
      <c r="C123" s="683"/>
      <c r="D123" s="683"/>
      <c r="E123" s="683"/>
      <c r="F123" s="709"/>
      <c r="G123" s="683"/>
      <c r="H123" s="684"/>
      <c r="I123" s="684"/>
      <c r="J123" s="684"/>
    </row>
    <row r="124" spans="1:10">
      <c r="A124" s="683"/>
      <c r="B124" s="683"/>
      <c r="C124" s="683"/>
      <c r="D124" s="683"/>
      <c r="E124" s="683"/>
      <c r="F124" s="709"/>
      <c r="G124" s="683"/>
      <c r="H124" s="684"/>
      <c r="I124" s="684"/>
      <c r="J124" s="684"/>
    </row>
    <row r="125" spans="1:10">
      <c r="A125" s="683"/>
      <c r="B125" s="683"/>
      <c r="C125" s="683"/>
      <c r="D125" s="683"/>
      <c r="E125" s="683"/>
      <c r="F125" s="709"/>
      <c r="G125" s="683"/>
      <c r="H125" s="684"/>
      <c r="I125" s="684"/>
      <c r="J125" s="684"/>
    </row>
    <row r="126" spans="1:10">
      <c r="A126" s="683"/>
      <c r="B126" s="683"/>
      <c r="C126" s="683"/>
      <c r="D126" s="683"/>
      <c r="E126" s="683"/>
      <c r="F126" s="709"/>
      <c r="G126" s="683"/>
      <c r="H126" s="684"/>
      <c r="I126" s="684"/>
      <c r="J126" s="684"/>
    </row>
    <row r="127" spans="1:10">
      <c r="A127" s="683"/>
      <c r="B127" s="683"/>
      <c r="C127" s="683"/>
      <c r="D127" s="683"/>
      <c r="E127" s="683"/>
      <c r="F127" s="709"/>
      <c r="G127" s="683"/>
      <c r="H127" s="684"/>
      <c r="I127" s="684"/>
      <c r="J127" s="684"/>
    </row>
    <row r="128" spans="1:10">
      <c r="A128" s="683"/>
      <c r="B128" s="683"/>
      <c r="C128" s="683"/>
      <c r="D128" s="683"/>
      <c r="E128" s="683"/>
      <c r="F128" s="709"/>
      <c r="G128" s="683"/>
      <c r="H128" s="684"/>
      <c r="I128" s="684"/>
      <c r="J128" s="684"/>
    </row>
    <row r="129" spans="1:10">
      <c r="A129" s="683"/>
      <c r="B129" s="683"/>
      <c r="C129" s="683"/>
      <c r="D129" s="683"/>
      <c r="E129" s="683"/>
      <c r="F129" s="709"/>
      <c r="G129" s="683"/>
      <c r="H129" s="684"/>
      <c r="I129" s="684"/>
      <c r="J129" s="684"/>
    </row>
    <row r="130" spans="1:10">
      <c r="A130" s="683"/>
      <c r="B130" s="683"/>
      <c r="C130" s="683"/>
      <c r="D130" s="683"/>
      <c r="E130" s="683"/>
      <c r="F130" s="709"/>
      <c r="G130" s="683"/>
      <c r="H130" s="684"/>
      <c r="I130" s="684"/>
      <c r="J130" s="684"/>
    </row>
    <row r="131" spans="1:10">
      <c r="A131" s="683"/>
      <c r="B131" s="683"/>
      <c r="C131" s="683"/>
      <c r="D131" s="683"/>
      <c r="E131" s="683"/>
      <c r="F131" s="709"/>
      <c r="G131" s="683"/>
      <c r="H131" s="684"/>
      <c r="I131" s="684"/>
      <c r="J131" s="684"/>
    </row>
    <row r="132" spans="1:10">
      <c r="A132" s="683"/>
      <c r="B132" s="683"/>
      <c r="C132" s="683"/>
      <c r="D132" s="683"/>
      <c r="E132" s="683"/>
      <c r="F132" s="709"/>
      <c r="G132" s="683"/>
      <c r="H132" s="684"/>
      <c r="I132" s="684"/>
      <c r="J132" s="684"/>
    </row>
    <row r="133" spans="1:10">
      <c r="A133" s="683"/>
      <c r="B133" s="683"/>
      <c r="C133" s="683"/>
      <c r="D133" s="683"/>
      <c r="E133" s="683"/>
      <c r="F133" s="709"/>
      <c r="G133" s="683"/>
      <c r="H133" s="684"/>
      <c r="I133" s="684"/>
      <c r="J133" s="684"/>
    </row>
    <row r="134" spans="1:10">
      <c r="A134" s="683"/>
      <c r="B134" s="683"/>
      <c r="C134" s="683"/>
      <c r="D134" s="683"/>
      <c r="E134" s="683"/>
      <c r="F134" s="709"/>
      <c r="G134" s="683"/>
      <c r="H134" s="684"/>
      <c r="I134" s="684"/>
      <c r="J134" s="684"/>
    </row>
  </sheetData>
  <sheetProtection formatColumns="0" formatRows="0" selectLockedCells="1"/>
  <customSheetViews>
    <customSheetView guid="{9AABADBB-0C61-4F6E-8EBA-FB1F391DCDF7}" scale="85" printArea="1" hiddenColumns="1" state="hidden" view="pageBreakPreview">
      <selection activeCell="M17" sqref="M17"/>
      <pageMargins left="0.24" right="0.23" top="0.53" bottom="0.44" header="0.41" footer="0.24"/>
      <printOptions horizontalCentered="1"/>
      <pageSetup paperSize="9" scale="76" fitToHeight="2" orientation="portrait" r:id="rId1"/>
      <headerFooter alignWithMargins="0">
        <oddFooter>&amp;R&amp;"Book Antiqua,Bold"&amp;10Schedule-2/ Page &amp;P of &amp;N</oddFooter>
      </headerFooter>
    </customSheetView>
    <customSheetView guid="{17F5C48B-526E-48D2-9F97-823D578F9893}" scale="85" printArea="1" hiddenColumns="1" view="pageBreakPreview" topLeftCell="A10">
      <selection activeCell="I20" sqref="I20"/>
      <pageMargins left="0.24" right="0.23" top="0.53" bottom="0.44" header="0.41" footer="0.24"/>
      <printOptions horizontalCentered="1"/>
      <pageSetup paperSize="9" scale="76" fitToHeight="2" orientation="landscape" r:id="rId2"/>
      <headerFooter alignWithMargins="0">
        <oddFooter>&amp;R&amp;"Book Antiqua,Bold"&amp;10Schedule-2/ Page &amp;P of &amp;N</oddFooter>
      </headerFooter>
    </customSheetView>
    <customSheetView guid="{E81F0721-C35D-4189-B675-E46A21339863}" scale="85" printArea="1" view="pageBreakPreview" topLeftCell="A28">
      <selection activeCell="C20" sqref="C20"/>
      <pageMargins left="0.24" right="0.23" top="0.53" bottom="0.44" header="0.41" footer="0.24"/>
      <printOptions horizontalCentered="1"/>
      <pageSetup paperSize="9" scale="76" fitToHeight="2" orientation="landscape" r:id="rId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4"/>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5"/>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6"/>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7"/>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9"/>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5"/>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6"/>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24" right="0.23" top="0.53" bottom="0.44" header="0.41" footer="0.24"/>
      <printOptions horizontalCentered="1"/>
      <pageSetup paperSize="9" fitToHeight="2" orientation="landscape" r:id="rId20"/>
      <headerFooter alignWithMargins="0">
        <oddFooter>&amp;R&amp;"Book Antiqua,Bold"&amp;10Schedule-2/ Page &amp;P of &amp;N</oddFooter>
      </headerFooter>
    </customSheetView>
    <customSheetView guid="{9154002C-6C58-44C9-AE93-0E761C3D01FD}" scale="85" printArea="1" hiddenColumns="1" state="hidden" view="pageBreakPreview">
      <selection activeCell="M17" sqref="M17"/>
      <pageMargins left="0.24" right="0.23" top="0.53" bottom="0.44" header="0.41" footer="0.24"/>
      <printOptions horizontalCentered="1"/>
      <pageSetup paperSize="9" scale="76" fitToHeight="2" orientation="portrait" r:id="rId21"/>
      <headerFooter alignWithMargins="0">
        <oddFooter>&amp;R&amp;"Book Antiqua,Bold"&amp;10Schedule-2/ Page &amp;P of &amp;N</oddFooter>
      </headerFooter>
    </customSheetView>
  </customSheetViews>
  <mergeCells count="13">
    <mergeCell ref="A4:J4"/>
    <mergeCell ref="R4:S4"/>
    <mergeCell ref="A5:J5"/>
    <mergeCell ref="A8:H8"/>
    <mergeCell ref="C9:E9"/>
    <mergeCell ref="B51:J51"/>
    <mergeCell ref="C11:E11"/>
    <mergeCell ref="C12:E12"/>
    <mergeCell ref="C10:E10"/>
    <mergeCell ref="I14:J14"/>
    <mergeCell ref="A19:J19"/>
    <mergeCell ref="A31:K31"/>
    <mergeCell ref="A13:J13"/>
  </mergeCells>
  <phoneticPr fontId="5" type="noConversion"/>
  <conditionalFormatting sqref="C20:C30">
    <cfRule type="expression" dxfId="22" priority="419" stopIfTrue="1">
      <formula>B20&gt;0</formula>
    </cfRule>
  </conditionalFormatting>
  <conditionalFormatting sqref="C32:C47">
    <cfRule type="expression" dxfId="21" priority="413" stopIfTrue="1">
      <formula>B32&gt;0</formula>
    </cfRule>
  </conditionalFormatting>
  <conditionalFormatting sqref="E20:E24">
    <cfRule type="expression" dxfId="20" priority="87" stopIfTrue="1">
      <formula>D20&gt;0</formula>
    </cfRule>
  </conditionalFormatting>
  <conditionalFormatting sqref="E26:E30 E32:E35">
    <cfRule type="expression" dxfId="19" priority="86" stopIfTrue="1">
      <formula>D26&gt;0</formula>
    </cfRule>
  </conditionalFormatting>
  <conditionalFormatting sqref="E37:E38">
    <cfRule type="expression" dxfId="18" priority="85" stopIfTrue="1">
      <formula>D37&gt;0</formula>
    </cfRule>
  </conditionalFormatting>
  <conditionalFormatting sqref="E42:E44">
    <cfRule type="expression" dxfId="17" priority="84" stopIfTrue="1">
      <formula>D42&gt;0</formula>
    </cfRule>
  </conditionalFormatting>
  <conditionalFormatting sqref="E46">
    <cfRule type="expression" dxfId="16" priority="83" stopIfTrue="1">
      <formula>D46&gt;0</formula>
    </cfRule>
  </conditionalFormatting>
  <conditionalFormatting sqref="I17">
    <cfRule type="expression" dxfId="15" priority="1114" stopIfTrue="1">
      <formula>H17&gt;0</formula>
    </cfRule>
  </conditionalFormatting>
  <conditionalFormatting sqref="I20:I30">
    <cfRule type="expression" dxfId="14" priority="1" stopIfTrue="1">
      <formula>H20&gt;0</formula>
    </cfRule>
  </conditionalFormatting>
  <conditionalFormatting sqref="I32:I40 I42:I47">
    <cfRule type="expression" dxfId="13" priority="2" stopIfTrue="1">
      <formula>H32&gt;0</formula>
    </cfRule>
  </conditionalFormatting>
  <dataValidations count="5">
    <dataValidation type="decimal" operator="greaterThan" allowBlank="1" showInputMessage="1" showErrorMessage="1" error="Enter only Numeric Value greater than zero or leave the cell blank !" sqref="I20:I40 I42:I47" xr:uid="{00000000-0002-0000-0600-000000000000}">
      <formula1>0</formula1>
    </dataValidation>
    <dataValidation operator="greaterThan" allowBlank="1" showInputMessage="1" showErrorMessage="1" error="Enter only Numeric Value greater than zero or leave the cell blank !" sqref="E15 E47 E45 E39:E41 E36 E25 C47 C45 C39:C41 C36 C15" xr:uid="{00000000-0002-0000-0600-000001000000}"/>
    <dataValidation type="whole" operator="greaterThan" allowBlank="1" showInputMessage="1" showErrorMessage="1" error="Enter only Numeric Value greater than zero or leave the cell blank !" sqref="C37:C38 C20:C35 C46 C42:C44" xr:uid="{00000000-0002-0000-0600-000002000000}">
      <formula1>1</formula1>
    </dataValidation>
    <dataValidation type="list" operator="greaterThan" allowBlank="1" showInputMessage="1" showErrorMessage="1" error="Enter only Numeric Value greater than zero or leave the cell blank !" sqref="E20:E24 E32:E35 E26:E30 E46 E42:E44 E37:E38" xr:uid="{00000000-0002-0000-0600-000003000000}">
      <formula1>"0%,5%,12%,18%,28%"</formula1>
    </dataValidation>
    <dataValidation type="list" operator="greaterThan" allowBlank="1" showInputMessage="1" showErrorMessage="1" error="Enter only Numeric Value greater than zero or leave the cell blank !" sqref="E31" xr:uid="{00000000-0002-0000-0600-000004000000}">
      <formula1>"confirmed,0%,5%,12%,18%,28%"</formula1>
    </dataValidation>
  </dataValidations>
  <printOptions horizontalCentered="1"/>
  <pageMargins left="0.24" right="0.23" top="0.53" bottom="0.44" header="0.41" footer="0.24"/>
  <pageSetup paperSize="9" scale="76" fitToHeight="2" orientation="portrait" r:id="rId22"/>
  <headerFooter alignWithMargins="0">
    <oddFooter>&amp;R&amp;"Book Antiqua,Bold"&amp;10Schedule-2/ Page &amp;P of &amp;N</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91" customWidth="1"/>
    <col min="2" max="2" width="32.625" style="366" customWidth="1"/>
    <col min="3" max="3" width="7.625" style="365" customWidth="1"/>
    <col min="4" max="4" width="9.625" style="365" customWidth="1"/>
    <col min="5" max="6" width="17.625" style="365" customWidth="1"/>
    <col min="7" max="7" width="9" style="179"/>
    <col min="8" max="10" width="9" style="322"/>
    <col min="11" max="11" width="9" style="322" hidden="1" customWidth="1"/>
    <col min="12" max="13" width="17.625" style="322" hidden="1" customWidth="1"/>
    <col min="14" max="14" width="9" style="324" hidden="1" customWidth="1"/>
    <col min="15" max="15" width="15.625" style="322" hidden="1" customWidth="1"/>
    <col min="16" max="16" width="17.125" style="322" hidden="1" customWidth="1"/>
    <col min="17" max="17" width="9" style="322" hidden="1" customWidth="1"/>
    <col min="18" max="37" width="9" style="79"/>
    <col min="38" max="16384" width="9" style="322"/>
  </cols>
  <sheetData>
    <row r="1" spans="1:41" s="324" customFormat="1" ht="18" customHeight="1">
      <c r="A1" s="59" t="str">
        <f>Cover!B3</f>
        <v>SRTS-II/C&amp;M/WC-4284/NIT-268(E)/2025---SR2/T/S-MISC/DOM/C00/25/04425; RFX:5002004385</v>
      </c>
      <c r="B1" s="60"/>
      <c r="C1" s="61"/>
      <c r="D1" s="61"/>
      <c r="E1" s="7"/>
      <c r="F1" s="8" t="s">
        <v>70</v>
      </c>
      <c r="G1" s="179"/>
      <c r="R1" s="179"/>
      <c r="S1" s="179"/>
      <c r="T1" s="179"/>
      <c r="U1" s="179"/>
      <c r="V1" s="179"/>
      <c r="W1" s="179"/>
      <c r="X1" s="179"/>
      <c r="Y1" s="179"/>
      <c r="Z1" s="179"/>
      <c r="AA1" s="179"/>
      <c r="AB1" s="179"/>
      <c r="AC1" s="179"/>
      <c r="AD1" s="179"/>
      <c r="AE1" s="179"/>
      <c r="AF1" s="179"/>
      <c r="AG1" s="179"/>
      <c r="AH1" s="179"/>
      <c r="AI1" s="179"/>
      <c r="AJ1" s="179"/>
      <c r="AK1" s="179"/>
    </row>
    <row r="2" spans="1:41" s="324" customFormat="1" ht="15" customHeight="1">
      <c r="A2" s="323"/>
      <c r="B2" s="364"/>
      <c r="C2" s="325"/>
      <c r="D2" s="325"/>
      <c r="G2" s="179"/>
      <c r="R2" s="179"/>
      <c r="S2" s="179"/>
      <c r="T2" s="179"/>
      <c r="U2" s="179"/>
      <c r="V2" s="179"/>
      <c r="W2" s="179"/>
      <c r="X2" s="179"/>
      <c r="Y2" s="179"/>
      <c r="Z2" s="179"/>
      <c r="AA2" s="179"/>
      <c r="AB2" s="179"/>
      <c r="AC2" s="179"/>
      <c r="AD2" s="179"/>
      <c r="AE2" s="179"/>
      <c r="AF2" s="179"/>
      <c r="AG2" s="179"/>
      <c r="AH2" s="179"/>
      <c r="AI2" s="179"/>
      <c r="AJ2" s="179"/>
      <c r="AK2" s="179"/>
    </row>
    <row r="3" spans="1:41" s="324" customFormat="1" ht="50.25" customHeight="1">
      <c r="A3" s="1136" t="str">
        <f>Cover!$B$2</f>
        <v>Implementation of 3rd Party Filed Quality Assurance for 765kV D/c Koppal PS- Narendra (New) Transmission line (TL02)</v>
      </c>
      <c r="B3" s="1136"/>
      <c r="C3" s="1136"/>
      <c r="D3" s="1136"/>
      <c r="E3" s="1136"/>
      <c r="F3" s="1136"/>
      <c r="G3" s="363"/>
      <c r="H3" s="394"/>
      <c r="I3" s="246"/>
      <c r="J3" s="179"/>
      <c r="K3" s="179" t="s">
        <v>341</v>
      </c>
      <c r="L3" s="179"/>
      <c r="M3" s="179">
        <f>IF(ISERROR(#REF!/('Sch-6'!D15+'Sch-6'!D17+'Sch-6'!D19)),0,#REF!/( 'Sch-6'!D15+'Sch-6'!D17+'Sch-6'!D19))</f>
        <v>0</v>
      </c>
      <c r="N3" s="179"/>
      <c r="O3" s="184"/>
      <c r="P3" s="185"/>
      <c r="Q3" s="185"/>
      <c r="R3" s="185"/>
      <c r="S3" s="179"/>
      <c r="T3" s="184"/>
      <c r="U3" s="179"/>
      <c r="V3" s="179"/>
      <c r="W3" s="1169"/>
      <c r="X3" s="1169"/>
      <c r="Y3" s="179"/>
      <c r="Z3" s="179"/>
      <c r="AA3" s="179"/>
      <c r="AB3" s="179"/>
      <c r="AC3" s="179"/>
      <c r="AD3" s="179"/>
      <c r="AE3" s="179"/>
      <c r="AF3" s="179"/>
      <c r="AG3" s="179"/>
      <c r="AH3" s="179"/>
      <c r="AI3" s="179"/>
      <c r="AJ3" s="179"/>
      <c r="AK3" s="179"/>
      <c r="AL3" s="179"/>
      <c r="AM3" s="179"/>
      <c r="AN3" s="179"/>
      <c r="AO3" s="179"/>
    </row>
    <row r="4" spans="1:41" s="324" customFormat="1" ht="21.95" customHeight="1">
      <c r="A4" s="1138" t="s">
        <v>413</v>
      </c>
      <c r="B4" s="1138"/>
      <c r="C4" s="1138"/>
      <c r="D4" s="1138"/>
      <c r="E4" s="1138"/>
      <c r="F4" s="1138"/>
      <c r="G4" s="186"/>
      <c r="H4" s="390"/>
      <c r="I4" s="390"/>
      <c r="J4" s="390"/>
      <c r="K4" s="388" t="s">
        <v>342</v>
      </c>
      <c r="L4" s="390"/>
      <c r="M4" s="389" t="e">
        <f>#REF!</f>
        <v>#REF!</v>
      </c>
      <c r="N4" s="390"/>
      <c r="O4" s="390"/>
      <c r="P4" s="390"/>
      <c r="Q4" s="390"/>
      <c r="R4" s="179"/>
      <c r="S4" s="179"/>
      <c r="T4" s="179"/>
      <c r="U4" s="179"/>
      <c r="V4" s="179"/>
      <c r="W4" s="179"/>
      <c r="X4" s="179"/>
      <c r="Y4" s="179"/>
      <c r="Z4" s="179"/>
      <c r="AA4" s="179"/>
      <c r="AB4" s="179"/>
      <c r="AC4" s="179"/>
      <c r="AD4" s="179"/>
      <c r="AE4" s="179"/>
      <c r="AF4" s="179"/>
      <c r="AG4" s="179"/>
      <c r="AH4" s="179"/>
      <c r="AI4" s="179"/>
      <c r="AJ4" s="179"/>
      <c r="AK4" s="179"/>
    </row>
    <row r="5" spans="1:41" s="324" customFormat="1" ht="15" customHeight="1">
      <c r="A5" s="391"/>
      <c r="B5" s="366"/>
      <c r="C5" s="365"/>
      <c r="D5" s="365"/>
      <c r="E5" s="365"/>
      <c r="G5" s="179"/>
      <c r="K5" s="323" t="s">
        <v>343</v>
      </c>
      <c r="M5" s="392">
        <f>IF(ISERROR(#REF!/#REF!),0,#REF! /#REF!)</f>
        <v>0</v>
      </c>
      <c r="R5" s="179"/>
      <c r="S5" s="179"/>
      <c r="T5" s="179"/>
      <c r="U5" s="179"/>
      <c r="V5" s="179"/>
      <c r="W5" s="179"/>
      <c r="X5" s="179"/>
      <c r="Y5" s="179"/>
      <c r="Z5" s="179"/>
      <c r="AA5" s="179"/>
      <c r="AB5" s="179"/>
      <c r="AC5" s="179"/>
      <c r="AD5" s="179"/>
      <c r="AE5" s="179"/>
      <c r="AF5" s="179"/>
      <c r="AG5" s="179"/>
      <c r="AH5" s="179"/>
      <c r="AI5" s="179"/>
      <c r="AJ5" s="179"/>
      <c r="AK5" s="179"/>
    </row>
    <row r="6" spans="1:41" s="324" customFormat="1" ht="18" customHeight="1">
      <c r="A6" s="32" t="str">
        <f>'Sch-1.'!A7</f>
        <v>Bidder’s Name and Address (Lead Partner) :</v>
      </c>
      <c r="B6" s="33"/>
      <c r="C6" s="33"/>
      <c r="D6" s="33"/>
      <c r="E6" s="67" t="s">
        <v>388</v>
      </c>
      <c r="F6" s="1"/>
      <c r="G6" s="187"/>
      <c r="K6" s="323" t="s">
        <v>346</v>
      </c>
      <c r="M6" s="392" t="e">
        <f>#REF!</f>
        <v>#REF!</v>
      </c>
      <c r="R6" s="179"/>
      <c r="S6" s="179"/>
      <c r="T6" s="179"/>
      <c r="U6" s="179"/>
      <c r="V6" s="179"/>
      <c r="W6" s="179"/>
      <c r="X6" s="179"/>
      <c r="Y6" s="179"/>
      <c r="Z6" s="179"/>
      <c r="AA6" s="179"/>
      <c r="AB6" s="179"/>
      <c r="AC6" s="179"/>
      <c r="AD6" s="179"/>
      <c r="AE6" s="179"/>
      <c r="AF6" s="179"/>
      <c r="AG6" s="179"/>
      <c r="AH6" s="179"/>
      <c r="AI6" s="179"/>
      <c r="AJ6" s="179"/>
      <c r="AK6" s="179"/>
    </row>
    <row r="7" spans="1:41" s="324" customFormat="1" ht="36" customHeight="1">
      <c r="A7" s="1170" t="str">
        <f>'Sch-1.'!A9</f>
        <v/>
      </c>
      <c r="B7" s="1170"/>
      <c r="C7" s="1170"/>
      <c r="D7" s="1170"/>
      <c r="E7" s="303" t="str">
        <f>'Sch-1.'!I9</f>
        <v>C&amp;M Department</v>
      </c>
      <c r="F7" s="1"/>
      <c r="G7" s="187"/>
      <c r="K7" s="323" t="s">
        <v>345</v>
      </c>
      <c r="M7" s="392" t="e">
        <f>SUM(M3:M6)</f>
        <v>#REF!</v>
      </c>
      <c r="R7" s="179"/>
      <c r="S7" s="179"/>
      <c r="T7" s="179"/>
      <c r="U7" s="179"/>
      <c r="V7" s="179"/>
      <c r="W7" s="179"/>
      <c r="X7" s="179"/>
      <c r="Y7" s="179"/>
      <c r="Z7" s="179"/>
      <c r="AA7" s="179"/>
      <c r="AB7" s="179"/>
      <c r="AC7" s="179"/>
      <c r="AD7" s="179"/>
      <c r="AE7" s="179"/>
      <c r="AF7" s="179"/>
      <c r="AG7" s="179"/>
      <c r="AH7" s="179"/>
      <c r="AI7" s="179"/>
      <c r="AJ7" s="179"/>
      <c r="AK7" s="179"/>
    </row>
    <row r="8" spans="1:41" s="324" customFormat="1" ht="18" customHeight="1">
      <c r="A8" s="32" t="s">
        <v>389</v>
      </c>
      <c r="B8" s="1171" t="str">
        <f>IF('Sch-1.'!C10=0, "", 'Sch-1.'!C10)</f>
        <v/>
      </c>
      <c r="C8" s="1171"/>
      <c r="D8" s="1171"/>
      <c r="E8" s="303" t="str">
        <f>'Sch-1.'!I10</f>
        <v>Power Grid Corporation of India Ltd.,</v>
      </c>
      <c r="F8" s="1"/>
      <c r="G8" s="187"/>
      <c r="R8" s="179"/>
      <c r="S8" s="179"/>
      <c r="T8" s="179"/>
      <c r="U8" s="179"/>
      <c r="V8" s="179"/>
      <c r="W8" s="179"/>
      <c r="X8" s="179"/>
      <c r="Y8" s="179"/>
      <c r="Z8" s="179"/>
      <c r="AA8" s="179"/>
      <c r="AB8" s="179"/>
      <c r="AC8" s="179"/>
      <c r="AD8" s="179"/>
      <c r="AE8" s="179"/>
      <c r="AF8" s="179"/>
      <c r="AG8" s="179"/>
      <c r="AH8" s="179"/>
      <c r="AI8" s="179"/>
      <c r="AJ8" s="179"/>
      <c r="AK8" s="179"/>
    </row>
    <row r="9" spans="1:41" s="324" customFormat="1" ht="18" customHeight="1">
      <c r="A9" s="32" t="s">
        <v>391</v>
      </c>
      <c r="B9" s="1171" t="str">
        <f>IF('Sch-1.'!C11=0, "", 'Sch-1.'!C11)</f>
        <v/>
      </c>
      <c r="C9" s="1171"/>
      <c r="D9" s="1171"/>
      <c r="E9" s="303" t="str">
        <f>'Sch-1.'!I11</f>
        <v>SR-II,RHQ</v>
      </c>
      <c r="F9" s="1"/>
      <c r="G9" s="187"/>
      <c r="R9" s="179"/>
      <c r="S9" s="179"/>
      <c r="T9" s="179"/>
      <c r="U9" s="179"/>
      <c r="V9" s="179"/>
      <c r="W9" s="179"/>
      <c r="X9" s="179"/>
      <c r="Y9" s="179"/>
      <c r="Z9" s="179"/>
      <c r="AA9" s="179"/>
      <c r="AB9" s="179"/>
      <c r="AC9" s="179"/>
      <c r="AD9" s="179"/>
      <c r="AE9" s="179"/>
      <c r="AF9" s="179"/>
      <c r="AG9" s="179"/>
      <c r="AH9" s="179"/>
      <c r="AI9" s="179"/>
      <c r="AJ9" s="179"/>
      <c r="AK9" s="179"/>
    </row>
    <row r="10" spans="1:41" s="324" customFormat="1" ht="18" customHeight="1">
      <c r="A10" s="326"/>
      <c r="B10" s="1172" t="str">
        <f>IF('Sch-1.'!C12=0, "", 'Sch-1.'!C12)</f>
        <v/>
      </c>
      <c r="C10" s="1172"/>
      <c r="D10" s="1172"/>
      <c r="E10" s="373" t="str">
        <f>'Sch-1.'!I12</f>
        <v>Singanayakanahalli,Yelahanka</v>
      </c>
      <c r="G10" s="187"/>
      <c r="K10" s="323" t="s">
        <v>279</v>
      </c>
      <c r="M10" s="392" t="e">
        <f>'Sch-1.'!#REF!</f>
        <v>#REF!</v>
      </c>
      <c r="R10" s="179"/>
      <c r="S10" s="179"/>
      <c r="T10" s="179"/>
      <c r="U10" s="179"/>
      <c r="V10" s="179"/>
      <c r="W10" s="179"/>
      <c r="X10" s="179"/>
      <c r="Y10" s="179"/>
      <c r="Z10" s="179"/>
      <c r="AA10" s="179"/>
      <c r="AB10" s="179"/>
      <c r="AC10" s="179"/>
      <c r="AD10" s="179"/>
      <c r="AE10" s="179"/>
      <c r="AF10" s="179"/>
      <c r="AG10" s="179"/>
      <c r="AH10" s="179"/>
      <c r="AI10" s="179"/>
      <c r="AJ10" s="179"/>
      <c r="AK10" s="179"/>
    </row>
    <row r="11" spans="1:41" s="324" customFormat="1" ht="18" customHeight="1">
      <c r="A11" s="326"/>
      <c r="B11" s="1172" t="str">
        <f>IF('Sch-1.'!C13=0, "", 'Sch-1.'!C13)</f>
        <v/>
      </c>
      <c r="C11" s="1172"/>
      <c r="D11" s="1172"/>
      <c r="E11" s="373" t="str">
        <f>'Sch-1.'!I13</f>
        <v>Bangalore -560064</v>
      </c>
      <c r="G11" s="187"/>
      <c r="K11" s="323"/>
      <c r="M11" s="392"/>
      <c r="R11" s="179"/>
      <c r="S11" s="179"/>
      <c r="T11" s="179"/>
      <c r="U11" s="179"/>
      <c r="V11" s="179"/>
      <c r="W11" s="179"/>
      <c r="X11" s="179"/>
      <c r="Y11" s="179"/>
      <c r="Z11" s="179"/>
      <c r="AA11" s="179"/>
      <c r="AB11" s="179"/>
      <c r="AC11" s="179"/>
      <c r="AD11" s="179"/>
      <c r="AE11" s="179"/>
      <c r="AF11" s="179"/>
      <c r="AG11" s="179"/>
      <c r="AH11" s="179"/>
      <c r="AI11" s="179"/>
      <c r="AJ11" s="179"/>
      <c r="AK11" s="179"/>
    </row>
    <row r="12" spans="1:41" s="324" customFormat="1" ht="18" customHeight="1">
      <c r="A12" s="326"/>
      <c r="B12" s="386"/>
      <c r="C12" s="386"/>
      <c r="D12" s="386"/>
      <c r="E12" s="373"/>
      <c r="G12" s="187"/>
      <c r="K12" s="323"/>
      <c r="M12" s="392"/>
      <c r="R12" s="179"/>
      <c r="S12" s="179"/>
      <c r="T12" s="179"/>
      <c r="U12" s="179"/>
      <c r="V12" s="179"/>
      <c r="W12" s="179"/>
      <c r="X12" s="179"/>
      <c r="Y12" s="179"/>
      <c r="Z12" s="179"/>
      <c r="AA12" s="179"/>
      <c r="AB12" s="179"/>
      <c r="AC12" s="179"/>
      <c r="AD12" s="179"/>
      <c r="AE12" s="179"/>
      <c r="AF12" s="179"/>
      <c r="AG12" s="179"/>
      <c r="AH12" s="179"/>
      <c r="AI12" s="179"/>
      <c r="AJ12" s="179"/>
      <c r="AK12" s="179"/>
    </row>
    <row r="13" spans="1:41" s="324" customFormat="1" ht="18" customHeight="1">
      <c r="A13" s="326"/>
      <c r="B13" s="32"/>
      <c r="C13" s="32"/>
      <c r="D13" s="32"/>
      <c r="E13" s="32"/>
      <c r="F13" s="8" t="s">
        <v>276</v>
      </c>
      <c r="G13" s="188"/>
      <c r="L13" s="1144" t="s">
        <v>284</v>
      </c>
      <c r="M13" s="1144"/>
      <c r="N13" s="6" t="s">
        <v>288</v>
      </c>
      <c r="O13" s="1144" t="s">
        <v>285</v>
      </c>
      <c r="P13" s="1144"/>
      <c r="Q13" s="1"/>
      <c r="R13" s="179"/>
      <c r="S13" s="179"/>
      <c r="T13" s="179"/>
      <c r="U13" s="179"/>
      <c r="V13" s="179"/>
      <c r="W13" s="179"/>
      <c r="X13" s="179"/>
      <c r="Y13" s="179"/>
      <c r="Z13" s="179"/>
      <c r="AA13" s="179"/>
      <c r="AB13" s="179"/>
      <c r="AC13" s="179"/>
      <c r="AD13" s="179"/>
      <c r="AE13" s="179"/>
      <c r="AF13" s="179"/>
      <c r="AG13" s="179"/>
      <c r="AH13" s="179"/>
      <c r="AI13" s="179"/>
      <c r="AJ13" s="179"/>
      <c r="AK13" s="179"/>
    </row>
    <row r="14" spans="1:41" s="324" customFormat="1" ht="43.5" customHeight="1">
      <c r="A14" s="14" t="s">
        <v>360</v>
      </c>
      <c r="B14" s="14" t="s">
        <v>367</v>
      </c>
      <c r="C14" s="71" t="s">
        <v>352</v>
      </c>
      <c r="D14" s="71" t="s">
        <v>353</v>
      </c>
      <c r="E14" s="72" t="s">
        <v>368</v>
      </c>
      <c r="F14" s="72" t="s">
        <v>396</v>
      </c>
      <c r="G14" s="179"/>
      <c r="L14" s="302" t="s">
        <v>368</v>
      </c>
      <c r="M14" s="302" t="s">
        <v>396</v>
      </c>
      <c r="N14" s="6"/>
      <c r="O14" s="302" t="s">
        <v>368</v>
      </c>
      <c r="P14" s="302" t="s">
        <v>396</v>
      </c>
      <c r="Q14" s="1"/>
      <c r="R14" s="179"/>
      <c r="S14" s="179"/>
      <c r="T14" s="179"/>
      <c r="U14" s="179"/>
      <c r="V14" s="179"/>
      <c r="W14" s="179"/>
      <c r="X14" s="179"/>
      <c r="Y14" s="179"/>
      <c r="Z14" s="179"/>
      <c r="AA14" s="179"/>
      <c r="AB14" s="179"/>
      <c r="AC14" s="179"/>
      <c r="AD14" s="179"/>
      <c r="AE14" s="179"/>
      <c r="AF14" s="179"/>
      <c r="AG14" s="179"/>
      <c r="AH14" s="179"/>
      <c r="AI14" s="179"/>
      <c r="AJ14" s="179"/>
      <c r="AK14" s="179"/>
    </row>
    <row r="15" spans="1:41" s="324" customFormat="1" ht="18" customHeight="1">
      <c r="A15" s="9">
        <v>1</v>
      </c>
      <c r="B15" s="9">
        <v>2</v>
      </c>
      <c r="C15" s="9">
        <v>3</v>
      </c>
      <c r="D15" s="9">
        <v>4</v>
      </c>
      <c r="E15" s="9">
        <v>5</v>
      </c>
      <c r="F15" s="9" t="s">
        <v>397</v>
      </c>
      <c r="G15" s="190"/>
      <c r="H15" s="390"/>
      <c r="I15" s="390"/>
      <c r="J15" s="390"/>
      <c r="K15" s="390"/>
      <c r="L15" s="183">
        <v>5</v>
      </c>
      <c r="M15" s="183" t="s">
        <v>397</v>
      </c>
      <c r="N15" s="6"/>
      <c r="O15" s="183">
        <v>5</v>
      </c>
      <c r="P15" s="183" t="s">
        <v>397</v>
      </c>
      <c r="Q15" s="1"/>
      <c r="R15" s="179"/>
      <c r="S15" s="179"/>
      <c r="T15" s="179"/>
      <c r="U15" s="179"/>
      <c r="V15" s="179"/>
      <c r="W15" s="179"/>
      <c r="X15" s="179"/>
      <c r="Y15" s="179"/>
      <c r="Z15" s="179"/>
      <c r="AA15" s="179"/>
      <c r="AB15" s="179"/>
      <c r="AC15" s="179"/>
      <c r="AD15" s="179"/>
      <c r="AE15" s="179"/>
      <c r="AF15" s="179"/>
      <c r="AG15" s="179"/>
      <c r="AH15" s="179"/>
      <c r="AI15" s="179"/>
      <c r="AJ15" s="179"/>
      <c r="AK15" s="179"/>
    </row>
    <row r="16" spans="1:41" s="474" customFormat="1">
      <c r="A16" s="564">
        <f>'Sch-2'!A17</f>
        <v>0</v>
      </c>
      <c r="B16" s="564">
        <f>'Sch-2'!F17</f>
        <v>0</v>
      </c>
      <c r="C16" s="564"/>
      <c r="D16" s="564"/>
      <c r="E16" s="408"/>
      <c r="F16" s="408"/>
      <c r="G16" s="476"/>
    </row>
    <row r="17" spans="1:7" s="475" customFormat="1" ht="21" customHeight="1">
      <c r="A17" s="564" t="e">
        <f>'Sch-2'!#REF!</f>
        <v>#REF!</v>
      </c>
      <c r="B17" s="564" t="e">
        <f>'Sch-2'!#REF!</f>
        <v>#REF!</v>
      </c>
      <c r="C17" s="564" t="e">
        <f>'Sch-2'!#REF!</f>
        <v>#REF!</v>
      </c>
      <c r="D17" s="564" t="e">
        <f>'Sch-2'!#REF!</f>
        <v>#REF!</v>
      </c>
      <c r="E17" s="408" t="e">
        <f>'Sch-2'!#REF!</f>
        <v>#REF!</v>
      </c>
      <c r="F17" s="408" t="e">
        <f t="shared" ref="F17:F54" si="0">IF(E17=0, "Included", IF(ISERROR(D17*E17), E17, D17*E17))</f>
        <v>#REF!</v>
      </c>
      <c r="G17" s="477"/>
    </row>
    <row r="18" spans="1:7" s="475" customFormat="1" ht="21" customHeight="1">
      <c r="A18" s="564"/>
      <c r="B18" s="564"/>
      <c r="C18" s="564"/>
      <c r="D18" s="564"/>
      <c r="E18" s="408"/>
      <c r="F18" s="408"/>
      <c r="G18" s="477"/>
    </row>
    <row r="19" spans="1:7" s="475" customFormat="1" ht="21" customHeight="1">
      <c r="A19" s="564" t="e">
        <f>'Sch-2'!#REF!</f>
        <v>#REF!</v>
      </c>
      <c r="B19" s="564" t="e">
        <f>'Sch-2'!#REF!</f>
        <v>#REF!</v>
      </c>
      <c r="C19" s="564" t="e">
        <f>'Sch-2'!#REF!</f>
        <v>#REF!</v>
      </c>
      <c r="D19" s="564" t="e">
        <f>'Sch-2'!#REF!</f>
        <v>#REF!</v>
      </c>
      <c r="E19" s="408" t="e">
        <f>'Sch-2'!#REF!</f>
        <v>#REF!</v>
      </c>
      <c r="F19" s="408" t="e">
        <f t="shared" si="0"/>
        <v>#REF!</v>
      </c>
      <c r="G19" s="477"/>
    </row>
    <row r="20" spans="1:7" s="474" customFormat="1" ht="67.5" customHeight="1">
      <c r="A20" s="564"/>
      <c r="B20" s="564"/>
      <c r="C20" s="564"/>
      <c r="D20" s="564"/>
      <c r="E20" s="408"/>
      <c r="F20" s="408"/>
      <c r="G20" s="476"/>
    </row>
    <row r="21" spans="1:7" s="475" customFormat="1" ht="21" customHeight="1">
      <c r="A21" s="564" t="e">
        <f>'Sch-2'!#REF!</f>
        <v>#REF!</v>
      </c>
      <c r="B21" s="564" t="e">
        <f>'Sch-2'!#REF!</f>
        <v>#REF!</v>
      </c>
      <c r="C21" s="564"/>
      <c r="D21" s="564"/>
      <c r="E21" s="408"/>
      <c r="F21" s="408"/>
      <c r="G21" s="477"/>
    </row>
    <row r="22" spans="1:7" s="475" customFormat="1" ht="21" customHeight="1">
      <c r="A22" s="564" t="e">
        <f>'Sch-2'!#REF!</f>
        <v>#REF!</v>
      </c>
      <c r="B22" s="564" t="e">
        <f>'Sch-2'!#REF!</f>
        <v>#REF!</v>
      </c>
      <c r="C22" s="564" t="e">
        <f>'Sch-2'!#REF!</f>
        <v>#REF!</v>
      </c>
      <c r="D22" s="564" t="e">
        <f>'Sch-2'!#REF!</f>
        <v>#REF!</v>
      </c>
      <c r="E22" s="408" t="e">
        <f>'Sch-2'!#REF!</f>
        <v>#REF!</v>
      </c>
      <c r="F22" s="408" t="e">
        <f t="shared" si="0"/>
        <v>#REF!</v>
      </c>
      <c r="G22" s="477"/>
    </row>
    <row r="23" spans="1:7" s="475" customFormat="1" ht="21" customHeight="1">
      <c r="A23" s="564" t="e">
        <f>'Sch-2'!#REF!</f>
        <v>#REF!</v>
      </c>
      <c r="B23" s="564" t="e">
        <f>'Sch-2'!#REF!</f>
        <v>#REF!</v>
      </c>
      <c r="C23" s="564" t="e">
        <f>'Sch-2'!#REF!</f>
        <v>#REF!</v>
      </c>
      <c r="D23" s="564" t="e">
        <f>'Sch-2'!#REF!</f>
        <v>#REF!</v>
      </c>
      <c r="E23" s="408" t="e">
        <f>'Sch-2'!#REF!</f>
        <v>#REF!</v>
      </c>
      <c r="F23" s="408" t="e">
        <f t="shared" si="0"/>
        <v>#REF!</v>
      </c>
      <c r="G23" s="477"/>
    </row>
    <row r="24" spans="1:7" s="474" customFormat="1">
      <c r="A24" s="564"/>
      <c r="B24" s="564"/>
      <c r="C24" s="564"/>
      <c r="D24" s="564"/>
      <c r="E24" s="408"/>
      <c r="F24" s="408"/>
      <c r="G24" s="476"/>
    </row>
    <row r="25" spans="1:7" s="475" customFormat="1" ht="19.5" customHeight="1">
      <c r="A25" s="564" t="e">
        <f>'Sch-2'!#REF!</f>
        <v>#REF!</v>
      </c>
      <c r="B25" s="564" t="e">
        <f>'Sch-2'!#REF!</f>
        <v>#REF!</v>
      </c>
      <c r="C25" s="564"/>
      <c r="D25" s="564"/>
      <c r="E25" s="408"/>
      <c r="F25" s="408"/>
      <c r="G25" s="477"/>
    </row>
    <row r="26" spans="1:7" s="475" customFormat="1" ht="18.75" customHeight="1">
      <c r="A26" s="564" t="e">
        <f>'Sch-2'!#REF!</f>
        <v>#REF!</v>
      </c>
      <c r="B26" s="564" t="e">
        <f>'Sch-2'!#REF!</f>
        <v>#REF!</v>
      </c>
      <c r="C26" s="564" t="e">
        <f>'Sch-2'!#REF!</f>
        <v>#REF!</v>
      </c>
      <c r="D26" s="564" t="e">
        <f>'Sch-2'!#REF!</f>
        <v>#REF!</v>
      </c>
      <c r="E26" s="408" t="e">
        <f>'Sch-2'!#REF!</f>
        <v>#REF!</v>
      </c>
      <c r="F26" s="408" t="e">
        <f t="shared" si="0"/>
        <v>#REF!</v>
      </c>
      <c r="G26" s="477"/>
    </row>
    <row r="27" spans="1:7" s="474" customFormat="1" ht="21.75" customHeight="1">
      <c r="A27" s="564" t="e">
        <f>'Sch-2'!#REF!</f>
        <v>#REF!</v>
      </c>
      <c r="B27" s="564" t="e">
        <f>'Sch-2'!#REF!</f>
        <v>#REF!</v>
      </c>
      <c r="C27" s="564" t="e">
        <f>'Sch-2'!#REF!</f>
        <v>#REF!</v>
      </c>
      <c r="D27" s="564" t="e">
        <f>'Sch-2'!#REF!</f>
        <v>#REF!</v>
      </c>
      <c r="E27" s="408" t="e">
        <f>'Sch-2'!#REF!</f>
        <v>#REF!</v>
      </c>
      <c r="F27" s="408" t="e">
        <f t="shared" si="0"/>
        <v>#REF!</v>
      </c>
      <c r="G27" s="476"/>
    </row>
    <row r="28" spans="1:7" s="475" customFormat="1" ht="17.25" customHeight="1">
      <c r="A28" s="564" t="e">
        <f>'Sch-2'!#REF!</f>
        <v>#REF!</v>
      </c>
      <c r="B28" s="564" t="e">
        <f>'Sch-2'!#REF!</f>
        <v>#REF!</v>
      </c>
      <c r="C28" s="564" t="e">
        <f>'Sch-2'!#REF!</f>
        <v>#REF!</v>
      </c>
      <c r="D28" s="564" t="e">
        <f>'Sch-2'!#REF!</f>
        <v>#REF!</v>
      </c>
      <c r="E28" s="408" t="e">
        <f>'Sch-2'!#REF!</f>
        <v>#REF!</v>
      </c>
      <c r="F28" s="408" t="e">
        <f t="shared" si="0"/>
        <v>#REF!</v>
      </c>
      <c r="G28" s="477"/>
    </row>
    <row r="29" spans="1:7" s="475" customFormat="1" ht="17.25" customHeight="1">
      <c r="A29" s="564" t="e">
        <f>'Sch-2'!#REF!</f>
        <v>#REF!</v>
      </c>
      <c r="B29" s="564" t="e">
        <f>'Sch-2'!#REF!</f>
        <v>#REF!</v>
      </c>
      <c r="C29" s="564" t="e">
        <f>'Sch-2'!#REF!</f>
        <v>#REF!</v>
      </c>
      <c r="D29" s="564" t="e">
        <f>'Sch-2'!#REF!</f>
        <v>#REF!</v>
      </c>
      <c r="E29" s="408" t="e">
        <f>'Sch-2'!#REF!</f>
        <v>#REF!</v>
      </c>
      <c r="F29" s="408" t="e">
        <f t="shared" si="0"/>
        <v>#REF!</v>
      </c>
      <c r="G29" s="477"/>
    </row>
    <row r="30" spans="1:7" s="475" customFormat="1" ht="17.25" customHeight="1">
      <c r="A30" s="564" t="e">
        <f>'Sch-2'!#REF!</f>
        <v>#REF!</v>
      </c>
      <c r="B30" s="564" t="e">
        <f>'Sch-2'!#REF!</f>
        <v>#REF!</v>
      </c>
      <c r="C30" s="564" t="e">
        <f>'Sch-2'!#REF!</f>
        <v>#REF!</v>
      </c>
      <c r="D30" s="564" t="e">
        <f>'Sch-2'!#REF!</f>
        <v>#REF!</v>
      </c>
      <c r="E30" s="408" t="e">
        <f>'Sch-2'!#REF!</f>
        <v>#REF!</v>
      </c>
      <c r="F30" s="408" t="e">
        <f t="shared" si="0"/>
        <v>#REF!</v>
      </c>
      <c r="G30" s="477"/>
    </row>
    <row r="31" spans="1:7" s="475" customFormat="1" ht="17.25" customHeight="1">
      <c r="A31" s="564" t="e">
        <f>'Sch-2'!#REF!</f>
        <v>#REF!</v>
      </c>
      <c r="B31" s="564" t="e">
        <f>'Sch-2'!#REF!</f>
        <v>#REF!</v>
      </c>
      <c r="C31" s="564" t="e">
        <f>'Sch-2'!#REF!</f>
        <v>#REF!</v>
      </c>
      <c r="D31" s="564" t="e">
        <f>'Sch-2'!#REF!</f>
        <v>#REF!</v>
      </c>
      <c r="E31" s="408" t="e">
        <f>'Sch-2'!#REF!</f>
        <v>#REF!</v>
      </c>
      <c r="F31" s="408" t="e">
        <f t="shared" si="0"/>
        <v>#REF!</v>
      </c>
      <c r="G31" s="477"/>
    </row>
    <row r="32" spans="1:7" s="475" customFormat="1" ht="17.25" customHeight="1">
      <c r="A32" s="564"/>
      <c r="B32" s="564"/>
      <c r="C32" s="564"/>
      <c r="D32" s="564"/>
      <c r="E32" s="408"/>
      <c r="F32" s="408"/>
      <c r="G32" s="477"/>
    </row>
    <row r="33" spans="1:7" s="475" customFormat="1" ht="17.25" customHeight="1">
      <c r="A33" s="564" t="e">
        <f>'Sch-2'!#REF!</f>
        <v>#REF!</v>
      </c>
      <c r="B33" s="564" t="e">
        <f>'Sch-2'!#REF!</f>
        <v>#REF!</v>
      </c>
      <c r="C33" s="564"/>
      <c r="D33" s="564"/>
      <c r="E33" s="408"/>
      <c r="F33" s="408"/>
      <c r="G33" s="477"/>
    </row>
    <row r="34" spans="1:7" s="475" customFormat="1" ht="17.25" customHeight="1">
      <c r="A34" s="564" t="e">
        <f>'Sch-2'!#REF!</f>
        <v>#REF!</v>
      </c>
      <c r="B34" s="564" t="e">
        <f>'Sch-2'!#REF!</f>
        <v>#REF!</v>
      </c>
      <c r="C34" s="564" t="e">
        <f>'Sch-2'!#REF!</f>
        <v>#REF!</v>
      </c>
      <c r="D34" s="564" t="e">
        <f>'Sch-2'!#REF!</f>
        <v>#REF!</v>
      </c>
      <c r="E34" s="408" t="e">
        <f>'Sch-2'!#REF!</f>
        <v>#REF!</v>
      </c>
      <c r="F34" s="408" t="e">
        <f t="shared" si="0"/>
        <v>#REF!</v>
      </c>
      <c r="G34" s="477"/>
    </row>
    <row r="35" spans="1:7" s="475" customFormat="1" ht="17.25" customHeight="1">
      <c r="A35" s="564"/>
      <c r="B35" s="564"/>
      <c r="C35" s="564"/>
      <c r="D35" s="564"/>
      <c r="E35" s="408"/>
      <c r="F35" s="408"/>
      <c r="G35" s="477"/>
    </row>
    <row r="36" spans="1:7" s="475" customFormat="1" ht="17.25" customHeight="1">
      <c r="A36" s="564" t="e">
        <f>'Sch-2'!#REF!</f>
        <v>#REF!</v>
      </c>
      <c r="B36" s="564" t="e">
        <f>'Sch-2'!#REF!</f>
        <v>#REF!</v>
      </c>
      <c r="C36" s="564"/>
      <c r="D36" s="564"/>
      <c r="E36" s="408"/>
      <c r="F36" s="408"/>
      <c r="G36" s="477"/>
    </row>
    <row r="37" spans="1:7" s="475" customFormat="1" ht="17.25" customHeight="1">
      <c r="A37" s="564" t="e">
        <f>'Sch-2'!#REF!</f>
        <v>#REF!</v>
      </c>
      <c r="B37" s="564" t="e">
        <f>'Sch-2'!#REF!</f>
        <v>#REF!</v>
      </c>
      <c r="C37" s="564" t="e">
        <f>'Sch-2'!#REF!</f>
        <v>#REF!</v>
      </c>
      <c r="D37" s="564" t="e">
        <f>'Sch-2'!#REF!</f>
        <v>#REF!</v>
      </c>
      <c r="E37" s="408" t="e">
        <f>'Sch-2'!#REF!</f>
        <v>#REF!</v>
      </c>
      <c r="F37" s="408" t="e">
        <f t="shared" si="0"/>
        <v>#REF!</v>
      </c>
      <c r="G37" s="477"/>
    </row>
    <row r="38" spans="1:7" s="475" customFormat="1" ht="17.25" customHeight="1">
      <c r="A38" s="564" t="e">
        <f>'Sch-2'!#REF!</f>
        <v>#REF!</v>
      </c>
      <c r="B38" s="564" t="e">
        <f>'Sch-2'!#REF!</f>
        <v>#REF!</v>
      </c>
      <c r="C38" s="564" t="e">
        <f>'Sch-2'!#REF!</f>
        <v>#REF!</v>
      </c>
      <c r="D38" s="564" t="e">
        <f>'Sch-2'!#REF!</f>
        <v>#REF!</v>
      </c>
      <c r="E38" s="408" t="e">
        <f>'Sch-2'!#REF!</f>
        <v>#REF!</v>
      </c>
      <c r="F38" s="408" t="e">
        <f t="shared" si="0"/>
        <v>#REF!</v>
      </c>
      <c r="G38" s="477"/>
    </row>
    <row r="39" spans="1:7" s="475" customFormat="1" ht="17.25" customHeight="1">
      <c r="A39" s="564" t="e">
        <f>'Sch-2'!#REF!</f>
        <v>#REF!</v>
      </c>
      <c r="B39" s="564" t="e">
        <f>'Sch-2'!#REF!</f>
        <v>#REF!</v>
      </c>
      <c r="C39" s="564" t="e">
        <f>'Sch-2'!#REF!</f>
        <v>#REF!</v>
      </c>
      <c r="D39" s="564" t="e">
        <f>'Sch-2'!#REF!</f>
        <v>#REF!</v>
      </c>
      <c r="E39" s="408" t="e">
        <f>'Sch-2'!#REF!</f>
        <v>#REF!</v>
      </c>
      <c r="F39" s="408" t="e">
        <f t="shared" si="0"/>
        <v>#REF!</v>
      </c>
      <c r="G39" s="477"/>
    </row>
    <row r="40" spans="1:7" s="475" customFormat="1" ht="17.25" customHeight="1">
      <c r="A40" s="564" t="e">
        <f>'Sch-2'!#REF!</f>
        <v>#REF!</v>
      </c>
      <c r="B40" s="564" t="e">
        <f>'Sch-2'!#REF!</f>
        <v>#REF!</v>
      </c>
      <c r="C40" s="564" t="e">
        <f>'Sch-2'!#REF!</f>
        <v>#REF!</v>
      </c>
      <c r="D40" s="564" t="e">
        <f>'Sch-2'!#REF!</f>
        <v>#REF!</v>
      </c>
      <c r="E40" s="408" t="e">
        <f>'Sch-2'!#REF!</f>
        <v>#REF!</v>
      </c>
      <c r="F40" s="408" t="e">
        <f t="shared" si="0"/>
        <v>#REF!</v>
      </c>
      <c r="G40" s="477"/>
    </row>
    <row r="41" spans="1:7" s="475" customFormat="1" ht="17.25" customHeight="1">
      <c r="A41" s="564"/>
      <c r="B41" s="564"/>
      <c r="C41" s="564"/>
      <c r="D41" s="564"/>
      <c r="E41" s="408"/>
      <c r="F41" s="408"/>
      <c r="G41" s="477"/>
    </row>
    <row r="42" spans="1:7" s="475" customFormat="1" ht="17.25" customHeight="1">
      <c r="A42" s="564" t="e">
        <f>'Sch-2'!#REF!</f>
        <v>#REF!</v>
      </c>
      <c r="B42" s="564" t="e">
        <f>'Sch-2'!#REF!</f>
        <v>#REF!</v>
      </c>
      <c r="C42" s="564"/>
      <c r="D42" s="564"/>
      <c r="E42" s="408"/>
      <c r="F42" s="408"/>
      <c r="G42" s="477"/>
    </row>
    <row r="43" spans="1:7" s="475" customFormat="1" ht="17.25" customHeight="1">
      <c r="A43" s="564" t="e">
        <f>'Sch-2'!#REF!</f>
        <v>#REF!</v>
      </c>
      <c r="B43" s="564" t="e">
        <f>'Sch-2'!#REF!</f>
        <v>#REF!</v>
      </c>
      <c r="C43" s="564" t="e">
        <f>'Sch-2'!#REF!</f>
        <v>#REF!</v>
      </c>
      <c r="D43" s="564" t="e">
        <f>'Sch-2'!#REF!</f>
        <v>#REF!</v>
      </c>
      <c r="E43" s="408" t="e">
        <f>'Sch-2'!#REF!</f>
        <v>#REF!</v>
      </c>
      <c r="F43" s="408" t="e">
        <f t="shared" si="0"/>
        <v>#REF!</v>
      </c>
      <c r="G43" s="477"/>
    </row>
    <row r="44" spans="1:7" s="475" customFormat="1" ht="17.25" customHeight="1">
      <c r="A44" s="564" t="e">
        <f>'Sch-2'!#REF!</f>
        <v>#REF!</v>
      </c>
      <c r="B44" s="564" t="e">
        <f>'Sch-2'!#REF!</f>
        <v>#REF!</v>
      </c>
      <c r="C44" s="564" t="e">
        <f>'Sch-2'!#REF!</f>
        <v>#REF!</v>
      </c>
      <c r="D44" s="564" t="e">
        <f>'Sch-2'!#REF!</f>
        <v>#REF!</v>
      </c>
      <c r="E44" s="408" t="e">
        <f>'Sch-2'!#REF!</f>
        <v>#REF!</v>
      </c>
      <c r="F44" s="408" t="e">
        <f t="shared" si="0"/>
        <v>#REF!</v>
      </c>
      <c r="G44" s="477"/>
    </row>
    <row r="45" spans="1:7" s="475" customFormat="1" ht="17.25" customHeight="1">
      <c r="A45" s="564" t="e">
        <f>'Sch-2'!#REF!</f>
        <v>#REF!</v>
      </c>
      <c r="B45" s="564" t="e">
        <f>'Sch-2'!#REF!</f>
        <v>#REF!</v>
      </c>
      <c r="C45" s="564" t="e">
        <f>'Sch-2'!#REF!</f>
        <v>#REF!</v>
      </c>
      <c r="D45" s="564" t="e">
        <f>'Sch-2'!#REF!</f>
        <v>#REF!</v>
      </c>
      <c r="E45" s="408" t="e">
        <f>'Sch-2'!#REF!</f>
        <v>#REF!</v>
      </c>
      <c r="F45" s="408" t="e">
        <f t="shared" si="0"/>
        <v>#REF!</v>
      </c>
      <c r="G45" s="477"/>
    </row>
    <row r="46" spans="1:7" s="475" customFormat="1" ht="17.25" customHeight="1">
      <c r="A46" s="564" t="e">
        <f>'Sch-2'!#REF!</f>
        <v>#REF!</v>
      </c>
      <c r="B46" s="564" t="e">
        <f>'Sch-2'!#REF!</f>
        <v>#REF!</v>
      </c>
      <c r="C46" s="564" t="e">
        <f>'Sch-2'!#REF!</f>
        <v>#REF!</v>
      </c>
      <c r="D46" s="564" t="e">
        <f>'Sch-2'!#REF!</f>
        <v>#REF!</v>
      </c>
      <c r="E46" s="408" t="e">
        <f>'Sch-2'!#REF!</f>
        <v>#REF!</v>
      </c>
      <c r="F46" s="408" t="e">
        <f t="shared" si="0"/>
        <v>#REF!</v>
      </c>
      <c r="G46" s="477"/>
    </row>
    <row r="47" spans="1:7" s="475" customFormat="1" ht="17.25" customHeight="1">
      <c r="A47" s="564" t="e">
        <f>'Sch-2'!#REF!</f>
        <v>#REF!</v>
      </c>
      <c r="B47" s="564" t="e">
        <f>'Sch-2'!#REF!</f>
        <v>#REF!</v>
      </c>
      <c r="C47" s="564" t="e">
        <f>'Sch-2'!#REF!</f>
        <v>#REF!</v>
      </c>
      <c r="D47" s="564" t="e">
        <f>'Sch-2'!#REF!</f>
        <v>#REF!</v>
      </c>
      <c r="E47" s="408" t="e">
        <f>'Sch-2'!#REF!</f>
        <v>#REF!</v>
      </c>
      <c r="F47" s="408" t="e">
        <f t="shared" si="0"/>
        <v>#REF!</v>
      </c>
      <c r="G47" s="477"/>
    </row>
    <row r="48" spans="1:7" s="475" customFormat="1" ht="17.25" customHeight="1">
      <c r="A48" s="564" t="e">
        <f>'Sch-2'!#REF!</f>
        <v>#REF!</v>
      </c>
      <c r="B48" s="564" t="e">
        <f>'Sch-2'!#REF!</f>
        <v>#REF!</v>
      </c>
      <c r="C48" s="564" t="e">
        <f>'Sch-2'!#REF!</f>
        <v>#REF!</v>
      </c>
      <c r="D48" s="564" t="e">
        <f>'Sch-2'!#REF!</f>
        <v>#REF!</v>
      </c>
      <c r="E48" s="408" t="e">
        <f>'Sch-2'!#REF!</f>
        <v>#REF!</v>
      </c>
      <c r="F48" s="408" t="e">
        <f t="shared" si="0"/>
        <v>#REF!</v>
      </c>
      <c r="G48" s="477"/>
    </row>
    <row r="49" spans="1:7" s="475" customFormat="1" ht="17.25" customHeight="1">
      <c r="A49" s="564" t="e">
        <f>'Sch-2'!#REF!</f>
        <v>#REF!</v>
      </c>
      <c r="B49" s="564" t="e">
        <f>'Sch-2'!#REF!</f>
        <v>#REF!</v>
      </c>
      <c r="C49" s="564" t="e">
        <f>'Sch-2'!#REF!</f>
        <v>#REF!</v>
      </c>
      <c r="D49" s="564" t="e">
        <f>'Sch-2'!#REF!</f>
        <v>#REF!</v>
      </c>
      <c r="E49" s="408" t="e">
        <f>'Sch-2'!#REF!</f>
        <v>#REF!</v>
      </c>
      <c r="F49" s="408" t="e">
        <f t="shared" si="0"/>
        <v>#REF!</v>
      </c>
      <c r="G49" s="477"/>
    </row>
    <row r="50" spans="1:7" s="475" customFormat="1" ht="17.25" customHeight="1">
      <c r="A50" s="564" t="e">
        <f>'Sch-2'!#REF!</f>
        <v>#REF!</v>
      </c>
      <c r="B50" s="564" t="e">
        <f>'Sch-2'!#REF!</f>
        <v>#REF!</v>
      </c>
      <c r="C50" s="564" t="e">
        <f>'Sch-2'!#REF!</f>
        <v>#REF!</v>
      </c>
      <c r="D50" s="564" t="e">
        <f>'Sch-2'!#REF!</f>
        <v>#REF!</v>
      </c>
      <c r="E50" s="408" t="e">
        <f>'Sch-2'!#REF!</f>
        <v>#REF!</v>
      </c>
      <c r="F50" s="408" t="e">
        <f t="shared" si="0"/>
        <v>#REF!</v>
      </c>
      <c r="G50" s="477"/>
    </row>
    <row r="51" spans="1:7" s="475" customFormat="1" ht="17.25" customHeight="1">
      <c r="A51" s="564"/>
      <c r="B51" s="564"/>
      <c r="C51" s="564"/>
      <c r="D51" s="564"/>
      <c r="E51" s="408"/>
      <c r="F51" s="408"/>
      <c r="G51" s="477"/>
    </row>
    <row r="52" spans="1:7" s="475" customFormat="1" ht="17.25" customHeight="1">
      <c r="A52" s="564" t="e">
        <f>'Sch-2'!#REF!</f>
        <v>#REF!</v>
      </c>
      <c r="B52" s="564" t="e">
        <f>'Sch-2'!#REF!</f>
        <v>#REF!</v>
      </c>
      <c r="C52" s="564"/>
      <c r="D52" s="564"/>
      <c r="E52" s="408"/>
      <c r="F52" s="408"/>
      <c r="G52" s="477"/>
    </row>
    <row r="53" spans="1:7" s="475" customFormat="1" ht="17.25" customHeight="1">
      <c r="A53" s="564"/>
      <c r="B53" s="564" t="e">
        <f>'Sch-2'!#REF!</f>
        <v>#REF!</v>
      </c>
      <c r="C53" s="564" t="e">
        <f>'Sch-2'!#REF!</f>
        <v>#REF!</v>
      </c>
      <c r="D53" s="564" t="e">
        <f>'Sch-2'!#REF!</f>
        <v>#REF!</v>
      </c>
      <c r="E53" s="408" t="e">
        <f>'Sch-2'!#REF!</f>
        <v>#REF!</v>
      </c>
      <c r="F53" s="408" t="e">
        <f>IF(E53=0, "Included", IF(ISERROR(D53*E53), E53, D53*E53))</f>
        <v>#REF!</v>
      </c>
      <c r="G53" s="477"/>
    </row>
    <row r="54" spans="1:7" s="475" customFormat="1" ht="17.25" customHeight="1">
      <c r="A54" s="564" t="e">
        <f>'Sch-2'!#REF!</f>
        <v>#REF!</v>
      </c>
      <c r="B54" s="564" t="e">
        <f>'Sch-2'!#REF!</f>
        <v>#REF!</v>
      </c>
      <c r="C54" s="564" t="e">
        <f>'Sch-2'!#REF!</f>
        <v>#REF!</v>
      </c>
      <c r="D54" s="564" t="e">
        <f>'Sch-2'!#REF!</f>
        <v>#REF!</v>
      </c>
      <c r="E54" s="408" t="e">
        <f>'Sch-2'!#REF!</f>
        <v>#REF!</v>
      </c>
      <c r="F54" s="408" t="e">
        <f t="shared" si="0"/>
        <v>#REF!</v>
      </c>
      <c r="G54" s="477"/>
    </row>
    <row r="55" spans="1:7" s="475" customFormat="1" ht="17.25" customHeight="1">
      <c r="A55" s="564" t="e">
        <f>'Sch-2'!#REF!</f>
        <v>#REF!</v>
      </c>
      <c r="B55" s="564" t="e">
        <f>'Sch-2'!#REF!</f>
        <v>#REF!</v>
      </c>
      <c r="C55" s="564" t="e">
        <f>'Sch-2'!#REF!</f>
        <v>#REF!</v>
      </c>
      <c r="D55" s="564" t="e">
        <f>'Sch-2'!#REF!</f>
        <v>#REF!</v>
      </c>
      <c r="E55" s="408" t="e">
        <f>'Sch-2'!#REF!</f>
        <v>#REF!</v>
      </c>
      <c r="F55" s="408" t="e">
        <f>IF(E55=0, "Included", IF(ISERROR(D55*E55), E55, D55*E55))</f>
        <v>#REF!</v>
      </c>
      <c r="G55" s="477"/>
    </row>
    <row r="56" spans="1:7" ht="27.95" customHeight="1">
      <c r="A56" s="420"/>
      <c r="B56" s="421" t="s">
        <v>456</v>
      </c>
      <c r="C56" s="421"/>
      <c r="D56" s="421"/>
      <c r="E56" s="406"/>
      <c r="F56" s="406" t="e">
        <f>SUM(F16:F55)</f>
        <v>#REF!</v>
      </c>
    </row>
    <row r="57" spans="1:7" ht="27.95" customHeight="1">
      <c r="A57" s="396"/>
      <c r="B57" s="397"/>
      <c r="C57" s="397"/>
      <c r="D57" s="397"/>
      <c r="E57" s="398"/>
      <c r="F57" s="398"/>
    </row>
    <row r="58" spans="1:7" ht="27.95" customHeight="1"/>
    <row r="59" spans="1:7" ht="27.95" customHeight="1">
      <c r="A59" s="36" t="s">
        <v>398</v>
      </c>
      <c r="B59" s="107" t="str">
        <f>'Sch-1.'!B57</f>
        <v>--2025</v>
      </c>
      <c r="C59" s="12"/>
      <c r="D59" s="37"/>
      <c r="E59" s="1"/>
      <c r="F59" s="1"/>
    </row>
    <row r="60" spans="1:7" ht="27.95" customHeight="1">
      <c r="A60" s="36" t="s">
        <v>399</v>
      </c>
      <c r="B60" s="107" t="str">
        <f>'Sch-1.'!B58</f>
        <v/>
      </c>
      <c r="C60" s="1"/>
      <c r="D60" s="37" t="s">
        <v>400</v>
      </c>
      <c r="E60" s="182" t="str">
        <f>'Sch-1.'!I58</f>
        <v/>
      </c>
      <c r="F60" s="1"/>
    </row>
    <row r="61" spans="1:7" ht="27.95" customHeight="1">
      <c r="A61" s="195"/>
      <c r="B61" s="194"/>
      <c r="C61" s="188"/>
      <c r="D61" s="37" t="s">
        <v>401</v>
      </c>
      <c r="E61" s="182" t="str">
        <f>'Sch-1.'!I59</f>
        <v/>
      </c>
      <c r="F61" s="188"/>
    </row>
    <row r="62" spans="1:7" ht="27.95" customHeight="1">
      <c r="A62" s="36"/>
      <c r="B62" s="107"/>
      <c r="C62" s="12"/>
      <c r="D62" s="37"/>
      <c r="E62" s="1"/>
      <c r="F62" s="1"/>
    </row>
    <row r="100" spans="1:41" s="179" customFormat="1">
      <c r="A100" s="393"/>
      <c r="B100" s="393"/>
      <c r="C100" s="393"/>
      <c r="D100" s="393"/>
      <c r="E100" s="393"/>
      <c r="F100" s="393"/>
      <c r="H100" s="322"/>
      <c r="I100" s="322"/>
      <c r="J100" s="322"/>
      <c r="K100" s="322"/>
      <c r="L100" s="322"/>
      <c r="M100" s="322"/>
      <c r="N100" s="324"/>
      <c r="O100" s="322"/>
      <c r="P100" s="322"/>
      <c r="Q100" s="322"/>
      <c r="R100" s="79"/>
      <c r="S100" s="79"/>
      <c r="T100" s="79"/>
      <c r="U100" s="79"/>
      <c r="V100" s="79"/>
      <c r="W100" s="79"/>
      <c r="X100" s="79"/>
      <c r="Y100" s="79"/>
      <c r="Z100" s="79"/>
      <c r="AA100" s="79"/>
      <c r="AB100" s="79"/>
      <c r="AC100" s="79"/>
      <c r="AD100" s="79"/>
      <c r="AE100" s="79"/>
      <c r="AF100" s="79"/>
      <c r="AG100" s="79"/>
      <c r="AH100" s="79"/>
      <c r="AI100" s="79"/>
      <c r="AJ100" s="79"/>
      <c r="AK100" s="79"/>
      <c r="AL100" s="322"/>
      <c r="AM100" s="322"/>
      <c r="AN100" s="322"/>
      <c r="AO100" s="322"/>
    </row>
    <row r="101" spans="1:41" s="179" customFormat="1">
      <c r="A101" s="393"/>
      <c r="B101" s="393"/>
      <c r="C101" s="393"/>
      <c r="D101" s="393"/>
      <c r="E101" s="393"/>
      <c r="F101" s="393"/>
      <c r="H101" s="322"/>
      <c r="I101" s="322"/>
      <c r="J101" s="322"/>
      <c r="K101" s="322"/>
      <c r="L101" s="322"/>
      <c r="M101" s="322"/>
      <c r="N101" s="324"/>
      <c r="O101" s="322"/>
      <c r="P101" s="322"/>
      <c r="Q101" s="322"/>
      <c r="R101" s="79"/>
      <c r="S101" s="79"/>
      <c r="T101" s="79"/>
      <c r="U101" s="79"/>
      <c r="V101" s="79"/>
      <c r="W101" s="79"/>
      <c r="X101" s="79"/>
      <c r="Y101" s="79"/>
      <c r="Z101" s="79"/>
      <c r="AA101" s="79"/>
      <c r="AB101" s="79"/>
      <c r="AC101" s="79"/>
      <c r="AD101" s="79"/>
      <c r="AE101" s="79"/>
      <c r="AF101" s="79"/>
      <c r="AG101" s="79"/>
      <c r="AH101" s="79"/>
      <c r="AI101" s="79"/>
      <c r="AJ101" s="79"/>
      <c r="AK101" s="79"/>
      <c r="AL101" s="322"/>
      <c r="AM101" s="322"/>
      <c r="AN101" s="322"/>
      <c r="AO101" s="322"/>
    </row>
    <row r="102" spans="1:41" s="179" customFormat="1">
      <c r="A102" s="393"/>
      <c r="B102" s="393"/>
      <c r="C102" s="393"/>
      <c r="D102" s="393"/>
      <c r="E102" s="393"/>
      <c r="F102" s="393"/>
      <c r="H102" s="322"/>
      <c r="I102" s="322"/>
      <c r="J102" s="322"/>
      <c r="K102" s="322"/>
      <c r="L102" s="322"/>
      <c r="M102" s="322"/>
      <c r="N102" s="324"/>
      <c r="O102" s="322"/>
      <c r="P102" s="322"/>
      <c r="Q102" s="322"/>
      <c r="R102" s="79"/>
      <c r="S102" s="79"/>
      <c r="T102" s="79"/>
      <c r="U102" s="79"/>
      <c r="V102" s="79"/>
      <c r="W102" s="79"/>
      <c r="X102" s="79"/>
      <c r="Y102" s="79"/>
      <c r="Z102" s="79"/>
      <c r="AA102" s="79"/>
      <c r="AB102" s="79"/>
      <c r="AC102" s="79"/>
      <c r="AD102" s="79"/>
      <c r="AE102" s="79"/>
      <c r="AF102" s="79"/>
      <c r="AG102" s="79"/>
      <c r="AH102" s="79"/>
      <c r="AI102" s="79"/>
      <c r="AJ102" s="79"/>
      <c r="AK102" s="79"/>
      <c r="AL102" s="322"/>
      <c r="AM102" s="322"/>
      <c r="AN102" s="322"/>
      <c r="AO102" s="322"/>
    </row>
    <row r="103" spans="1:41" s="179" customFormat="1">
      <c r="A103" s="393"/>
      <c r="B103" s="393"/>
      <c r="C103" s="393"/>
      <c r="D103" s="393"/>
      <c r="E103" s="393"/>
      <c r="F103" s="393"/>
      <c r="H103" s="322"/>
      <c r="I103" s="322"/>
      <c r="J103" s="322"/>
      <c r="K103" s="322"/>
      <c r="L103" s="322"/>
      <c r="M103" s="322"/>
      <c r="N103" s="324"/>
      <c r="O103" s="322"/>
      <c r="P103" s="322"/>
      <c r="Q103" s="322"/>
      <c r="R103" s="79"/>
      <c r="S103" s="79"/>
      <c r="T103" s="79"/>
      <c r="U103" s="79"/>
      <c r="V103" s="79"/>
      <c r="W103" s="79"/>
      <c r="X103" s="79"/>
      <c r="Y103" s="79"/>
      <c r="Z103" s="79"/>
      <c r="AA103" s="79"/>
      <c r="AB103" s="79"/>
      <c r="AC103" s="79"/>
      <c r="AD103" s="79"/>
      <c r="AE103" s="79"/>
      <c r="AF103" s="79"/>
      <c r="AG103" s="79"/>
      <c r="AH103" s="79"/>
      <c r="AI103" s="79"/>
      <c r="AJ103" s="79"/>
      <c r="AK103" s="79"/>
      <c r="AL103" s="322"/>
      <c r="AM103" s="322"/>
      <c r="AN103" s="322"/>
      <c r="AO103" s="322"/>
    </row>
    <row r="104" spans="1:41" s="179" customFormat="1">
      <c r="A104" s="393"/>
      <c r="B104" s="393"/>
      <c r="C104" s="393"/>
      <c r="D104" s="393"/>
      <c r="E104" s="393"/>
      <c r="F104" s="393"/>
      <c r="H104" s="322"/>
      <c r="I104" s="322"/>
      <c r="J104" s="322"/>
      <c r="K104" s="322"/>
      <c r="L104" s="322"/>
      <c r="M104" s="322"/>
      <c r="N104" s="324"/>
      <c r="O104" s="322"/>
      <c r="P104" s="322"/>
      <c r="Q104" s="322"/>
      <c r="R104" s="79"/>
      <c r="S104" s="79"/>
      <c r="T104" s="79"/>
      <c r="U104" s="79"/>
      <c r="V104" s="79"/>
      <c r="W104" s="79"/>
      <c r="X104" s="79"/>
      <c r="Y104" s="79"/>
      <c r="Z104" s="79"/>
      <c r="AA104" s="79"/>
      <c r="AB104" s="79"/>
      <c r="AC104" s="79"/>
      <c r="AD104" s="79"/>
      <c r="AE104" s="79"/>
      <c r="AF104" s="79"/>
      <c r="AG104" s="79"/>
      <c r="AH104" s="79"/>
      <c r="AI104" s="79"/>
      <c r="AJ104" s="79"/>
      <c r="AK104" s="79"/>
      <c r="AL104" s="322"/>
      <c r="AM104" s="322"/>
      <c r="AN104" s="322"/>
      <c r="AO104" s="322"/>
    </row>
    <row r="105" spans="1:41" s="179" customFormat="1">
      <c r="A105" s="393"/>
      <c r="B105" s="393"/>
      <c r="C105" s="393"/>
      <c r="D105" s="393"/>
      <c r="E105" s="393"/>
      <c r="F105" s="393"/>
      <c r="H105" s="322"/>
      <c r="I105" s="322"/>
      <c r="J105" s="322"/>
      <c r="K105" s="322"/>
      <c r="L105" s="322"/>
      <c r="M105" s="322"/>
      <c r="N105" s="324"/>
      <c r="O105" s="322"/>
      <c r="P105" s="322"/>
      <c r="Q105" s="322"/>
      <c r="R105" s="79"/>
      <c r="S105" s="79"/>
      <c r="T105" s="79"/>
      <c r="U105" s="79"/>
      <c r="V105" s="79"/>
      <c r="W105" s="79"/>
      <c r="X105" s="79"/>
      <c r="Y105" s="79"/>
      <c r="Z105" s="79"/>
      <c r="AA105" s="79"/>
      <c r="AB105" s="79"/>
      <c r="AC105" s="79"/>
      <c r="AD105" s="79"/>
      <c r="AE105" s="79"/>
      <c r="AF105" s="79"/>
      <c r="AG105" s="79"/>
      <c r="AH105" s="79"/>
      <c r="AI105" s="79"/>
      <c r="AJ105" s="79"/>
      <c r="AK105" s="79"/>
      <c r="AL105" s="322"/>
      <c r="AM105" s="322"/>
      <c r="AN105" s="322"/>
      <c r="AO105" s="322"/>
    </row>
    <row r="106" spans="1:41" s="179" customFormat="1">
      <c r="A106" s="393"/>
      <c r="B106" s="393"/>
      <c r="C106" s="393"/>
      <c r="D106" s="393"/>
      <c r="E106" s="393"/>
      <c r="F106" s="393"/>
      <c r="H106" s="322"/>
      <c r="I106" s="322"/>
      <c r="J106" s="322"/>
      <c r="K106" s="322"/>
      <c r="L106" s="322"/>
      <c r="M106" s="322"/>
      <c r="N106" s="324"/>
      <c r="O106" s="322"/>
      <c r="P106" s="322"/>
      <c r="Q106" s="322"/>
      <c r="R106" s="79"/>
      <c r="S106" s="79"/>
      <c r="T106" s="79"/>
      <c r="U106" s="79"/>
      <c r="V106" s="79"/>
      <c r="W106" s="79"/>
      <c r="X106" s="79"/>
      <c r="Y106" s="79"/>
      <c r="Z106" s="79"/>
      <c r="AA106" s="79"/>
      <c r="AB106" s="79"/>
      <c r="AC106" s="79"/>
      <c r="AD106" s="79"/>
      <c r="AE106" s="79"/>
      <c r="AF106" s="79"/>
      <c r="AG106" s="79"/>
      <c r="AH106" s="79"/>
      <c r="AI106" s="79"/>
      <c r="AJ106" s="79"/>
      <c r="AK106" s="79"/>
      <c r="AL106" s="322"/>
      <c r="AM106" s="322"/>
      <c r="AN106" s="322"/>
      <c r="AO106" s="322"/>
    </row>
    <row r="107" spans="1:41" s="179" customFormat="1">
      <c r="A107" s="393"/>
      <c r="B107" s="393"/>
      <c r="C107" s="393"/>
      <c r="D107" s="393"/>
      <c r="E107" s="393"/>
      <c r="F107" s="393"/>
      <c r="H107" s="322"/>
      <c r="I107" s="322"/>
      <c r="J107" s="322"/>
      <c r="K107" s="322"/>
      <c r="L107" s="322"/>
      <c r="M107" s="322"/>
      <c r="N107" s="324"/>
      <c r="O107" s="322"/>
      <c r="P107" s="322"/>
      <c r="Q107" s="322"/>
      <c r="R107" s="79"/>
      <c r="S107" s="79"/>
      <c r="T107" s="79"/>
      <c r="U107" s="79"/>
      <c r="V107" s="79"/>
      <c r="W107" s="79"/>
      <c r="X107" s="79"/>
      <c r="Y107" s="79"/>
      <c r="Z107" s="79"/>
      <c r="AA107" s="79"/>
      <c r="AB107" s="79"/>
      <c r="AC107" s="79"/>
      <c r="AD107" s="79"/>
      <c r="AE107" s="79"/>
      <c r="AF107" s="79"/>
      <c r="AG107" s="79"/>
      <c r="AH107" s="79"/>
      <c r="AI107" s="79"/>
      <c r="AJ107" s="79"/>
      <c r="AK107" s="79"/>
      <c r="AL107" s="322"/>
      <c r="AM107" s="322"/>
      <c r="AN107" s="322"/>
      <c r="AO107" s="322"/>
    </row>
    <row r="108" spans="1:41" s="179" customFormat="1">
      <c r="A108" s="393"/>
      <c r="B108" s="393"/>
      <c r="C108" s="393"/>
      <c r="D108" s="393"/>
      <c r="E108" s="393"/>
      <c r="F108" s="393"/>
      <c r="H108" s="322"/>
      <c r="I108" s="322"/>
      <c r="J108" s="322"/>
      <c r="K108" s="322"/>
      <c r="L108" s="322"/>
      <c r="M108" s="322"/>
      <c r="N108" s="324"/>
      <c r="O108" s="322"/>
      <c r="P108" s="322"/>
      <c r="Q108" s="322"/>
      <c r="R108" s="79"/>
      <c r="S108" s="79"/>
      <c r="T108" s="79"/>
      <c r="U108" s="79"/>
      <c r="V108" s="79"/>
      <c r="W108" s="79"/>
      <c r="X108" s="79"/>
      <c r="Y108" s="79"/>
      <c r="Z108" s="79"/>
      <c r="AA108" s="79"/>
      <c r="AB108" s="79"/>
      <c r="AC108" s="79"/>
      <c r="AD108" s="79"/>
      <c r="AE108" s="79"/>
      <c r="AF108" s="79"/>
      <c r="AG108" s="79"/>
      <c r="AH108" s="79"/>
      <c r="AI108" s="79"/>
      <c r="AJ108" s="79"/>
      <c r="AK108" s="79"/>
      <c r="AL108" s="322"/>
      <c r="AM108" s="322"/>
      <c r="AN108" s="322"/>
      <c r="AO108" s="322"/>
    </row>
    <row r="109" spans="1:41" s="179" customFormat="1">
      <c r="A109" s="393"/>
      <c r="B109" s="393"/>
      <c r="C109" s="393"/>
      <c r="D109" s="393"/>
      <c r="E109" s="393"/>
      <c r="F109" s="393"/>
      <c r="H109" s="322"/>
      <c r="I109" s="322"/>
      <c r="J109" s="322"/>
      <c r="K109" s="322"/>
      <c r="L109" s="322"/>
      <c r="M109" s="322"/>
      <c r="N109" s="324"/>
      <c r="O109" s="322"/>
      <c r="P109" s="322"/>
      <c r="Q109" s="322"/>
      <c r="R109" s="79"/>
      <c r="S109" s="79"/>
      <c r="T109" s="79"/>
      <c r="U109" s="79"/>
      <c r="V109" s="79"/>
      <c r="W109" s="79"/>
      <c r="X109" s="79"/>
      <c r="Y109" s="79"/>
      <c r="Z109" s="79"/>
      <c r="AA109" s="79"/>
      <c r="AB109" s="79"/>
      <c r="AC109" s="79"/>
      <c r="AD109" s="79"/>
      <c r="AE109" s="79"/>
      <c r="AF109" s="79"/>
      <c r="AG109" s="79"/>
      <c r="AH109" s="79"/>
      <c r="AI109" s="79"/>
      <c r="AJ109" s="79"/>
      <c r="AK109" s="79"/>
      <c r="AL109" s="322"/>
      <c r="AM109" s="322"/>
      <c r="AN109" s="322"/>
      <c r="AO109" s="322"/>
    </row>
    <row r="110" spans="1:41" s="179" customFormat="1">
      <c r="A110" s="393"/>
      <c r="B110" s="393"/>
      <c r="C110" s="393"/>
      <c r="D110" s="393"/>
      <c r="E110" s="393"/>
      <c r="F110" s="393"/>
      <c r="H110" s="322"/>
      <c r="I110" s="322"/>
      <c r="J110" s="322"/>
      <c r="K110" s="322"/>
      <c r="L110" s="322"/>
      <c r="M110" s="322"/>
      <c r="N110" s="324"/>
      <c r="O110" s="322"/>
      <c r="P110" s="322"/>
      <c r="Q110" s="322"/>
      <c r="R110" s="79"/>
      <c r="S110" s="79"/>
      <c r="T110" s="79"/>
      <c r="U110" s="79"/>
      <c r="V110" s="79"/>
      <c r="W110" s="79"/>
      <c r="X110" s="79"/>
      <c r="Y110" s="79"/>
      <c r="Z110" s="79"/>
      <c r="AA110" s="79"/>
      <c r="AB110" s="79"/>
      <c r="AC110" s="79"/>
      <c r="AD110" s="79"/>
      <c r="AE110" s="79"/>
      <c r="AF110" s="79"/>
      <c r="AG110" s="79"/>
      <c r="AH110" s="79"/>
      <c r="AI110" s="79"/>
      <c r="AJ110" s="79"/>
      <c r="AK110" s="79"/>
      <c r="AL110" s="322"/>
      <c r="AM110" s="322"/>
      <c r="AN110" s="322"/>
      <c r="AO110" s="322"/>
    </row>
    <row r="111" spans="1:41" s="179" customFormat="1">
      <c r="A111" s="393"/>
      <c r="B111" s="393"/>
      <c r="C111" s="393"/>
      <c r="D111" s="393"/>
      <c r="E111" s="393"/>
      <c r="F111" s="393"/>
      <c r="H111" s="322"/>
      <c r="I111" s="322"/>
      <c r="J111" s="322"/>
      <c r="K111" s="322"/>
      <c r="L111" s="322"/>
      <c r="M111" s="322"/>
      <c r="N111" s="324"/>
      <c r="O111" s="322"/>
      <c r="P111" s="322"/>
      <c r="Q111" s="322"/>
      <c r="R111" s="79"/>
      <c r="S111" s="79"/>
      <c r="T111" s="79"/>
      <c r="U111" s="79"/>
      <c r="V111" s="79"/>
      <c r="W111" s="79"/>
      <c r="X111" s="79"/>
      <c r="Y111" s="79"/>
      <c r="Z111" s="79"/>
      <c r="AA111" s="79"/>
      <c r="AB111" s="79"/>
      <c r="AC111" s="79"/>
      <c r="AD111" s="79"/>
      <c r="AE111" s="79"/>
      <c r="AF111" s="79"/>
      <c r="AG111" s="79"/>
      <c r="AH111" s="79"/>
      <c r="AI111" s="79"/>
      <c r="AJ111" s="79"/>
      <c r="AK111" s="79"/>
      <c r="AL111" s="322"/>
      <c r="AM111" s="322"/>
      <c r="AN111" s="322"/>
      <c r="AO111" s="322"/>
    </row>
    <row r="112" spans="1:41" s="179" customFormat="1">
      <c r="A112" s="393"/>
      <c r="B112" s="393"/>
      <c r="C112" s="393"/>
      <c r="D112" s="393"/>
      <c r="E112" s="393"/>
      <c r="F112" s="393"/>
      <c r="H112" s="322"/>
      <c r="I112" s="322"/>
      <c r="J112" s="322"/>
      <c r="K112" s="322"/>
      <c r="L112" s="322"/>
      <c r="M112" s="322"/>
      <c r="N112" s="324"/>
      <c r="O112" s="322"/>
      <c r="P112" s="322"/>
      <c r="Q112" s="322"/>
      <c r="R112" s="79"/>
      <c r="S112" s="79"/>
      <c r="T112" s="79"/>
      <c r="U112" s="79"/>
      <c r="V112" s="79"/>
      <c r="W112" s="79"/>
      <c r="X112" s="79"/>
      <c r="Y112" s="79"/>
      <c r="Z112" s="79"/>
      <c r="AA112" s="79"/>
      <c r="AB112" s="79"/>
      <c r="AC112" s="79"/>
      <c r="AD112" s="79"/>
      <c r="AE112" s="79"/>
      <c r="AF112" s="79"/>
      <c r="AG112" s="79"/>
      <c r="AH112" s="79"/>
      <c r="AI112" s="79"/>
      <c r="AJ112" s="79"/>
      <c r="AK112" s="79"/>
      <c r="AL112" s="322"/>
      <c r="AM112" s="322"/>
      <c r="AN112" s="322"/>
      <c r="AO112" s="322"/>
    </row>
    <row r="113" spans="1:41" s="179" customFormat="1">
      <c r="A113" s="393"/>
      <c r="B113" s="393"/>
      <c r="C113" s="393"/>
      <c r="D113" s="393"/>
      <c r="E113" s="393"/>
      <c r="F113" s="393"/>
      <c r="H113" s="322"/>
      <c r="I113" s="322"/>
      <c r="J113" s="322"/>
      <c r="K113" s="322"/>
      <c r="L113" s="322"/>
      <c r="M113" s="322"/>
      <c r="N113" s="324"/>
      <c r="O113" s="322"/>
      <c r="P113" s="322"/>
      <c r="Q113" s="322"/>
      <c r="R113" s="79"/>
      <c r="S113" s="79"/>
      <c r="T113" s="79"/>
      <c r="U113" s="79"/>
      <c r="V113" s="79"/>
      <c r="W113" s="79"/>
      <c r="X113" s="79"/>
      <c r="Y113" s="79"/>
      <c r="Z113" s="79"/>
      <c r="AA113" s="79"/>
      <c r="AB113" s="79"/>
      <c r="AC113" s="79"/>
      <c r="AD113" s="79"/>
      <c r="AE113" s="79"/>
      <c r="AF113" s="79"/>
      <c r="AG113" s="79"/>
      <c r="AH113" s="79"/>
      <c r="AI113" s="79"/>
      <c r="AJ113" s="79"/>
      <c r="AK113" s="79"/>
      <c r="AL113" s="322"/>
      <c r="AM113" s="322"/>
      <c r="AN113" s="322"/>
      <c r="AO113" s="322"/>
    </row>
    <row r="114" spans="1:41" s="179" customFormat="1">
      <c r="A114" s="393"/>
      <c r="B114" s="393"/>
      <c r="C114" s="393"/>
      <c r="D114" s="393"/>
      <c r="E114" s="393"/>
      <c r="F114" s="393"/>
      <c r="H114" s="322"/>
      <c r="I114" s="322"/>
      <c r="J114" s="322"/>
      <c r="K114" s="322"/>
      <c r="L114" s="322"/>
      <c r="M114" s="322"/>
      <c r="N114" s="324"/>
      <c r="O114" s="322"/>
      <c r="P114" s="322"/>
      <c r="Q114" s="322"/>
      <c r="R114" s="79"/>
      <c r="S114" s="79"/>
      <c r="T114" s="79"/>
      <c r="U114" s="79"/>
      <c r="V114" s="79"/>
      <c r="W114" s="79"/>
      <c r="X114" s="79"/>
      <c r="Y114" s="79"/>
      <c r="Z114" s="79"/>
      <c r="AA114" s="79"/>
      <c r="AB114" s="79"/>
      <c r="AC114" s="79"/>
      <c r="AD114" s="79"/>
      <c r="AE114" s="79"/>
      <c r="AF114" s="79"/>
      <c r="AG114" s="79"/>
      <c r="AH114" s="79"/>
      <c r="AI114" s="79"/>
      <c r="AJ114" s="79"/>
      <c r="AK114" s="79"/>
      <c r="AL114" s="322"/>
      <c r="AM114" s="322"/>
      <c r="AN114" s="322"/>
      <c r="AO114" s="322"/>
    </row>
    <row r="115" spans="1:41" s="179" customFormat="1">
      <c r="A115" s="393"/>
      <c r="B115" s="393"/>
      <c r="C115" s="393"/>
      <c r="D115" s="393"/>
      <c r="E115" s="393"/>
      <c r="F115" s="393"/>
      <c r="H115" s="322"/>
      <c r="I115" s="322"/>
      <c r="J115" s="322"/>
      <c r="K115" s="322"/>
      <c r="L115" s="322"/>
      <c r="M115" s="322"/>
      <c r="N115" s="324"/>
      <c r="O115" s="322"/>
      <c r="P115" s="322"/>
      <c r="Q115" s="322"/>
      <c r="R115" s="79"/>
      <c r="S115" s="79"/>
      <c r="T115" s="79"/>
      <c r="U115" s="79"/>
      <c r="V115" s="79"/>
      <c r="W115" s="79"/>
      <c r="X115" s="79"/>
      <c r="Y115" s="79"/>
      <c r="Z115" s="79"/>
      <c r="AA115" s="79"/>
      <c r="AB115" s="79"/>
      <c r="AC115" s="79"/>
      <c r="AD115" s="79"/>
      <c r="AE115" s="79"/>
      <c r="AF115" s="79"/>
      <c r="AG115" s="79"/>
      <c r="AH115" s="79"/>
      <c r="AI115" s="79"/>
      <c r="AJ115" s="79"/>
      <c r="AK115" s="79"/>
      <c r="AL115" s="322"/>
      <c r="AM115" s="322"/>
      <c r="AN115" s="322"/>
      <c r="AO115" s="322"/>
    </row>
    <row r="116" spans="1:41" s="179" customFormat="1">
      <c r="A116" s="393"/>
      <c r="B116" s="393"/>
      <c r="C116" s="393"/>
      <c r="D116" s="393"/>
      <c r="E116" s="393"/>
      <c r="F116" s="393"/>
      <c r="H116" s="322"/>
      <c r="I116" s="322"/>
      <c r="J116" s="322"/>
      <c r="K116" s="322"/>
      <c r="L116" s="322"/>
      <c r="M116" s="322"/>
      <c r="N116" s="324"/>
      <c r="O116" s="322"/>
      <c r="P116" s="322"/>
      <c r="Q116" s="322"/>
      <c r="R116" s="79"/>
      <c r="S116" s="79"/>
      <c r="T116" s="79"/>
      <c r="U116" s="79"/>
      <c r="V116" s="79"/>
      <c r="W116" s="79"/>
      <c r="X116" s="79"/>
      <c r="Y116" s="79"/>
      <c r="Z116" s="79"/>
      <c r="AA116" s="79"/>
      <c r="AB116" s="79"/>
      <c r="AC116" s="79"/>
      <c r="AD116" s="79"/>
      <c r="AE116" s="79"/>
      <c r="AF116" s="79"/>
      <c r="AG116" s="79"/>
      <c r="AH116" s="79"/>
      <c r="AI116" s="79"/>
      <c r="AJ116" s="79"/>
      <c r="AK116" s="79"/>
      <c r="AL116" s="322"/>
      <c r="AM116" s="322"/>
      <c r="AN116" s="322"/>
      <c r="AO116" s="322"/>
    </row>
    <row r="117" spans="1:41" s="179" customFormat="1">
      <c r="A117" s="393"/>
      <c r="B117" s="393"/>
      <c r="C117" s="393"/>
      <c r="D117" s="393"/>
      <c r="E117" s="393"/>
      <c r="F117" s="393"/>
      <c r="H117" s="322"/>
      <c r="I117" s="322"/>
      <c r="J117" s="322"/>
      <c r="K117" s="322"/>
      <c r="L117" s="322"/>
      <c r="M117" s="322"/>
      <c r="N117" s="324"/>
      <c r="O117" s="322"/>
      <c r="P117" s="322"/>
      <c r="Q117" s="322"/>
      <c r="R117" s="79"/>
      <c r="S117" s="79"/>
      <c r="T117" s="79"/>
      <c r="U117" s="79"/>
      <c r="V117" s="79"/>
      <c r="W117" s="79"/>
      <c r="X117" s="79"/>
      <c r="Y117" s="79"/>
      <c r="Z117" s="79"/>
      <c r="AA117" s="79"/>
      <c r="AB117" s="79"/>
      <c r="AC117" s="79"/>
      <c r="AD117" s="79"/>
      <c r="AE117" s="79"/>
      <c r="AF117" s="79"/>
      <c r="AG117" s="79"/>
      <c r="AH117" s="79"/>
      <c r="AI117" s="79"/>
      <c r="AJ117" s="79"/>
      <c r="AK117" s="79"/>
      <c r="AL117" s="322"/>
      <c r="AM117" s="322"/>
      <c r="AN117" s="322"/>
      <c r="AO117" s="322"/>
    </row>
    <row r="118" spans="1:41" s="179" customFormat="1">
      <c r="A118" s="393"/>
      <c r="B118" s="393"/>
      <c r="C118" s="393"/>
      <c r="D118" s="393"/>
      <c r="E118" s="393"/>
      <c r="F118" s="393"/>
      <c r="H118" s="322"/>
      <c r="I118" s="322"/>
      <c r="J118" s="322"/>
      <c r="K118" s="322"/>
      <c r="L118" s="322"/>
      <c r="M118" s="322"/>
      <c r="N118" s="324"/>
      <c r="O118" s="322"/>
      <c r="P118" s="322"/>
      <c r="Q118" s="322"/>
      <c r="R118" s="79"/>
      <c r="S118" s="79"/>
      <c r="T118" s="79"/>
      <c r="U118" s="79"/>
      <c r="V118" s="79"/>
      <c r="W118" s="79"/>
      <c r="X118" s="79"/>
      <c r="Y118" s="79"/>
      <c r="Z118" s="79"/>
      <c r="AA118" s="79"/>
      <c r="AB118" s="79"/>
      <c r="AC118" s="79"/>
      <c r="AD118" s="79"/>
      <c r="AE118" s="79"/>
      <c r="AF118" s="79"/>
      <c r="AG118" s="79"/>
      <c r="AH118" s="79"/>
      <c r="AI118" s="79"/>
      <c r="AJ118" s="79"/>
      <c r="AK118" s="79"/>
      <c r="AL118" s="322"/>
      <c r="AM118" s="322"/>
      <c r="AN118" s="322"/>
      <c r="AO118" s="322"/>
    </row>
    <row r="119" spans="1:41" s="179" customFormat="1">
      <c r="A119" s="393"/>
      <c r="B119" s="393"/>
      <c r="C119" s="393"/>
      <c r="D119" s="393"/>
      <c r="E119" s="393"/>
      <c r="F119" s="393"/>
      <c r="H119" s="322"/>
      <c r="I119" s="322"/>
      <c r="J119" s="322"/>
      <c r="K119" s="322"/>
      <c r="L119" s="322"/>
      <c r="M119" s="322"/>
      <c r="N119" s="324"/>
      <c r="O119" s="322"/>
      <c r="P119" s="322"/>
      <c r="Q119" s="322"/>
      <c r="R119" s="79"/>
      <c r="S119" s="79"/>
      <c r="T119" s="79"/>
      <c r="U119" s="79"/>
      <c r="V119" s="79"/>
      <c r="W119" s="79"/>
      <c r="X119" s="79"/>
      <c r="Y119" s="79"/>
      <c r="Z119" s="79"/>
      <c r="AA119" s="79"/>
      <c r="AB119" s="79"/>
      <c r="AC119" s="79"/>
      <c r="AD119" s="79"/>
      <c r="AE119" s="79"/>
      <c r="AF119" s="79"/>
      <c r="AG119" s="79"/>
      <c r="AH119" s="79"/>
      <c r="AI119" s="79"/>
      <c r="AJ119" s="79"/>
      <c r="AK119" s="79"/>
      <c r="AL119" s="322"/>
      <c r="AM119" s="322"/>
      <c r="AN119" s="322"/>
      <c r="AO119" s="322"/>
    </row>
    <row r="120" spans="1:41" s="179" customFormat="1">
      <c r="A120" s="393"/>
      <c r="B120" s="393"/>
      <c r="C120" s="393"/>
      <c r="D120" s="393"/>
      <c r="E120" s="393"/>
      <c r="F120" s="393"/>
      <c r="H120" s="322"/>
      <c r="I120" s="322"/>
      <c r="J120" s="322"/>
      <c r="K120" s="322"/>
      <c r="L120" s="322"/>
      <c r="M120" s="322"/>
      <c r="N120" s="324"/>
      <c r="O120" s="322"/>
      <c r="P120" s="322"/>
      <c r="Q120" s="322"/>
      <c r="R120" s="79"/>
      <c r="S120" s="79"/>
      <c r="T120" s="79"/>
      <c r="U120" s="79"/>
      <c r="V120" s="79"/>
      <c r="W120" s="79"/>
      <c r="X120" s="79"/>
      <c r="Y120" s="79"/>
      <c r="Z120" s="79"/>
      <c r="AA120" s="79"/>
      <c r="AB120" s="79"/>
      <c r="AC120" s="79"/>
      <c r="AD120" s="79"/>
      <c r="AE120" s="79"/>
      <c r="AF120" s="79"/>
      <c r="AG120" s="79"/>
      <c r="AH120" s="79"/>
      <c r="AI120" s="79"/>
      <c r="AJ120" s="79"/>
      <c r="AK120" s="79"/>
      <c r="AL120" s="322"/>
      <c r="AM120" s="322"/>
      <c r="AN120" s="322"/>
      <c r="AO120" s="322"/>
    </row>
    <row r="121" spans="1:41" s="179" customFormat="1">
      <c r="A121" s="393"/>
      <c r="B121" s="393"/>
      <c r="C121" s="393"/>
      <c r="D121" s="393"/>
      <c r="E121" s="393"/>
      <c r="F121" s="393"/>
      <c r="H121" s="322"/>
      <c r="I121" s="322"/>
      <c r="J121" s="322"/>
      <c r="K121" s="322"/>
      <c r="L121" s="322"/>
      <c r="M121" s="322"/>
      <c r="N121" s="324"/>
      <c r="O121" s="322"/>
      <c r="P121" s="322"/>
      <c r="Q121" s="322"/>
      <c r="R121" s="79"/>
      <c r="S121" s="79"/>
      <c r="T121" s="79"/>
      <c r="U121" s="79"/>
      <c r="V121" s="79"/>
      <c r="W121" s="79"/>
      <c r="X121" s="79"/>
      <c r="Y121" s="79"/>
      <c r="Z121" s="79"/>
      <c r="AA121" s="79"/>
      <c r="AB121" s="79"/>
      <c r="AC121" s="79"/>
      <c r="AD121" s="79"/>
      <c r="AE121" s="79"/>
      <c r="AF121" s="79"/>
      <c r="AG121" s="79"/>
      <c r="AH121" s="79"/>
      <c r="AI121" s="79"/>
      <c r="AJ121" s="79"/>
      <c r="AK121" s="79"/>
      <c r="AL121" s="322"/>
      <c r="AM121" s="322"/>
      <c r="AN121" s="322"/>
      <c r="AO121" s="322"/>
    </row>
    <row r="122" spans="1:41" s="179" customFormat="1">
      <c r="A122" s="393"/>
      <c r="B122" s="393"/>
      <c r="C122" s="393"/>
      <c r="D122" s="393"/>
      <c r="E122" s="393"/>
      <c r="F122" s="393"/>
      <c r="H122" s="322"/>
      <c r="I122" s="322"/>
      <c r="J122" s="322"/>
      <c r="K122" s="322"/>
      <c r="L122" s="322"/>
      <c r="M122" s="322"/>
      <c r="N122" s="324"/>
      <c r="O122" s="322"/>
      <c r="P122" s="322"/>
      <c r="Q122" s="322"/>
      <c r="R122" s="79"/>
      <c r="S122" s="79"/>
      <c r="T122" s="79"/>
      <c r="U122" s="79"/>
      <c r="V122" s="79"/>
      <c r="W122" s="79"/>
      <c r="X122" s="79"/>
      <c r="Y122" s="79"/>
      <c r="Z122" s="79"/>
      <c r="AA122" s="79"/>
      <c r="AB122" s="79"/>
      <c r="AC122" s="79"/>
      <c r="AD122" s="79"/>
      <c r="AE122" s="79"/>
      <c r="AF122" s="79"/>
      <c r="AG122" s="79"/>
      <c r="AH122" s="79"/>
      <c r="AI122" s="79"/>
      <c r="AJ122" s="79"/>
      <c r="AK122" s="79"/>
      <c r="AL122" s="322"/>
      <c r="AM122" s="322"/>
      <c r="AN122" s="322"/>
      <c r="AO122" s="322"/>
    </row>
    <row r="123" spans="1:41" s="179" customFormat="1">
      <c r="A123" s="393"/>
      <c r="B123" s="368"/>
      <c r="C123" s="367"/>
      <c r="D123" s="367"/>
      <c r="E123" s="367"/>
      <c r="F123" s="367"/>
      <c r="H123" s="322"/>
      <c r="I123" s="322"/>
      <c r="J123" s="322"/>
      <c r="K123" s="322"/>
      <c r="L123" s="322"/>
      <c r="M123" s="322"/>
      <c r="N123" s="324"/>
      <c r="O123" s="322"/>
      <c r="P123" s="322"/>
      <c r="Q123" s="322"/>
      <c r="R123" s="79"/>
      <c r="S123" s="79"/>
      <c r="T123" s="79"/>
      <c r="U123" s="79"/>
      <c r="V123" s="79"/>
      <c r="W123" s="79"/>
      <c r="X123" s="79"/>
      <c r="Y123" s="79"/>
      <c r="Z123" s="79"/>
      <c r="AA123" s="79"/>
      <c r="AB123" s="79"/>
      <c r="AC123" s="79"/>
      <c r="AD123" s="79"/>
      <c r="AE123" s="79"/>
      <c r="AF123" s="79"/>
      <c r="AG123" s="79"/>
      <c r="AH123" s="79"/>
      <c r="AI123" s="79"/>
      <c r="AJ123" s="79"/>
      <c r="AK123" s="79"/>
      <c r="AL123" s="322"/>
      <c r="AM123" s="322"/>
      <c r="AN123" s="322"/>
      <c r="AO123" s="322"/>
    </row>
    <row r="124" spans="1:41" s="179" customFormat="1">
      <c r="A124" s="393"/>
      <c r="B124" s="368"/>
      <c r="C124" s="367"/>
      <c r="D124" s="367"/>
      <c r="E124" s="367"/>
      <c r="F124" s="367"/>
      <c r="H124" s="322"/>
      <c r="I124" s="322"/>
      <c r="J124" s="322"/>
      <c r="K124" s="322"/>
      <c r="L124" s="322"/>
      <c r="M124" s="322"/>
      <c r="N124" s="324"/>
      <c r="O124" s="322"/>
      <c r="P124" s="322"/>
      <c r="Q124" s="322"/>
      <c r="R124" s="79"/>
      <c r="S124" s="79"/>
      <c r="T124" s="79"/>
      <c r="U124" s="79"/>
      <c r="V124" s="79"/>
      <c r="W124" s="79"/>
      <c r="X124" s="79"/>
      <c r="Y124" s="79"/>
      <c r="Z124" s="79"/>
      <c r="AA124" s="79"/>
      <c r="AB124" s="79"/>
      <c r="AC124" s="79"/>
      <c r="AD124" s="79"/>
      <c r="AE124" s="79"/>
      <c r="AF124" s="79"/>
      <c r="AG124" s="79"/>
      <c r="AH124" s="79"/>
      <c r="AI124" s="79"/>
      <c r="AJ124" s="79"/>
      <c r="AK124" s="79"/>
      <c r="AL124" s="322"/>
      <c r="AM124" s="322"/>
      <c r="AN124" s="322"/>
      <c r="AO124" s="322"/>
    </row>
    <row r="125" spans="1:41" s="179" customFormat="1">
      <c r="A125" s="393"/>
      <c r="B125" s="368"/>
      <c r="C125" s="367"/>
      <c r="D125" s="367"/>
      <c r="E125" s="367"/>
      <c r="F125" s="367"/>
      <c r="H125" s="322"/>
      <c r="I125" s="322"/>
      <c r="J125" s="322"/>
      <c r="K125" s="322"/>
      <c r="L125" s="322"/>
      <c r="M125" s="322"/>
      <c r="N125" s="324"/>
      <c r="O125" s="322"/>
      <c r="P125" s="322"/>
      <c r="Q125" s="322"/>
      <c r="R125" s="79"/>
      <c r="S125" s="79"/>
      <c r="T125" s="79"/>
      <c r="U125" s="79"/>
      <c r="V125" s="79"/>
      <c r="W125" s="79"/>
      <c r="X125" s="79"/>
      <c r="Y125" s="79"/>
      <c r="Z125" s="79"/>
      <c r="AA125" s="79"/>
      <c r="AB125" s="79"/>
      <c r="AC125" s="79"/>
      <c r="AD125" s="79"/>
      <c r="AE125" s="79"/>
      <c r="AF125" s="79"/>
      <c r="AG125" s="79"/>
      <c r="AH125" s="79"/>
      <c r="AI125" s="79"/>
      <c r="AJ125" s="79"/>
      <c r="AK125" s="79"/>
      <c r="AL125" s="322"/>
      <c r="AM125" s="322"/>
      <c r="AN125" s="322"/>
      <c r="AO125" s="322"/>
    </row>
    <row r="126" spans="1:41" s="179" customFormat="1">
      <c r="A126" s="393"/>
      <c r="B126" s="368"/>
      <c r="C126" s="367"/>
      <c r="D126" s="367"/>
      <c r="E126" s="367"/>
      <c r="F126" s="367"/>
      <c r="H126" s="322"/>
      <c r="I126" s="322"/>
      <c r="J126" s="322"/>
      <c r="K126" s="322"/>
      <c r="L126" s="322"/>
      <c r="M126" s="322"/>
      <c r="N126" s="324"/>
      <c r="O126" s="322"/>
      <c r="P126" s="322"/>
      <c r="Q126" s="322"/>
      <c r="R126" s="79"/>
      <c r="S126" s="79"/>
      <c r="T126" s="79"/>
      <c r="U126" s="79"/>
      <c r="V126" s="79"/>
      <c r="W126" s="79"/>
      <c r="X126" s="79"/>
      <c r="Y126" s="79"/>
      <c r="Z126" s="79"/>
      <c r="AA126" s="79"/>
      <c r="AB126" s="79"/>
      <c r="AC126" s="79"/>
      <c r="AD126" s="79"/>
      <c r="AE126" s="79"/>
      <c r="AF126" s="79"/>
      <c r="AG126" s="79"/>
      <c r="AH126" s="79"/>
      <c r="AI126" s="79"/>
      <c r="AJ126" s="79"/>
      <c r="AK126" s="79"/>
      <c r="AL126" s="322"/>
      <c r="AM126" s="322"/>
      <c r="AN126" s="322"/>
      <c r="AO126" s="322"/>
    </row>
    <row r="127" spans="1:41" s="179" customFormat="1">
      <c r="A127" s="393"/>
      <c r="B127" s="368"/>
      <c r="C127" s="367"/>
      <c r="D127" s="367"/>
      <c r="E127" s="367"/>
      <c r="F127" s="367"/>
      <c r="H127" s="322"/>
      <c r="I127" s="322"/>
      <c r="J127" s="322"/>
      <c r="K127" s="322"/>
      <c r="L127" s="322"/>
      <c r="M127" s="322"/>
      <c r="N127" s="324"/>
      <c r="O127" s="322"/>
      <c r="P127" s="322"/>
      <c r="Q127" s="322"/>
      <c r="R127" s="79"/>
      <c r="S127" s="79"/>
      <c r="T127" s="79"/>
      <c r="U127" s="79"/>
      <c r="V127" s="79"/>
      <c r="W127" s="79"/>
      <c r="X127" s="79"/>
      <c r="Y127" s="79"/>
      <c r="Z127" s="79"/>
      <c r="AA127" s="79"/>
      <c r="AB127" s="79"/>
      <c r="AC127" s="79"/>
      <c r="AD127" s="79"/>
      <c r="AE127" s="79"/>
      <c r="AF127" s="79"/>
      <c r="AG127" s="79"/>
      <c r="AH127" s="79"/>
      <c r="AI127" s="79"/>
      <c r="AJ127" s="79"/>
      <c r="AK127" s="79"/>
      <c r="AL127" s="322"/>
      <c r="AM127" s="322"/>
      <c r="AN127" s="322"/>
      <c r="AO127" s="322"/>
    </row>
    <row r="128" spans="1:41" s="179" customFormat="1">
      <c r="A128" s="393"/>
      <c r="B128" s="368"/>
      <c r="C128" s="367"/>
      <c r="D128" s="367"/>
      <c r="E128" s="367"/>
      <c r="F128" s="367"/>
      <c r="H128" s="322"/>
      <c r="I128" s="322"/>
      <c r="J128" s="322"/>
      <c r="K128" s="322"/>
      <c r="L128" s="322"/>
      <c r="M128" s="322"/>
      <c r="N128" s="324"/>
      <c r="O128" s="322"/>
      <c r="P128" s="322"/>
      <c r="Q128" s="322"/>
      <c r="R128" s="79"/>
      <c r="S128" s="79"/>
      <c r="T128" s="79"/>
      <c r="U128" s="79"/>
      <c r="V128" s="79"/>
      <c r="W128" s="79"/>
      <c r="X128" s="79"/>
      <c r="Y128" s="79"/>
      <c r="Z128" s="79"/>
      <c r="AA128" s="79"/>
      <c r="AB128" s="79"/>
      <c r="AC128" s="79"/>
      <c r="AD128" s="79"/>
      <c r="AE128" s="79"/>
      <c r="AF128" s="79"/>
      <c r="AG128" s="79"/>
      <c r="AH128" s="79"/>
      <c r="AI128" s="79"/>
      <c r="AJ128" s="79"/>
      <c r="AK128" s="79"/>
      <c r="AL128" s="322"/>
      <c r="AM128" s="322"/>
      <c r="AN128" s="322"/>
      <c r="AO128" s="322"/>
    </row>
    <row r="129" spans="1:41" s="179" customFormat="1">
      <c r="A129" s="393"/>
      <c r="B129" s="368"/>
      <c r="C129" s="367"/>
      <c r="D129" s="367"/>
      <c r="E129" s="367"/>
      <c r="F129" s="367"/>
      <c r="H129" s="322"/>
      <c r="I129" s="322"/>
      <c r="J129" s="322"/>
      <c r="K129" s="322"/>
      <c r="L129" s="322"/>
      <c r="M129" s="322"/>
      <c r="N129" s="324"/>
      <c r="O129" s="322"/>
      <c r="P129" s="322"/>
      <c r="Q129" s="322"/>
      <c r="R129" s="79"/>
      <c r="S129" s="79"/>
      <c r="T129" s="79"/>
      <c r="U129" s="79"/>
      <c r="V129" s="79"/>
      <c r="W129" s="79"/>
      <c r="X129" s="79"/>
      <c r="Y129" s="79"/>
      <c r="Z129" s="79"/>
      <c r="AA129" s="79"/>
      <c r="AB129" s="79"/>
      <c r="AC129" s="79"/>
      <c r="AD129" s="79"/>
      <c r="AE129" s="79"/>
      <c r="AF129" s="79"/>
      <c r="AG129" s="79"/>
      <c r="AH129" s="79"/>
      <c r="AI129" s="79"/>
      <c r="AJ129" s="79"/>
      <c r="AK129" s="79"/>
      <c r="AL129" s="322"/>
      <c r="AM129" s="322"/>
      <c r="AN129" s="322"/>
      <c r="AO129" s="322"/>
    </row>
    <row r="130" spans="1:41" s="179" customFormat="1">
      <c r="A130" s="393"/>
      <c r="B130" s="368"/>
      <c r="C130" s="367"/>
      <c r="D130" s="367"/>
      <c r="E130" s="367"/>
      <c r="F130" s="367"/>
      <c r="H130" s="322"/>
      <c r="I130" s="322"/>
      <c r="J130" s="322"/>
      <c r="K130" s="322"/>
      <c r="L130" s="322"/>
      <c r="M130" s="322"/>
      <c r="N130" s="324"/>
      <c r="O130" s="322"/>
      <c r="P130" s="322"/>
      <c r="Q130" s="322"/>
      <c r="R130" s="79"/>
      <c r="S130" s="79"/>
      <c r="T130" s="79"/>
      <c r="U130" s="79"/>
      <c r="V130" s="79"/>
      <c r="W130" s="79"/>
      <c r="X130" s="79"/>
      <c r="Y130" s="79"/>
      <c r="Z130" s="79"/>
      <c r="AA130" s="79"/>
      <c r="AB130" s="79"/>
      <c r="AC130" s="79"/>
      <c r="AD130" s="79"/>
      <c r="AE130" s="79"/>
      <c r="AF130" s="79"/>
      <c r="AG130" s="79"/>
      <c r="AH130" s="79"/>
      <c r="AI130" s="79"/>
      <c r="AJ130" s="79"/>
      <c r="AK130" s="79"/>
      <c r="AL130" s="322"/>
      <c r="AM130" s="322"/>
      <c r="AN130" s="322"/>
      <c r="AO130" s="322"/>
    </row>
    <row r="131" spans="1:41" s="179" customFormat="1">
      <c r="A131" s="393"/>
      <c r="B131" s="368"/>
      <c r="C131" s="367"/>
      <c r="D131" s="367"/>
      <c r="E131" s="367"/>
      <c r="F131" s="367"/>
      <c r="H131" s="322"/>
      <c r="I131" s="322"/>
      <c r="J131" s="322"/>
      <c r="K131" s="322"/>
      <c r="L131" s="322"/>
      <c r="M131" s="322"/>
      <c r="N131" s="324"/>
      <c r="O131" s="322"/>
      <c r="P131" s="322"/>
      <c r="Q131" s="322"/>
      <c r="R131" s="79"/>
      <c r="S131" s="79"/>
      <c r="T131" s="79"/>
      <c r="U131" s="79"/>
      <c r="V131" s="79"/>
      <c r="W131" s="79"/>
      <c r="X131" s="79"/>
      <c r="Y131" s="79"/>
      <c r="Z131" s="79"/>
      <c r="AA131" s="79"/>
      <c r="AB131" s="79"/>
      <c r="AC131" s="79"/>
      <c r="AD131" s="79"/>
      <c r="AE131" s="79"/>
      <c r="AF131" s="79"/>
      <c r="AG131" s="79"/>
      <c r="AH131" s="79"/>
      <c r="AI131" s="79"/>
      <c r="AJ131" s="79"/>
      <c r="AK131" s="79"/>
      <c r="AL131" s="322"/>
      <c r="AM131" s="322"/>
      <c r="AN131" s="322"/>
      <c r="AO131" s="322"/>
    </row>
    <row r="132" spans="1:41" s="179" customFormat="1">
      <c r="A132" s="393"/>
      <c r="B132" s="368"/>
      <c r="C132" s="367"/>
      <c r="D132" s="367"/>
      <c r="E132" s="367"/>
      <c r="F132" s="367"/>
      <c r="H132" s="322"/>
      <c r="I132" s="322"/>
      <c r="J132" s="322"/>
      <c r="K132" s="322"/>
      <c r="L132" s="322"/>
      <c r="M132" s="322"/>
      <c r="N132" s="324"/>
      <c r="O132" s="322"/>
      <c r="P132" s="322"/>
      <c r="Q132" s="322"/>
      <c r="R132" s="79"/>
      <c r="S132" s="79"/>
      <c r="T132" s="79"/>
      <c r="U132" s="79"/>
      <c r="V132" s="79"/>
      <c r="W132" s="79"/>
      <c r="X132" s="79"/>
      <c r="Y132" s="79"/>
      <c r="Z132" s="79"/>
      <c r="AA132" s="79"/>
      <c r="AB132" s="79"/>
      <c r="AC132" s="79"/>
      <c r="AD132" s="79"/>
      <c r="AE132" s="79"/>
      <c r="AF132" s="79"/>
      <c r="AG132" s="79"/>
      <c r="AH132" s="79"/>
      <c r="AI132" s="79"/>
      <c r="AJ132" s="79"/>
      <c r="AK132" s="79"/>
      <c r="AL132" s="322"/>
      <c r="AM132" s="322"/>
      <c r="AN132" s="322"/>
      <c r="AO132" s="322"/>
    </row>
    <row r="133" spans="1:41" s="179" customFormat="1">
      <c r="A133" s="393"/>
      <c r="B133" s="368"/>
      <c r="C133" s="367"/>
      <c r="D133" s="367"/>
      <c r="E133" s="367"/>
      <c r="F133" s="367"/>
      <c r="H133" s="322"/>
      <c r="I133" s="322"/>
      <c r="J133" s="322"/>
      <c r="K133" s="322"/>
      <c r="L133" s="322"/>
      <c r="M133" s="322"/>
      <c r="N133" s="324"/>
      <c r="O133" s="322"/>
      <c r="P133" s="322"/>
      <c r="Q133" s="322"/>
      <c r="R133" s="79"/>
      <c r="S133" s="79"/>
      <c r="T133" s="79"/>
      <c r="U133" s="79"/>
      <c r="V133" s="79"/>
      <c r="W133" s="79"/>
      <c r="X133" s="79"/>
      <c r="Y133" s="79"/>
      <c r="Z133" s="79"/>
      <c r="AA133" s="79"/>
      <c r="AB133" s="79"/>
      <c r="AC133" s="79"/>
      <c r="AD133" s="79"/>
      <c r="AE133" s="79"/>
      <c r="AF133" s="79"/>
      <c r="AG133" s="79"/>
      <c r="AH133" s="79"/>
      <c r="AI133" s="79"/>
      <c r="AJ133" s="79"/>
      <c r="AK133" s="79"/>
      <c r="AL133" s="322"/>
      <c r="AM133" s="322"/>
      <c r="AN133" s="322"/>
      <c r="AO133" s="322"/>
    </row>
    <row r="134" spans="1:41" s="179" customFormat="1">
      <c r="A134" s="393"/>
      <c r="B134" s="368"/>
      <c r="C134" s="367"/>
      <c r="D134" s="367"/>
      <c r="E134" s="367"/>
      <c r="F134" s="367"/>
      <c r="H134" s="322"/>
      <c r="I134" s="322"/>
      <c r="J134" s="322"/>
      <c r="K134" s="322"/>
      <c r="L134" s="322"/>
      <c r="M134" s="322"/>
      <c r="N134" s="324"/>
      <c r="O134" s="322"/>
      <c r="P134" s="322"/>
      <c r="Q134" s="322"/>
      <c r="R134" s="79"/>
      <c r="S134" s="79"/>
      <c r="T134" s="79"/>
      <c r="U134" s="79"/>
      <c r="V134" s="79"/>
      <c r="W134" s="79"/>
      <c r="X134" s="79"/>
      <c r="Y134" s="79"/>
      <c r="Z134" s="79"/>
      <c r="AA134" s="79"/>
      <c r="AB134" s="79"/>
      <c r="AC134" s="79"/>
      <c r="AD134" s="79"/>
      <c r="AE134" s="79"/>
      <c r="AF134" s="79"/>
      <c r="AG134" s="79"/>
      <c r="AH134" s="79"/>
      <c r="AI134" s="79"/>
      <c r="AJ134" s="79"/>
      <c r="AK134" s="79"/>
      <c r="AL134" s="322"/>
      <c r="AM134" s="322"/>
      <c r="AN134" s="322"/>
      <c r="AO134" s="322"/>
    </row>
    <row r="135" spans="1:41" s="179" customFormat="1">
      <c r="A135" s="393"/>
      <c r="B135" s="368"/>
      <c r="C135" s="367"/>
      <c r="D135" s="367"/>
      <c r="E135" s="367"/>
      <c r="F135" s="367"/>
      <c r="H135" s="322"/>
      <c r="I135" s="322"/>
      <c r="J135" s="322"/>
      <c r="K135" s="322"/>
      <c r="L135" s="322"/>
      <c r="M135" s="322"/>
      <c r="N135" s="324"/>
      <c r="O135" s="322"/>
      <c r="P135" s="322"/>
      <c r="Q135" s="322"/>
      <c r="R135" s="79"/>
      <c r="S135" s="79"/>
      <c r="T135" s="79"/>
      <c r="U135" s="79"/>
      <c r="V135" s="79"/>
      <c r="W135" s="79"/>
      <c r="X135" s="79"/>
      <c r="Y135" s="79"/>
      <c r="Z135" s="79"/>
      <c r="AA135" s="79"/>
      <c r="AB135" s="79"/>
      <c r="AC135" s="79"/>
      <c r="AD135" s="79"/>
      <c r="AE135" s="79"/>
      <c r="AF135" s="79"/>
      <c r="AG135" s="79"/>
      <c r="AH135" s="79"/>
      <c r="AI135" s="79"/>
      <c r="AJ135" s="79"/>
      <c r="AK135" s="79"/>
      <c r="AL135" s="322"/>
      <c r="AM135" s="322"/>
      <c r="AN135" s="322"/>
      <c r="AO135" s="322"/>
    </row>
    <row r="136" spans="1:41" s="179" customFormat="1">
      <c r="A136" s="393"/>
      <c r="B136" s="368"/>
      <c r="C136" s="367"/>
      <c r="D136" s="367"/>
      <c r="E136" s="367"/>
      <c r="F136" s="367"/>
      <c r="H136" s="322"/>
      <c r="I136" s="322"/>
      <c r="J136" s="322"/>
      <c r="K136" s="322"/>
      <c r="L136" s="322"/>
      <c r="M136" s="322"/>
      <c r="N136" s="324"/>
      <c r="O136" s="322"/>
      <c r="P136" s="322"/>
      <c r="Q136" s="322"/>
      <c r="R136" s="79"/>
      <c r="S136" s="79"/>
      <c r="T136" s="79"/>
      <c r="U136" s="79"/>
      <c r="V136" s="79"/>
      <c r="W136" s="79"/>
      <c r="X136" s="79"/>
      <c r="Y136" s="79"/>
      <c r="Z136" s="79"/>
      <c r="AA136" s="79"/>
      <c r="AB136" s="79"/>
      <c r="AC136" s="79"/>
      <c r="AD136" s="79"/>
      <c r="AE136" s="79"/>
      <c r="AF136" s="79"/>
      <c r="AG136" s="79"/>
      <c r="AH136" s="79"/>
      <c r="AI136" s="79"/>
      <c r="AJ136" s="79"/>
      <c r="AK136" s="79"/>
      <c r="AL136" s="322"/>
      <c r="AM136" s="322"/>
      <c r="AN136" s="322"/>
      <c r="AO136" s="322"/>
    </row>
    <row r="137" spans="1:41" s="179" customFormat="1">
      <c r="A137" s="393"/>
      <c r="B137" s="368"/>
      <c r="C137" s="367"/>
      <c r="D137" s="367"/>
      <c r="E137" s="367"/>
      <c r="F137" s="367"/>
      <c r="H137" s="322"/>
      <c r="I137" s="322"/>
      <c r="J137" s="322"/>
      <c r="K137" s="322"/>
      <c r="L137" s="322"/>
      <c r="M137" s="322"/>
      <c r="N137" s="324"/>
      <c r="O137" s="322"/>
      <c r="P137" s="322"/>
      <c r="Q137" s="322"/>
      <c r="R137" s="79"/>
      <c r="S137" s="79"/>
      <c r="T137" s="79"/>
      <c r="U137" s="79"/>
      <c r="V137" s="79"/>
      <c r="W137" s="79"/>
      <c r="X137" s="79"/>
      <c r="Y137" s="79"/>
      <c r="Z137" s="79"/>
      <c r="AA137" s="79"/>
      <c r="AB137" s="79"/>
      <c r="AC137" s="79"/>
      <c r="AD137" s="79"/>
      <c r="AE137" s="79"/>
      <c r="AF137" s="79"/>
      <c r="AG137" s="79"/>
      <c r="AH137" s="79"/>
      <c r="AI137" s="79"/>
      <c r="AJ137" s="79"/>
      <c r="AK137" s="79"/>
      <c r="AL137" s="322"/>
      <c r="AM137" s="322"/>
      <c r="AN137" s="322"/>
      <c r="AO137" s="322"/>
    </row>
    <row r="138" spans="1:41" s="179" customFormat="1">
      <c r="A138" s="393"/>
      <c r="B138" s="368"/>
      <c r="C138" s="367"/>
      <c r="D138" s="367"/>
      <c r="E138" s="367"/>
      <c r="F138" s="367"/>
      <c r="H138" s="322"/>
      <c r="I138" s="322"/>
      <c r="J138" s="322"/>
      <c r="K138" s="322"/>
      <c r="L138" s="322"/>
      <c r="M138" s="322"/>
      <c r="N138" s="324"/>
      <c r="O138" s="322"/>
      <c r="P138" s="322"/>
      <c r="Q138" s="322"/>
      <c r="R138" s="79"/>
      <c r="S138" s="79"/>
      <c r="T138" s="79"/>
      <c r="U138" s="79"/>
      <c r="V138" s="79"/>
      <c r="W138" s="79"/>
      <c r="X138" s="79"/>
      <c r="Y138" s="79"/>
      <c r="Z138" s="79"/>
      <c r="AA138" s="79"/>
      <c r="AB138" s="79"/>
      <c r="AC138" s="79"/>
      <c r="AD138" s="79"/>
      <c r="AE138" s="79"/>
      <c r="AF138" s="79"/>
      <c r="AG138" s="79"/>
      <c r="AH138" s="79"/>
      <c r="AI138" s="79"/>
      <c r="AJ138" s="79"/>
      <c r="AK138" s="79"/>
      <c r="AL138" s="322"/>
      <c r="AM138" s="322"/>
      <c r="AN138" s="322"/>
      <c r="AO138" s="322"/>
    </row>
    <row r="139" spans="1:41" s="179" customFormat="1">
      <c r="A139" s="393"/>
      <c r="B139" s="368"/>
      <c r="C139" s="367"/>
      <c r="D139" s="367"/>
      <c r="E139" s="367"/>
      <c r="F139" s="367"/>
      <c r="H139" s="322"/>
      <c r="I139" s="322"/>
      <c r="J139" s="322"/>
      <c r="K139" s="322"/>
      <c r="L139" s="322"/>
      <c r="M139" s="322"/>
      <c r="N139" s="324"/>
      <c r="O139" s="322"/>
      <c r="P139" s="322"/>
      <c r="Q139" s="322"/>
      <c r="R139" s="79"/>
      <c r="S139" s="79"/>
      <c r="T139" s="79"/>
      <c r="U139" s="79"/>
      <c r="V139" s="79"/>
      <c r="W139" s="79"/>
      <c r="X139" s="79"/>
      <c r="Y139" s="79"/>
      <c r="Z139" s="79"/>
      <c r="AA139" s="79"/>
      <c r="AB139" s="79"/>
      <c r="AC139" s="79"/>
      <c r="AD139" s="79"/>
      <c r="AE139" s="79"/>
      <c r="AF139" s="79"/>
      <c r="AG139" s="79"/>
      <c r="AH139" s="79"/>
      <c r="AI139" s="79"/>
      <c r="AJ139" s="79"/>
      <c r="AK139" s="79"/>
      <c r="AL139" s="322"/>
      <c r="AM139" s="322"/>
      <c r="AN139" s="322"/>
      <c r="AO139" s="322"/>
    </row>
    <row r="140" spans="1:41" s="179" customFormat="1">
      <c r="A140" s="393"/>
      <c r="B140" s="368"/>
      <c r="C140" s="367"/>
      <c r="D140" s="367"/>
      <c r="E140" s="367"/>
      <c r="F140" s="367"/>
      <c r="H140" s="322"/>
      <c r="I140" s="322"/>
      <c r="J140" s="322"/>
      <c r="K140" s="322"/>
      <c r="L140" s="322"/>
      <c r="M140" s="322"/>
      <c r="N140" s="324"/>
      <c r="O140" s="322"/>
      <c r="P140" s="322"/>
      <c r="Q140" s="322"/>
      <c r="R140" s="79"/>
      <c r="S140" s="79"/>
      <c r="T140" s="79"/>
      <c r="U140" s="79"/>
      <c r="V140" s="79"/>
      <c r="W140" s="79"/>
      <c r="X140" s="79"/>
      <c r="Y140" s="79"/>
      <c r="Z140" s="79"/>
      <c r="AA140" s="79"/>
      <c r="AB140" s="79"/>
      <c r="AC140" s="79"/>
      <c r="AD140" s="79"/>
      <c r="AE140" s="79"/>
      <c r="AF140" s="79"/>
      <c r="AG140" s="79"/>
      <c r="AH140" s="79"/>
      <c r="AI140" s="79"/>
      <c r="AJ140" s="79"/>
      <c r="AK140" s="79"/>
      <c r="AL140" s="322"/>
      <c r="AM140" s="322"/>
      <c r="AN140" s="322"/>
      <c r="AO140" s="322"/>
    </row>
  </sheetData>
  <sheetProtection sheet="1" objects="1" scenarios="1" formatColumns="0" formatRows="0" selectLockedCells="1"/>
  <customSheetViews>
    <customSheetView guid="{9AABADBB-0C61-4F6E-8EBA-FB1F391DCDF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9154002C-6C58-44C9-AE93-0E761C3D01F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1" type="noConversion"/>
  <conditionalFormatting sqref="E16:E55">
    <cfRule type="expression" dxfId="12" priority="1" stopIfTrue="1">
      <formula>D16&gt;0</formula>
    </cfRule>
  </conditionalFormatting>
  <printOptions horizontalCentered="1"/>
  <pageMargins left="0.51181102362204722" right="0.26" top="0.4" bottom="0.44" header="0.25" footer="0.24"/>
  <pageSetup paperSize="9" orientation="portrait" horizontalDpi="300" verticalDpi="300" r:id="rId19"/>
  <headerFooter alignWithMargins="0">
    <oddFooter>&amp;R&amp;"Book Antiqua,Bold"&amp;10Schedule-2/ Page &amp;P of &amp;N</oddFooter>
  </headerFooter>
  <colBreaks count="1" manualBreakCount="1">
    <brk id="6" max="1048575" man="1"/>
  </colBreaks>
  <drawing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X53"/>
  <sheetViews>
    <sheetView tabSelected="1" view="pageBreakPreview" zoomScale="80" zoomScaleSheetLayoutView="80" workbookViewId="0">
      <selection activeCell="J19" sqref="J19"/>
    </sheetView>
  </sheetViews>
  <sheetFormatPr defaultColWidth="9" defaultRowHeight="15.75"/>
  <cols>
    <col min="1" max="1" width="8.625" style="951" customWidth="1"/>
    <col min="2" max="2" width="10.5" style="951" bestFit="1" customWidth="1"/>
    <col min="3" max="3" width="17" style="952" customWidth="1"/>
    <col min="4" max="4" width="9.875" style="951" customWidth="1"/>
    <col min="5" max="5" width="17.5" style="951" customWidth="1"/>
    <col min="6" max="6" width="10.25" style="703" hidden="1" customWidth="1"/>
    <col min="7" max="7" width="77.5" style="832" customWidth="1"/>
    <col min="8" max="8" width="11.625" style="1028" customWidth="1"/>
    <col min="9" max="9" width="12" style="668" customWidth="1"/>
    <col min="10" max="10" width="12.75" style="991" customWidth="1"/>
    <col min="11" max="11" width="22.25" style="669" customWidth="1"/>
    <col min="12" max="12" width="17.875" style="648" customWidth="1"/>
    <col min="13" max="13" width="15.125" style="727" customWidth="1"/>
    <col min="14" max="14" width="15.75" style="727" customWidth="1"/>
    <col min="15" max="15" width="16.875" style="727" customWidth="1"/>
    <col min="16" max="16" width="14.375" style="727" customWidth="1"/>
    <col min="17" max="27" width="9" style="727" customWidth="1"/>
    <col min="28" max="32" width="9" style="727"/>
    <col min="33" max="33" width="9" style="727" hidden="1" customWidth="1"/>
    <col min="34" max="35" width="17.625" style="727" hidden="1" customWidth="1"/>
    <col min="36" max="36" width="9" style="727" hidden="1" customWidth="1"/>
    <col min="37" max="37" width="15.5" style="727" hidden="1" customWidth="1"/>
    <col min="38" max="38" width="15.375" style="727" hidden="1" customWidth="1"/>
    <col min="39" max="50" width="9" style="727"/>
    <col min="51" max="16384" width="9" style="728"/>
  </cols>
  <sheetData>
    <row r="1" spans="1:50" ht="16.5">
      <c r="A1" s="948" t="str">
        <f>Cover!B3</f>
        <v>SRTS-II/C&amp;M/WC-4284/NIT-268(E)/2025---SR2/T/S-MISC/DOM/C00/25/04425; RFX:5002004385</v>
      </c>
      <c r="B1" s="948"/>
      <c r="C1" s="949"/>
      <c r="D1" s="948"/>
      <c r="E1" s="948"/>
      <c r="F1" s="662"/>
      <c r="G1" s="829"/>
      <c r="H1" s="1026"/>
      <c r="I1" s="663"/>
      <c r="J1" s="989"/>
      <c r="K1" s="644" t="s">
        <v>410</v>
      </c>
    </row>
    <row r="2" spans="1:50">
      <c r="A2" s="950"/>
      <c r="B2" s="950"/>
      <c r="C2" s="731"/>
      <c r="D2" s="950"/>
      <c r="E2" s="950"/>
      <c r="F2" s="664"/>
      <c r="G2" s="830"/>
      <c r="H2" s="1027"/>
      <c r="I2" s="650"/>
      <c r="J2" s="990"/>
      <c r="K2" s="648"/>
    </row>
    <row r="3" spans="1:50" ht="16.5">
      <c r="A3" s="1175" t="str">
        <f>Cover!$B$2</f>
        <v>Implementation of 3rd Party Filed Quality Assurance for 765kV D/c Koppal PS- Narendra (New) Transmission line (TL02)</v>
      </c>
      <c r="B3" s="1175"/>
      <c r="C3" s="1175"/>
      <c r="D3" s="1175"/>
      <c r="E3" s="1175"/>
      <c r="F3" s="1175"/>
      <c r="G3" s="1175"/>
      <c r="H3" s="1175"/>
      <c r="I3" s="1175"/>
      <c r="J3" s="1175"/>
      <c r="K3" s="1175"/>
      <c r="AG3" s="732" t="s">
        <v>341</v>
      </c>
      <c r="AI3" s="831">
        <f>IF(ISERROR(#REF!/('Sch-6'!D15+'Sch-6'!D17+'Sch-6'!D19)),0,#REF!/( 'Sch-6'!D15+'Sch-6'!D17+'Sch-6'!D19))</f>
        <v>0</v>
      </c>
    </row>
    <row r="4" spans="1:50" ht="16.5">
      <c r="A4" s="1124" t="s">
        <v>24</v>
      </c>
      <c r="B4" s="1124"/>
      <c r="C4" s="1124"/>
      <c r="D4" s="1124"/>
      <c r="E4" s="1124"/>
      <c r="F4" s="1124"/>
      <c r="G4" s="1124"/>
      <c r="H4" s="1124"/>
      <c r="I4" s="1124"/>
      <c r="J4" s="1124"/>
      <c r="K4" s="1124"/>
      <c r="AG4" s="732" t="s">
        <v>342</v>
      </c>
      <c r="AI4" s="831" t="e">
        <f>#REF!</f>
        <v>#REF!</v>
      </c>
    </row>
    <row r="5" spans="1:50">
      <c r="AG5" s="732" t="s">
        <v>347</v>
      </c>
      <c r="AI5" s="831">
        <f>IF(ISERROR(#REF!/#REF!),0,#REF! /#REF!)</f>
        <v>0</v>
      </c>
    </row>
    <row r="6" spans="1:50" ht="16.5">
      <c r="A6" s="946" t="str">
        <f>'Sch-1.'!A7</f>
        <v>Bidder’s Name and Address (Lead Partner) :</v>
      </c>
      <c r="B6" s="946"/>
      <c r="C6" s="953"/>
      <c r="D6" s="946"/>
      <c r="E6" s="946"/>
      <c r="F6" s="704"/>
      <c r="G6" s="833"/>
      <c r="H6" s="1029"/>
      <c r="I6" s="670"/>
      <c r="J6" s="992" t="s">
        <v>388</v>
      </c>
      <c r="K6" s="648"/>
      <c r="AG6" s="732" t="s">
        <v>348</v>
      </c>
      <c r="AI6" s="831" t="e">
        <f>#REF!</f>
        <v>#REF!</v>
      </c>
    </row>
    <row r="7" spans="1:50" ht="16.5">
      <c r="A7" s="946"/>
      <c r="B7" s="946"/>
      <c r="C7" s="953"/>
      <c r="D7" s="946"/>
      <c r="E7" s="946"/>
      <c r="F7" s="704"/>
      <c r="G7" s="833"/>
      <c r="H7" s="1029"/>
      <c r="I7" s="670"/>
      <c r="J7" s="1177" t="s">
        <v>577</v>
      </c>
      <c r="K7" s="1177"/>
      <c r="AG7" s="732"/>
      <c r="AI7" s="831"/>
    </row>
    <row r="8" spans="1:50" ht="16.5">
      <c r="A8" s="1176" t="str">
        <f>'Sch-1.'!A9</f>
        <v/>
      </c>
      <c r="B8" s="1176"/>
      <c r="C8" s="1176"/>
      <c r="D8" s="1176"/>
      <c r="E8" s="1176"/>
      <c r="F8" s="1176"/>
      <c r="G8" s="1176"/>
      <c r="H8" s="1176"/>
      <c r="I8" s="1176"/>
      <c r="J8" s="993" t="str">
        <f>'Sch-1.'!I9</f>
        <v>C&amp;M Department</v>
      </c>
      <c r="K8" s="648"/>
      <c r="AG8" s="732" t="s">
        <v>345</v>
      </c>
      <c r="AI8" s="831" t="e">
        <f>SUM(AI3:AI6)</f>
        <v>#REF!</v>
      </c>
    </row>
    <row r="9" spans="1:50" ht="16.5">
      <c r="A9" s="954" t="s">
        <v>389</v>
      </c>
      <c r="B9" s="954"/>
      <c r="C9" s="1173" t="str">
        <f>IF('Sch-1.'!C10=0, "", 'Sch-1.'!C10)</f>
        <v/>
      </c>
      <c r="D9" s="1173"/>
      <c r="E9" s="1173"/>
      <c r="J9" s="993" t="str">
        <f>'Sch-1.'!I10</f>
        <v>Power Grid Corporation of India Ltd.,</v>
      </c>
      <c r="K9" s="648"/>
    </row>
    <row r="10" spans="1:50" ht="16.5">
      <c r="A10" s="954" t="s">
        <v>391</v>
      </c>
      <c r="B10" s="954"/>
      <c r="C10" s="1173" t="str">
        <f>IF('Sch-1.'!C11=0, "", 'Sch-1.'!C11)</f>
        <v/>
      </c>
      <c r="D10" s="1173"/>
      <c r="E10" s="1173"/>
      <c r="J10" s="993" t="str">
        <f>'Sch-1.'!I11</f>
        <v>SR-II,RHQ</v>
      </c>
      <c r="K10" s="648"/>
    </row>
    <row r="11" spans="1:50">
      <c r="A11" s="947"/>
      <c r="B11" s="947"/>
      <c r="C11" s="1173" t="str">
        <f>IF('Sch-1.'!C12=0, "", 'Sch-1.'!C12)</f>
        <v/>
      </c>
      <c r="D11" s="1173"/>
      <c r="E11" s="1173"/>
      <c r="J11" s="993" t="str">
        <f>'Sch-1.'!I12</f>
        <v>Singanayakanahalli,Yelahanka</v>
      </c>
      <c r="K11" s="648"/>
      <c r="AG11" s="732" t="s">
        <v>344</v>
      </c>
      <c r="AI11" s="831" t="e">
        <f>'Sch-1.'!#REF!</f>
        <v>#REF!</v>
      </c>
    </row>
    <row r="12" spans="1:50">
      <c r="A12" s="947"/>
      <c r="B12" s="947"/>
      <c r="C12" s="1173" t="str">
        <f>IF('Sch-1.'!C13=0, "", 'Sch-1.'!C13)</f>
        <v/>
      </c>
      <c r="D12" s="1173"/>
      <c r="E12" s="1173"/>
      <c r="J12" s="993" t="str">
        <f>'Sch-1.'!I13</f>
        <v>Bangalore -560064</v>
      </c>
      <c r="K12" s="648"/>
      <c r="AG12" s="732"/>
      <c r="AI12" s="831"/>
    </row>
    <row r="13" spans="1:50">
      <c r="A13" s="947"/>
      <c r="B13" s="947"/>
      <c r="C13" s="740"/>
      <c r="D13" s="947"/>
      <c r="E13" s="947"/>
      <c r="F13" s="1009"/>
      <c r="G13" s="834"/>
      <c r="H13" s="1030"/>
      <c r="I13" s="980"/>
      <c r="J13" s="993"/>
      <c r="K13" s="648"/>
      <c r="AG13" s="732"/>
      <c r="AI13" s="831"/>
    </row>
    <row r="14" spans="1:50" ht="16.5">
      <c r="A14" s="1174" t="s">
        <v>599</v>
      </c>
      <c r="B14" s="1174"/>
      <c r="C14" s="1174"/>
      <c r="D14" s="1174"/>
      <c r="E14" s="1174"/>
      <c r="F14" s="1174"/>
      <c r="G14" s="1174"/>
      <c r="H14" s="1174"/>
      <c r="I14" s="1174"/>
      <c r="J14" s="1174"/>
      <c r="K14" s="1174"/>
      <c r="Q14" s="836"/>
      <c r="R14" s="836"/>
      <c r="S14" s="836"/>
      <c r="T14" s="836"/>
      <c r="AH14" s="1179" t="s">
        <v>284</v>
      </c>
      <c r="AI14" s="1179"/>
      <c r="AJ14" s="726" t="s">
        <v>288</v>
      </c>
      <c r="AK14" s="1179" t="s">
        <v>285</v>
      </c>
      <c r="AL14" s="1179"/>
    </row>
    <row r="15" spans="1:50" ht="16.5">
      <c r="A15" s="835"/>
      <c r="B15" s="835"/>
      <c r="C15" s="955"/>
      <c r="D15" s="835"/>
      <c r="E15" s="835"/>
      <c r="F15" s="978"/>
      <c r="G15" s="835"/>
      <c r="H15" s="1031"/>
      <c r="I15" s="981"/>
      <c r="J15" s="1181" t="s">
        <v>276</v>
      </c>
      <c r="K15" s="1181"/>
      <c r="L15" s="1181"/>
      <c r="Q15" s="836"/>
      <c r="R15" s="836"/>
      <c r="S15" s="836"/>
      <c r="T15" s="836"/>
      <c r="AH15" s="942"/>
      <c r="AI15" s="942"/>
      <c r="AJ15" s="726"/>
      <c r="AK15" s="942"/>
      <c r="AL15" s="942"/>
    </row>
    <row r="16" spans="1:50" s="646" customFormat="1" ht="99">
      <c r="A16" s="1044" t="s">
        <v>360</v>
      </c>
      <c r="B16" s="1045" t="s">
        <v>487</v>
      </c>
      <c r="C16" s="1046" t="s">
        <v>585</v>
      </c>
      <c r="D16" s="1045" t="s">
        <v>482</v>
      </c>
      <c r="E16" s="1045" t="s">
        <v>508</v>
      </c>
      <c r="F16" s="1047" t="s">
        <v>583</v>
      </c>
      <c r="G16" s="1047" t="s">
        <v>367</v>
      </c>
      <c r="H16" s="1032" t="s">
        <v>352</v>
      </c>
      <c r="I16" s="1032" t="s">
        <v>353</v>
      </c>
      <c r="J16" s="1048" t="s">
        <v>369</v>
      </c>
      <c r="K16" s="1047" t="s">
        <v>403</v>
      </c>
      <c r="L16" s="1047" t="s">
        <v>516</v>
      </c>
      <c r="M16" s="645"/>
      <c r="N16" s="645"/>
      <c r="O16" s="645"/>
      <c r="P16" s="645"/>
      <c r="Q16" s="1049"/>
      <c r="R16" s="1049"/>
      <c r="S16" s="1049"/>
      <c r="T16" s="1049"/>
      <c r="U16" s="645"/>
      <c r="V16" s="645"/>
      <c r="W16" s="645"/>
      <c r="X16" s="645"/>
      <c r="Y16" s="645"/>
      <c r="Z16" s="645"/>
      <c r="AA16" s="645"/>
      <c r="AB16" s="645"/>
      <c r="AC16" s="645"/>
      <c r="AD16" s="645"/>
      <c r="AE16" s="645"/>
      <c r="AF16" s="645"/>
      <c r="AG16" s="645"/>
      <c r="AH16" s="1050" t="s">
        <v>369</v>
      </c>
      <c r="AI16" s="1050" t="s">
        <v>403</v>
      </c>
      <c r="AJ16" s="1051"/>
      <c r="AK16" s="1050" t="s">
        <v>369</v>
      </c>
      <c r="AL16" s="1050" t="s">
        <v>403</v>
      </c>
      <c r="AM16" s="645"/>
      <c r="AN16" s="645"/>
      <c r="AO16" s="645"/>
      <c r="AP16" s="645"/>
      <c r="AQ16" s="645"/>
      <c r="AR16" s="645"/>
      <c r="AS16" s="645"/>
      <c r="AT16" s="645"/>
      <c r="AU16" s="645"/>
      <c r="AV16" s="645"/>
      <c r="AW16" s="645"/>
      <c r="AX16" s="645"/>
    </row>
    <row r="17" spans="1:50" ht="16.5">
      <c r="A17" s="746">
        <v>1</v>
      </c>
      <c r="B17" s="553">
        <v>2</v>
      </c>
      <c r="C17" s="765">
        <v>3</v>
      </c>
      <c r="D17" s="553">
        <v>4</v>
      </c>
      <c r="E17" s="553">
        <v>5</v>
      </c>
      <c r="F17" s="653"/>
      <c r="G17" s="745">
        <v>6</v>
      </c>
      <c r="H17" s="1033">
        <v>7</v>
      </c>
      <c r="I17" s="653">
        <v>8</v>
      </c>
      <c r="J17" s="994">
        <v>9</v>
      </c>
      <c r="K17" s="653" t="s">
        <v>483</v>
      </c>
      <c r="L17" s="653">
        <v>11</v>
      </c>
      <c r="Q17" s="836"/>
      <c r="R17" s="836"/>
      <c r="S17" s="836"/>
      <c r="T17" s="836"/>
      <c r="AH17" s="787">
        <v>5</v>
      </c>
      <c r="AI17" s="787" t="s">
        <v>397</v>
      </c>
      <c r="AJ17" s="726"/>
      <c r="AK17" s="787">
        <v>5</v>
      </c>
      <c r="AL17" s="787" t="s">
        <v>397</v>
      </c>
    </row>
    <row r="18" spans="1:50" ht="31.5">
      <c r="A18" s="749" t="s">
        <v>339</v>
      </c>
      <c r="B18" s="749"/>
      <c r="C18" s="750"/>
      <c r="D18" s="1182"/>
      <c r="E18" s="1183"/>
      <c r="F18" s="1183"/>
      <c r="G18" s="1184"/>
      <c r="H18" s="1034"/>
      <c r="I18" s="984"/>
      <c r="J18" s="995"/>
      <c r="K18" s="995"/>
      <c r="L18" s="1004"/>
      <c r="M18" s="956"/>
      <c r="N18" s="956"/>
      <c r="O18" s="872" t="s">
        <v>490</v>
      </c>
      <c r="P18" s="872" t="s">
        <v>491</v>
      </c>
      <c r="Q18" s="836"/>
      <c r="R18" s="836"/>
      <c r="S18" s="836"/>
      <c r="T18" s="836"/>
      <c r="AH18" s="787"/>
      <c r="AI18" s="787"/>
      <c r="AJ18" s="726"/>
      <c r="AK18" s="787"/>
      <c r="AL18" s="787"/>
    </row>
    <row r="19" spans="1:50" ht="61.5" customHeight="1">
      <c r="A19" s="1016">
        <v>1</v>
      </c>
      <c r="B19" s="1017">
        <v>998399</v>
      </c>
      <c r="C19" s="1018"/>
      <c r="D19" s="1019">
        <v>0.18</v>
      </c>
      <c r="E19" s="1020" t="s">
        <v>538</v>
      </c>
      <c r="F19" s="1021" t="s">
        <v>587</v>
      </c>
      <c r="G19" s="958" t="s">
        <v>590</v>
      </c>
      <c r="H19" s="1035" t="s">
        <v>536</v>
      </c>
      <c r="I19" s="1023">
        <v>152</v>
      </c>
      <c r="J19" s="1052"/>
      <c r="K19" s="1025" t="str">
        <f t="shared" ref="K19:K22" si="0">IF(J19=0, "Included", IF(ISERROR(I19*J19), J19, I19*J19))</f>
        <v>Included</v>
      </c>
      <c r="L19" s="1025">
        <f t="shared" ref="L19:L22" si="1">P19</f>
        <v>0</v>
      </c>
      <c r="M19" s="661"/>
      <c r="N19" s="661"/>
      <c r="O19" s="661">
        <f t="shared" ref="O19:O22" si="2">IF(K19="Included",0,K19)</f>
        <v>0</v>
      </c>
      <c r="P19" s="661">
        <f t="shared" ref="P19:P22" si="3">IF(E19="confirmed",(O19*D19),(O19*E19))</f>
        <v>0</v>
      </c>
      <c r="Q19" s="836"/>
      <c r="R19" s="836"/>
      <c r="S19" s="836"/>
      <c r="T19" s="836"/>
      <c r="AH19" s="787"/>
      <c r="AI19" s="787"/>
      <c r="AJ19" s="726"/>
      <c r="AK19" s="787"/>
      <c r="AL19" s="787"/>
    </row>
    <row r="20" spans="1:50" ht="49.5" customHeight="1">
      <c r="A20" s="1016">
        <v>2</v>
      </c>
      <c r="B20" s="1017">
        <v>998399</v>
      </c>
      <c r="C20" s="1018"/>
      <c r="D20" s="1019">
        <v>0.18</v>
      </c>
      <c r="E20" s="1020" t="s">
        <v>538</v>
      </c>
      <c r="F20" s="1022">
        <v>2.25</v>
      </c>
      <c r="G20" s="958" t="s">
        <v>591</v>
      </c>
      <c r="H20" s="1035" t="s">
        <v>536</v>
      </c>
      <c r="I20" s="1024">
        <v>152</v>
      </c>
      <c r="J20" s="1052"/>
      <c r="K20" s="1025" t="str">
        <f t="shared" si="0"/>
        <v>Included</v>
      </c>
      <c r="L20" s="1025">
        <f t="shared" si="1"/>
        <v>0</v>
      </c>
      <c r="M20" s="661"/>
      <c r="N20" s="661"/>
      <c r="O20" s="661">
        <f t="shared" si="2"/>
        <v>0</v>
      </c>
      <c r="P20" s="661">
        <f t="shared" si="3"/>
        <v>0</v>
      </c>
      <c r="Q20" s="836"/>
      <c r="R20" s="836"/>
      <c r="S20" s="836"/>
      <c r="T20" s="836"/>
      <c r="AH20" s="787"/>
      <c r="AI20" s="787"/>
      <c r="AJ20" s="726"/>
      <c r="AK20" s="787"/>
      <c r="AL20" s="787"/>
    </row>
    <row r="21" spans="1:50" ht="63" customHeight="1">
      <c r="A21" s="1016">
        <v>3</v>
      </c>
      <c r="B21" s="1017">
        <v>998399</v>
      </c>
      <c r="C21" s="1018"/>
      <c r="D21" s="1019">
        <v>0.18</v>
      </c>
      <c r="E21" s="1020" t="s">
        <v>538</v>
      </c>
      <c r="F21" s="1021" t="s">
        <v>588</v>
      </c>
      <c r="G21" s="958" t="s">
        <v>592</v>
      </c>
      <c r="H21" s="1035" t="s">
        <v>593</v>
      </c>
      <c r="I21" s="1023">
        <v>58.33</v>
      </c>
      <c r="J21" s="1052"/>
      <c r="K21" s="1025" t="str">
        <f t="shared" si="0"/>
        <v>Included</v>
      </c>
      <c r="L21" s="1025">
        <f t="shared" si="1"/>
        <v>0</v>
      </c>
      <c r="M21" s="661"/>
      <c r="N21" s="661"/>
      <c r="O21" s="661">
        <f t="shared" si="2"/>
        <v>0</v>
      </c>
      <c r="P21" s="661">
        <f t="shared" si="3"/>
        <v>0</v>
      </c>
      <c r="Q21" s="836"/>
      <c r="R21" s="836"/>
      <c r="S21" s="836"/>
      <c r="T21" s="836"/>
      <c r="AH21" s="787"/>
      <c r="AI21" s="787"/>
      <c r="AJ21" s="726"/>
      <c r="AK21" s="787"/>
      <c r="AL21" s="787"/>
    </row>
    <row r="22" spans="1:50" ht="45.75" customHeight="1">
      <c r="A22" s="1016">
        <v>4</v>
      </c>
      <c r="B22" s="1017">
        <v>998399</v>
      </c>
      <c r="C22" s="1018"/>
      <c r="D22" s="1019">
        <v>0.18</v>
      </c>
      <c r="E22" s="1020" t="s">
        <v>538</v>
      </c>
      <c r="F22" s="1021" t="s">
        <v>589</v>
      </c>
      <c r="G22" s="958" t="s">
        <v>594</v>
      </c>
      <c r="H22" s="1035" t="s">
        <v>593</v>
      </c>
      <c r="I22" s="1024">
        <v>58.33</v>
      </c>
      <c r="J22" s="1052"/>
      <c r="K22" s="1025" t="str">
        <f t="shared" si="0"/>
        <v>Included</v>
      </c>
      <c r="L22" s="1025">
        <f t="shared" si="1"/>
        <v>0</v>
      </c>
      <c r="M22" s="661"/>
      <c r="N22" s="661"/>
      <c r="O22" s="661">
        <f t="shared" si="2"/>
        <v>0</v>
      </c>
      <c r="P22" s="661">
        <f t="shared" si="3"/>
        <v>0</v>
      </c>
      <c r="Q22" s="836"/>
      <c r="R22" s="836"/>
      <c r="S22" s="836"/>
      <c r="T22" s="836"/>
      <c r="AH22" s="787"/>
      <c r="AI22" s="787"/>
      <c r="AJ22" s="726"/>
      <c r="AK22" s="787"/>
      <c r="AL22" s="787"/>
    </row>
    <row r="23" spans="1:50" ht="16.5">
      <c r="A23" s="761"/>
      <c r="B23" s="555"/>
      <c r="C23" s="862"/>
      <c r="D23" s="957"/>
      <c r="E23" s="857"/>
      <c r="F23" s="1010"/>
      <c r="G23" s="943" t="s">
        <v>56</v>
      </c>
      <c r="H23" s="1036"/>
      <c r="I23" s="985"/>
      <c r="J23" s="996"/>
      <c r="K23" s="1005">
        <f>SUM(K19:K22)</f>
        <v>0</v>
      </c>
      <c r="L23" s="1005"/>
      <c r="M23" s="661"/>
      <c r="N23" s="661"/>
      <c r="O23" s="661"/>
      <c r="P23" s="661"/>
      <c r="Q23" s="959"/>
      <c r="AJ23" s="728"/>
      <c r="AK23" s="728"/>
      <c r="AL23" s="728"/>
      <c r="AM23" s="728"/>
      <c r="AN23" s="728"/>
      <c r="AO23" s="728"/>
      <c r="AP23" s="728"/>
      <c r="AQ23" s="728"/>
      <c r="AR23" s="728"/>
      <c r="AS23" s="728"/>
      <c r="AT23" s="728"/>
      <c r="AU23" s="728"/>
      <c r="AV23" s="728"/>
      <c r="AW23" s="728"/>
      <c r="AX23" s="728"/>
    </row>
    <row r="24" spans="1:50" ht="16.5">
      <c r="A24" s="761"/>
      <c r="B24" s="555"/>
      <c r="C24" s="862"/>
      <c r="D24" s="957"/>
      <c r="E24" s="857"/>
      <c r="F24" s="1010"/>
      <c r="G24" s="943" t="s">
        <v>584</v>
      </c>
      <c r="H24" s="1036"/>
      <c r="I24" s="985"/>
      <c r="J24" s="996"/>
      <c r="K24" s="1005"/>
      <c r="L24" s="1005">
        <f>SUM(L19:L22)</f>
        <v>0</v>
      </c>
      <c r="M24" s="661"/>
      <c r="N24" s="661"/>
      <c r="O24" s="661"/>
      <c r="P24" s="661"/>
      <c r="Q24" s="959"/>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row>
    <row r="25" spans="1:50" ht="16.5">
      <c r="A25" s="960"/>
      <c r="B25" s="730"/>
      <c r="C25" s="961"/>
      <c r="D25" s="962"/>
      <c r="E25" s="963"/>
      <c r="F25" s="1011"/>
      <c r="G25" s="944"/>
      <c r="H25" s="1037"/>
      <c r="I25" s="986"/>
      <c r="J25" s="997"/>
      <c r="K25" s="1006"/>
      <c r="L25" s="1006"/>
      <c r="M25" s="661"/>
      <c r="N25" s="661"/>
      <c r="O25" s="661"/>
      <c r="P25" s="661"/>
      <c r="Q25" s="959"/>
      <c r="AJ25" s="728"/>
      <c r="AK25" s="728"/>
      <c r="AL25" s="728"/>
      <c r="AM25" s="728"/>
      <c r="AN25" s="728"/>
      <c r="AO25" s="728"/>
      <c r="AP25" s="728"/>
      <c r="AQ25" s="728"/>
      <c r="AR25" s="728"/>
      <c r="AS25" s="728"/>
      <c r="AT25" s="728"/>
      <c r="AU25" s="728"/>
      <c r="AV25" s="728"/>
      <c r="AW25" s="728"/>
      <c r="AX25" s="728"/>
    </row>
    <row r="26" spans="1:50" ht="16.5">
      <c r="A26" s="778" t="s">
        <v>486</v>
      </c>
      <c r="B26" s="1180" t="s">
        <v>488</v>
      </c>
      <c r="C26" s="1180"/>
      <c r="D26" s="1180"/>
      <c r="E26" s="1180"/>
      <c r="F26" s="1180"/>
      <c r="G26" s="1180"/>
      <c r="H26" s="1180"/>
      <c r="I26" s="1180"/>
      <c r="J26" s="1180"/>
      <c r="K26" s="1180"/>
      <c r="AJ26" s="728"/>
      <c r="AK26" s="728"/>
      <c r="AL26" s="728"/>
      <c r="AM26" s="728"/>
      <c r="AN26" s="728"/>
      <c r="AO26" s="728"/>
      <c r="AP26" s="728"/>
      <c r="AQ26" s="728"/>
      <c r="AR26" s="728"/>
      <c r="AS26" s="728"/>
      <c r="AT26" s="728"/>
      <c r="AU26" s="728"/>
      <c r="AV26" s="728"/>
      <c r="AW26" s="728"/>
      <c r="AX26" s="728"/>
    </row>
    <row r="27" spans="1:50" ht="16.5">
      <c r="A27" s="778"/>
      <c r="B27" s="1180"/>
      <c r="C27" s="1180"/>
      <c r="D27" s="1180"/>
      <c r="E27" s="1180"/>
      <c r="F27" s="1180"/>
      <c r="G27" s="1180"/>
      <c r="H27" s="1180"/>
      <c r="I27" s="1180"/>
      <c r="J27" s="1180"/>
      <c r="K27" s="1180"/>
      <c r="L27" s="1180"/>
      <c r="AJ27" s="728"/>
      <c r="AK27" s="728"/>
      <c r="AL27" s="728"/>
      <c r="AM27" s="728"/>
      <c r="AN27" s="728"/>
      <c r="AO27" s="728"/>
      <c r="AP27" s="728"/>
      <c r="AQ27" s="728"/>
      <c r="AR27" s="728"/>
      <c r="AS27" s="728"/>
      <c r="AT27" s="728"/>
      <c r="AU27" s="728"/>
      <c r="AV27" s="728"/>
      <c r="AW27" s="728"/>
      <c r="AX27" s="728"/>
    </row>
    <row r="28" spans="1:50" ht="16.5">
      <c r="A28" s="964" t="s">
        <v>398</v>
      </c>
      <c r="B28" s="945" t="str">
        <f>'Sch-1.'!B57</f>
        <v>--2025</v>
      </c>
      <c r="C28" s="965"/>
      <c r="D28" s="964"/>
      <c r="E28" s="964"/>
      <c r="F28" s="648"/>
      <c r="G28" s="728"/>
      <c r="H28" s="1038"/>
      <c r="I28" s="982"/>
      <c r="J28" s="998"/>
      <c r="K28" s="998"/>
      <c r="AJ28" s="728"/>
      <c r="AK28" s="728"/>
      <c r="AL28" s="728"/>
      <c r="AM28" s="728"/>
      <c r="AN28" s="728"/>
      <c r="AO28" s="728"/>
      <c r="AP28" s="728"/>
      <c r="AQ28" s="728"/>
      <c r="AR28" s="728"/>
      <c r="AS28" s="728"/>
      <c r="AT28" s="728"/>
      <c r="AU28" s="728"/>
      <c r="AV28" s="728"/>
      <c r="AW28" s="728"/>
      <c r="AX28" s="728"/>
    </row>
    <row r="29" spans="1:50" ht="16.5">
      <c r="A29" s="964" t="s">
        <v>399</v>
      </c>
      <c r="B29" s="966" t="str">
        <f>'Sch-1.'!B58</f>
        <v/>
      </c>
      <c r="C29" s="965"/>
      <c r="D29" s="964"/>
      <c r="E29" s="964"/>
      <c r="F29" s="648"/>
      <c r="G29" s="728"/>
      <c r="H29" s="1178" t="s">
        <v>400</v>
      </c>
      <c r="I29" s="1178"/>
      <c r="J29" s="999" t="str">
        <f>'Sch-1.'!I58</f>
        <v/>
      </c>
      <c r="K29" s="998"/>
    </row>
    <row r="30" spans="1:50" ht="16.5">
      <c r="A30" s="967"/>
      <c r="B30" s="967"/>
      <c r="C30" s="869"/>
      <c r="D30" s="967"/>
      <c r="E30" s="967"/>
      <c r="F30" s="686"/>
      <c r="G30" s="837"/>
      <c r="H30" s="1178" t="s">
        <v>401</v>
      </c>
      <c r="I30" s="1178"/>
      <c r="J30" s="999" t="str">
        <f>'Sch-1.'!I59</f>
        <v/>
      </c>
      <c r="K30" s="990"/>
    </row>
    <row r="31" spans="1:50" ht="16.5">
      <c r="A31" s="968"/>
      <c r="B31" s="968"/>
      <c r="C31" s="782"/>
      <c r="D31" s="968"/>
      <c r="E31" s="968"/>
      <c r="F31" s="659"/>
      <c r="G31" s="838"/>
      <c r="H31" s="1039"/>
      <c r="I31" s="987"/>
      <c r="J31" s="990"/>
      <c r="K31" s="648"/>
    </row>
    <row r="40" spans="1:50" s="760" customFormat="1">
      <c r="A40" s="951"/>
      <c r="B40" s="951"/>
      <c r="C40" s="952"/>
      <c r="D40" s="951"/>
      <c r="E40" s="951"/>
      <c r="F40" s="703"/>
      <c r="G40" s="832"/>
      <c r="H40" s="1028"/>
      <c r="I40" s="668"/>
      <c r="J40" s="991"/>
      <c r="K40" s="669"/>
      <c r="L40" s="648"/>
      <c r="M40" s="727"/>
      <c r="N40" s="727"/>
      <c r="O40" s="727"/>
      <c r="P40" s="727"/>
      <c r="Q40" s="727"/>
      <c r="AH40" s="840"/>
      <c r="AI40" s="840"/>
    </row>
    <row r="41" spans="1:50" s="760" customFormat="1" ht="16.5">
      <c r="A41" s="951"/>
      <c r="B41" s="951"/>
      <c r="C41" s="952"/>
      <c r="D41" s="951"/>
      <c r="E41" s="951"/>
      <c r="F41" s="703"/>
      <c r="G41" s="832"/>
      <c r="H41" s="1028"/>
      <c r="I41" s="668"/>
      <c r="J41" s="991"/>
      <c r="K41" s="669"/>
      <c r="L41" s="648"/>
      <c r="M41" s="727"/>
      <c r="N41" s="727"/>
      <c r="O41" s="727"/>
      <c r="P41" s="727"/>
      <c r="Q41" s="727"/>
      <c r="AH41" s="971"/>
      <c r="AI41" s="841"/>
    </row>
    <row r="42" spans="1:50" s="760" customFormat="1">
      <c r="A42" s="951"/>
      <c r="B42" s="951"/>
      <c r="C42" s="952"/>
      <c r="D42" s="951"/>
      <c r="E42" s="951"/>
      <c r="F42" s="703"/>
      <c r="G42" s="832"/>
      <c r="H42" s="1028"/>
      <c r="I42" s="668"/>
      <c r="J42" s="991"/>
      <c r="K42" s="669"/>
      <c r="L42" s="648"/>
      <c r="M42" s="727"/>
      <c r="N42" s="727"/>
      <c r="O42" s="727"/>
      <c r="P42" s="727"/>
      <c r="Q42" s="727"/>
      <c r="AI42" s="813"/>
    </row>
    <row r="43" spans="1:50" s="760" customFormat="1">
      <c r="A43" s="951"/>
      <c r="B43" s="951"/>
      <c r="C43" s="952"/>
      <c r="D43" s="951"/>
      <c r="E43" s="951"/>
      <c r="F43" s="703"/>
      <c r="G43" s="832"/>
      <c r="H43" s="1028"/>
      <c r="I43" s="668"/>
      <c r="J43" s="991"/>
      <c r="K43" s="669"/>
      <c r="L43" s="648"/>
      <c r="M43" s="727"/>
      <c r="N43" s="727"/>
      <c r="O43" s="727"/>
      <c r="P43" s="727"/>
      <c r="Q43" s="727"/>
    </row>
    <row r="44" spans="1:50" ht="16.5">
      <c r="A44" s="969"/>
      <c r="B44" s="969"/>
      <c r="C44" s="970"/>
      <c r="D44" s="969"/>
      <c r="E44" s="969"/>
      <c r="F44" s="1012"/>
      <c r="G44" s="839"/>
      <c r="H44" s="1040"/>
      <c r="I44" s="988"/>
      <c r="J44" s="1000"/>
      <c r="K44" s="1000"/>
      <c r="L44" s="286"/>
      <c r="M44" s="760"/>
      <c r="N44" s="760"/>
      <c r="O44" s="760"/>
      <c r="P44" s="760"/>
      <c r="Q44" s="760"/>
      <c r="AJ44" s="728"/>
      <c r="AK44" s="728"/>
      <c r="AL44" s="728"/>
      <c r="AM44" s="728"/>
      <c r="AN44" s="728"/>
      <c r="AO44" s="728"/>
      <c r="AP44" s="728"/>
      <c r="AQ44" s="728"/>
      <c r="AR44" s="728"/>
      <c r="AS44" s="728"/>
      <c r="AT44" s="728"/>
      <c r="AU44" s="728"/>
      <c r="AV44" s="728"/>
      <c r="AW44" s="728"/>
      <c r="AX44" s="728"/>
    </row>
    <row r="45" spans="1:50" ht="16.5">
      <c r="A45" s="969"/>
      <c r="B45" s="969"/>
      <c r="C45" s="970"/>
      <c r="D45" s="969"/>
      <c r="E45" s="969"/>
      <c r="F45" s="1012"/>
      <c r="G45" s="839"/>
      <c r="H45" s="1040"/>
      <c r="I45" s="988"/>
      <c r="J45" s="1000"/>
      <c r="K45" s="1000"/>
      <c r="L45" s="286"/>
      <c r="M45" s="760"/>
      <c r="N45" s="760"/>
      <c r="O45" s="760"/>
      <c r="P45" s="760"/>
      <c r="Q45" s="760"/>
      <c r="AJ45" s="728"/>
      <c r="AK45" s="728"/>
      <c r="AL45" s="728"/>
      <c r="AM45" s="728"/>
      <c r="AN45" s="728"/>
      <c r="AO45" s="728"/>
      <c r="AP45" s="728"/>
      <c r="AQ45" s="728"/>
      <c r="AR45" s="728"/>
      <c r="AS45" s="728"/>
      <c r="AT45" s="728"/>
      <c r="AU45" s="728"/>
      <c r="AV45" s="728"/>
      <c r="AW45" s="728"/>
      <c r="AX45" s="728"/>
    </row>
    <row r="46" spans="1:50" ht="16.5">
      <c r="A46" s="969"/>
      <c r="B46" s="969"/>
      <c r="C46" s="970"/>
      <c r="D46" s="969"/>
      <c r="E46" s="969"/>
      <c r="F46" s="1012"/>
      <c r="G46" s="839"/>
      <c r="H46" s="1040"/>
      <c r="I46" s="988"/>
      <c r="J46" s="1000"/>
      <c r="K46" s="1000"/>
      <c r="L46" s="286"/>
      <c r="M46" s="760"/>
      <c r="N46" s="760"/>
      <c r="O46" s="760"/>
      <c r="P46" s="760"/>
      <c r="Q46" s="760"/>
      <c r="AJ46" s="728"/>
      <c r="AK46" s="728"/>
      <c r="AL46" s="728"/>
      <c r="AM46" s="728"/>
      <c r="AN46" s="728"/>
      <c r="AO46" s="728"/>
      <c r="AP46" s="728"/>
      <c r="AQ46" s="728"/>
      <c r="AR46" s="728"/>
      <c r="AS46" s="728"/>
      <c r="AT46" s="728"/>
      <c r="AU46" s="728"/>
      <c r="AV46" s="728"/>
      <c r="AW46" s="728"/>
      <c r="AX46" s="728"/>
    </row>
    <row r="47" spans="1:50">
      <c r="A47" s="972"/>
      <c r="B47" s="972"/>
      <c r="C47" s="973"/>
      <c r="D47" s="972"/>
      <c r="E47" s="972"/>
      <c r="F47" s="1013"/>
      <c r="G47" s="842"/>
      <c r="H47" s="1041"/>
      <c r="I47" s="983"/>
      <c r="J47" s="1001"/>
      <c r="K47" s="1007"/>
      <c r="L47" s="286"/>
      <c r="M47" s="760"/>
      <c r="N47" s="760"/>
      <c r="O47" s="760"/>
      <c r="P47" s="760"/>
      <c r="Q47" s="760"/>
      <c r="AJ47" s="728"/>
      <c r="AK47" s="728"/>
      <c r="AL47" s="728"/>
      <c r="AM47" s="728"/>
      <c r="AN47" s="728"/>
      <c r="AO47" s="728"/>
      <c r="AP47" s="728"/>
      <c r="AQ47" s="728"/>
      <c r="AR47" s="728"/>
      <c r="AS47" s="728"/>
      <c r="AT47" s="728"/>
      <c r="AU47" s="728"/>
      <c r="AV47" s="728"/>
      <c r="AW47" s="728"/>
      <c r="AX47" s="728"/>
    </row>
    <row r="48" spans="1:50" ht="16.5">
      <c r="A48" s="972"/>
      <c r="B48" s="972"/>
      <c r="C48" s="973"/>
      <c r="D48" s="972"/>
      <c r="E48" s="972"/>
      <c r="F48" s="1014"/>
      <c r="G48" s="843"/>
      <c r="H48" s="1041"/>
      <c r="I48" s="983"/>
      <c r="J48" s="1001"/>
      <c r="K48" s="1007"/>
      <c r="AJ48" s="728"/>
      <c r="AK48" s="728"/>
      <c r="AL48" s="728"/>
      <c r="AM48" s="728"/>
      <c r="AN48" s="728"/>
      <c r="AO48" s="728"/>
      <c r="AP48" s="728"/>
      <c r="AQ48" s="728"/>
      <c r="AR48" s="728"/>
      <c r="AS48" s="728"/>
      <c r="AT48" s="728"/>
      <c r="AU48" s="728"/>
      <c r="AV48" s="728"/>
      <c r="AW48" s="728"/>
      <c r="AX48" s="728"/>
    </row>
    <row r="49" spans="1:50">
      <c r="A49" s="974"/>
      <c r="B49" s="974"/>
      <c r="C49" s="975"/>
      <c r="D49" s="974"/>
      <c r="E49" s="974"/>
      <c r="F49" s="709"/>
      <c r="G49" s="844"/>
      <c r="H49" s="1042"/>
      <c r="I49" s="683"/>
      <c r="J49" s="1002"/>
      <c r="K49" s="684"/>
      <c r="AJ49" s="728"/>
      <c r="AK49" s="728"/>
      <c r="AL49" s="728"/>
      <c r="AM49" s="728"/>
      <c r="AN49" s="728"/>
      <c r="AO49" s="728"/>
      <c r="AP49" s="728"/>
      <c r="AQ49" s="728"/>
      <c r="AR49" s="728"/>
      <c r="AS49" s="728"/>
      <c r="AT49" s="728"/>
      <c r="AU49" s="728"/>
      <c r="AV49" s="728"/>
      <c r="AW49" s="728"/>
      <c r="AX49" s="728"/>
    </row>
    <row r="50" spans="1:50">
      <c r="A50" s="974"/>
      <c r="B50" s="974"/>
      <c r="C50" s="975"/>
      <c r="D50" s="974"/>
      <c r="E50" s="974"/>
      <c r="F50" s="709"/>
      <c r="G50" s="844"/>
      <c r="H50" s="1042"/>
      <c r="I50" s="683"/>
      <c r="J50" s="1002"/>
      <c r="K50" s="684"/>
    </row>
    <row r="51" spans="1:50" ht="16.5">
      <c r="A51" s="976"/>
      <c r="B51" s="976"/>
      <c r="C51" s="977"/>
      <c r="D51" s="976"/>
      <c r="E51" s="976"/>
      <c r="F51" s="1015"/>
      <c r="G51" s="845"/>
      <c r="H51" s="1043"/>
      <c r="I51" s="979"/>
      <c r="J51" s="1003"/>
      <c r="K51" s="1008"/>
    </row>
    <row r="52" spans="1:50">
      <c r="A52" s="974"/>
      <c r="B52" s="974"/>
      <c r="C52" s="975"/>
      <c r="D52" s="974"/>
      <c r="E52" s="974"/>
      <c r="F52" s="709"/>
      <c r="G52" s="844"/>
      <c r="H52" s="1042"/>
      <c r="I52" s="683"/>
      <c r="J52" s="1002"/>
      <c r="K52" s="684"/>
    </row>
    <row r="53" spans="1:50">
      <c r="A53" s="974"/>
      <c r="B53" s="974"/>
      <c r="C53" s="975"/>
      <c r="D53" s="974"/>
      <c r="E53" s="974"/>
      <c r="F53" s="709"/>
      <c r="G53" s="844"/>
      <c r="H53" s="1042"/>
      <c r="I53" s="683"/>
      <c r="J53" s="1002"/>
      <c r="K53" s="684"/>
    </row>
  </sheetData>
  <sheetProtection algorithmName="SHA-512" hashValue="BUnrJEkz/Hu6IvDRgWiDyB+X4ELX/y41s2FSvFBAZ2Uhdp0NmifkX/bULVvcpAoVYJIulH5auRIwikcu4UU3zw==" saltValue="NMXWxGlGLU4Kez+ZZx+Ltg==" spinCount="100000" sheet="1" formatColumns="0" formatRows="0" selectLockedCells="1"/>
  <customSheetViews>
    <customSheetView guid="{9AABADBB-0C61-4F6E-8EBA-FB1F391DCDF7}" scale="70" showPageBreaks="1" printArea="1" hiddenColumns="1" view="pageBreakPreview" topLeftCell="A13">
      <selection activeCell="C25" sqref="C25"/>
      <colBreaks count="1" manualBreakCount="1">
        <brk id="11" max="392" man="1"/>
      </colBreaks>
      <pageMargins left="0.24" right="0.23" top="0.99" bottom="0.46" header="0.79" footer="0.28000000000000003"/>
      <printOptions horizontalCentered="1"/>
      <pageSetup paperSize="9" scale="51" orientation="portrait" r:id="rId1"/>
      <headerFooter alignWithMargins="0">
        <oddFooter>&amp;R&amp;"Book Antiqua,Bold"&amp;10Schedule-3/ Page &amp;P of &amp;N</oddFooter>
      </headerFooter>
    </customSheetView>
    <customSheetView guid="{17F5C48B-526E-48D2-9F97-823D578F9893}" scale="115" showPageBreaks="1" printArea="1" hiddenColumns="1" view="pageBreakPreview" topLeftCell="A10">
      <selection activeCell="E20" sqref="E20"/>
      <pageMargins left="0.24" right="0.23" top="0.99" bottom="0.46" header="0.79" footer="0.28000000000000003"/>
      <printOptions horizontalCentered="1"/>
      <pageSetup paperSize="9" scale="81" orientation="landscape" r:id="rId2"/>
      <headerFooter alignWithMargins="0">
        <oddFooter>&amp;R&amp;"Book Antiqua,Bold"&amp;10Schedule-3/ Page &amp;P of &amp;N</oddFooter>
      </headerFooter>
    </customSheetView>
    <customSheetView guid="{E81F0721-C35D-4189-B675-E46A21339863}" scale="85" showPageBreaks="1" printArea="1" hiddenColumns="1" view="pageBreakPreview" topLeftCell="A390">
      <selection activeCell="I385" sqref="I385"/>
      <pageMargins left="0.24" right="0.23" top="0.99" bottom="0.46" header="0.79" footer="0.28000000000000003"/>
      <printOptions horizontalCentered="1"/>
      <pageSetup paperSize="9" scale="81" orientation="landscape" r:id="rId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4"/>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2"/>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5"/>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B835C05C-B615-4DCB-982D-4519616B3CD8}" showPageBreaks="1" printArea="1" hiddenColumns="1" view="pageBreakPreview" topLeftCell="A363">
      <selection activeCell="E373" sqref="E373"/>
      <rowBreaks count="27" manualBreakCount="27">
        <brk id="32" max="5" man="1"/>
        <brk id="65" max="5" man="1"/>
        <brk id="93" max="5" man="1"/>
        <brk id="121" max="5" man="1"/>
        <brk id="151" max="5" man="1"/>
        <brk id="181" max="5" man="1"/>
        <brk id="207" max="5" man="1"/>
        <brk id="231" max="5" man="1"/>
        <brk id="263" max="5" man="1"/>
        <brk id="291" max="5" man="1"/>
        <brk id="320" max="5" man="1"/>
        <brk id="338" max="5" man="1"/>
        <brk id="361" max="5" man="1"/>
        <brk id="385" max="5" man="1"/>
        <brk id="417" max="5" man="1"/>
        <brk id="442" max="5" man="1"/>
        <brk id="459" max="5" man="1"/>
        <brk id="483" max="5" man="1"/>
        <brk id="506" max="5" man="1"/>
        <brk id="534" max="5" man="1"/>
        <brk id="554" max="5" man="1"/>
        <brk id="579" max="5" man="1"/>
        <brk id="604" max="5" man="1"/>
        <brk id="627" max="5" man="1"/>
        <brk id="653" max="5" man="1"/>
        <brk id="675" max="5" man="1"/>
        <brk id="698" max="5" man="1"/>
      </rowBreaks>
      <colBreaks count="1" manualBreakCount="1">
        <brk id="6" max="1048575" man="1"/>
      </colBreaks>
      <pageMargins left="0.24" right="0.23" top="0.99" bottom="0.46" header="0.79" footer="0.28000000000000003"/>
      <printOptions horizontalCentered="1"/>
      <pageSetup paperSize="9" scale="93" orientation="landscape" r:id="rId20"/>
      <headerFooter alignWithMargins="0">
        <oddFooter>&amp;R&amp;"Book Antiqua,Bold"&amp;10Schedule-3/ Page &amp;P of &amp;N</oddFooter>
      </headerFooter>
    </customSheetView>
    <customSheetView guid="{9154002C-6C58-44C9-AE93-0E761C3D01FD}" scale="70" showPageBreaks="1" printArea="1" hiddenColumns="1" view="pageBreakPreview" topLeftCell="A13">
      <selection activeCell="C25" sqref="C25"/>
      <colBreaks count="1" manualBreakCount="1">
        <brk id="11" max="392" man="1"/>
      </colBreaks>
      <pageMargins left="0.24" right="0.23" top="0.99" bottom="0.46" header="0.79" footer="0.28000000000000003"/>
      <printOptions horizontalCentered="1"/>
      <pageSetup paperSize="9" scale="51" orientation="portrait" r:id="rId21"/>
      <headerFooter alignWithMargins="0">
        <oddFooter>&amp;R&amp;"Book Antiqua,Bold"&amp;10Schedule-3/ Page &amp;P of &amp;N</oddFooter>
      </headerFooter>
    </customSheetView>
  </customSheetViews>
  <mergeCells count="17">
    <mergeCell ref="H29:I29"/>
    <mergeCell ref="H30:I30"/>
    <mergeCell ref="AK14:AL14"/>
    <mergeCell ref="AH14:AI14"/>
    <mergeCell ref="B26:K26"/>
    <mergeCell ref="B27:L27"/>
    <mergeCell ref="J15:L15"/>
    <mergeCell ref="D18:G18"/>
    <mergeCell ref="C11:E11"/>
    <mergeCell ref="C12:E12"/>
    <mergeCell ref="A14:K14"/>
    <mergeCell ref="A3:K3"/>
    <mergeCell ref="A4:K4"/>
    <mergeCell ref="C9:E9"/>
    <mergeCell ref="C10:E10"/>
    <mergeCell ref="A8:I8"/>
    <mergeCell ref="J7:K7"/>
  </mergeCells>
  <phoneticPr fontId="5" type="noConversion"/>
  <conditionalFormatting sqref="I18 J18:J25 C19:C25 E19:E25">
    <cfRule type="expression" dxfId="11" priority="74" stopIfTrue="1">
      <formula>B18&gt;0</formula>
    </cfRule>
  </conditionalFormatting>
  <conditionalFormatting sqref="J28">
    <cfRule type="expression" dxfId="10" priority="1514" stopIfTrue="1">
      <formula>I28&gt;0</formula>
    </cfRule>
  </conditionalFormatting>
  <dataValidations count="4">
    <dataValidation operator="greaterThan" allowBlank="1" showInputMessage="1" showErrorMessage="1" error="Enter only Numeric Value greater than zero or leave the cell blank !" sqref="E16:E17 C16:C17" xr:uid="{00000000-0002-0000-0800-000000000000}"/>
    <dataValidation type="list" operator="greaterThan" allowBlank="1" showInputMessage="1" showErrorMessage="1" error="Enter only Numeric Value greater than zero or leave the cell blank !" sqref="E19:E25" xr:uid="{00000000-0002-0000-0800-000001000000}">
      <formula1>"confirmed,0%,5%,12%,18%,28%"</formula1>
    </dataValidation>
    <dataValidation operator="greaterThan" allowBlank="1" showInputMessage="1" showErrorMessage="1" sqref="C19:C25" xr:uid="{00000000-0002-0000-0800-000002000000}"/>
    <dataValidation type="decimal" operator="greaterThan" allowBlank="1" showInputMessage="1" showErrorMessage="1" error="Enter only Numeric Value greater than zero or leave the cell blank !" sqref="J18:J25" xr:uid="{00000000-0002-0000-0800-000003000000}">
      <formula1>0</formula1>
    </dataValidation>
  </dataValidations>
  <printOptions horizontalCentered="1"/>
  <pageMargins left="0.24" right="0.23" top="0.99" bottom="0.46" header="0.79" footer="0.28000000000000003"/>
  <pageSetup paperSize="9" scale="67" fitToHeight="0" orientation="landscape" r:id="rId22"/>
  <headerFooter alignWithMargins="0">
    <oddFooter>&amp;R&amp;"Book Antiqua,Bold"&amp;10Schedule-3/ 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34</vt:i4>
      </vt:variant>
    </vt:vector>
  </HeadingPairs>
  <TitlesOfParts>
    <vt:vector size="61" baseType="lpstr">
      <vt:lpstr>Basic</vt:lpstr>
      <vt:lpstr>Cover</vt:lpstr>
      <vt:lpstr>Instructions</vt:lpstr>
      <vt:lpstr>Names of Bidder</vt:lpstr>
      <vt:lpstr>Sch-1.</vt:lpstr>
      <vt:lpstr>Sch-1 dis</vt:lpstr>
      <vt:lpstr>Sch-2</vt:lpstr>
      <vt:lpstr>Sch-2 Dis</vt:lpstr>
      <vt:lpstr>Sch-1 </vt:lpstr>
      <vt:lpstr>Sch-3 Dis</vt:lpstr>
      <vt:lpstr>Sch-4</vt:lpstr>
      <vt:lpstr>Sch-5 Dis</vt:lpstr>
      <vt:lpstr>Sch-5</vt:lpstr>
      <vt:lpstr>Sch-6</vt:lpstr>
      <vt:lpstr>Discount</vt:lpstr>
      <vt:lpstr>Sch-6 After Discount</vt:lpstr>
      <vt:lpstr>Sch-7</vt:lpstr>
      <vt:lpstr>Sch-7 Dis</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 '!Print_Area</vt:lpstr>
      <vt:lpstr>'Sch-1 dis'!Print_Area</vt:lpstr>
      <vt:lpstr>'Sch-1.'!Print_Area</vt:lpstr>
      <vt:lpstr>'Sch-2'!Print_Area</vt:lpstr>
      <vt:lpstr>'Sch-2 Dis'!Print_Area</vt:lpstr>
      <vt:lpstr>'Sch-3 Dis'!Print_Area</vt:lpstr>
      <vt:lpstr>'Sch-4'!Print_Area</vt:lpstr>
      <vt:lpstr>'Sch-5'!Print_Area</vt:lpstr>
      <vt:lpstr>'Sch-5 Dis'!Print_Area</vt:lpstr>
      <vt:lpstr>'Sch-6'!Print_Area</vt:lpstr>
      <vt:lpstr>'Sch-6 After Discount'!Print_Area</vt:lpstr>
      <vt:lpstr>'Sch-7'!Print_Area</vt:lpstr>
      <vt:lpstr>'Sch-7 Dis'!Print_Area</vt:lpstr>
      <vt:lpstr>'Sch-1 '!Print_Titles</vt:lpstr>
      <vt:lpstr>'Sch-1 dis'!Print_Titles</vt:lpstr>
      <vt:lpstr>'Sch-1.'!Print_Titles</vt:lpstr>
      <vt:lpstr>'Sch-2'!Print_Titles</vt:lpstr>
      <vt:lpstr>'Sch-2 Dis'!Print_Titles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Dhinesh Kumar S {धिनेश कुमार एस}</cp:lastModifiedBy>
  <cp:lastPrinted>2025-04-05T07:26:16Z</cp:lastPrinted>
  <dcterms:created xsi:type="dcterms:W3CDTF">2001-07-26T10:23:15Z</dcterms:created>
  <dcterms:modified xsi:type="dcterms:W3CDTF">2025-04-14T11:31:49Z</dcterms:modified>
</cp:coreProperties>
</file>